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vcapmr01:8095/sitios/planeamiento/Presupuesto/SECRETARIA/ARCHIVOS 2025/MODIFICACIONES 2025/MODIFICACIÓN 03-2025/"/>
    </mc:Choice>
  </mc:AlternateContent>
  <xr:revisionPtr revIDLastSave="0" documentId="13_ncr:1_{E64D4215-A2FD-4333-A42D-AC44EA70B8A1}" xr6:coauthVersionLast="47" xr6:coauthVersionMax="47" xr10:uidLastSave="{00000000-0000-0000-0000-000000000000}"/>
  <bookViews>
    <workbookView xWindow="28680" yWindow="-120" windowWidth="29040" windowHeight="15720" tabRatio="606" xr2:uid="{00000000-000D-0000-FFFF-FFFF00000000}"/>
  </bookViews>
  <sheets>
    <sheet name="IND-ESTR-CLASIF " sheetId="32" r:id="rId1"/>
    <sheet name="EGR x PART GRAL (DISMINUCIONES)" sheetId="40" r:id="rId2"/>
    <sheet name="MODIFICACION N° 03" sheetId="3" r:id="rId3"/>
    <sheet name="EGR x PART GRAL (AUMENTOS)" sheetId="27" r:id="rId4"/>
    <sheet name="CLASIF.ECONOM.GASTO" sheetId="39" r:id="rId5"/>
    <sheet name="CAPITALIZACIÓN DE G.CORRIENTE" sheetId="41" r:id="rId6"/>
    <sheet name="Detalle Prog I" sheetId="35" r:id="rId7"/>
    <sheet name="ANEXO Transf " sheetId="43" state="hidden" r:id="rId8"/>
  </sheets>
  <definedNames>
    <definedName name="_xlnm.Print_Area" localSheetId="7">'ANEXO Transf '!$A$1:$F$50</definedName>
    <definedName name="_xlnm.Print_Area" localSheetId="5">'CAPITALIZACIÓN DE G.CORRIENTE'!$A$1:$M$65</definedName>
    <definedName name="_xlnm.Print_Area" localSheetId="4">'CLASIF.ECONOM.GASTO'!$A$1:$G$179</definedName>
    <definedName name="_xlnm.Print_Area" localSheetId="6">'Detalle Prog I'!$A$1:$W$291</definedName>
    <definedName name="_xlnm.Print_Area" localSheetId="3">'EGR x PART GRAL (AUMENTOS)'!$A$1:$H$245</definedName>
    <definedName name="_xlnm.Print_Area" localSheetId="1">'EGR x PART GRAL (DISMINUCIONES)'!$A$1:$H$229</definedName>
    <definedName name="_xlnm.Print_Area" localSheetId="0">'IND-ESTR-CLASIF '!$A$1:$E$2436</definedName>
    <definedName name="_xlnm.Print_Area" localSheetId="2">'MODIFICACION N° 03'!$A$1:$E$2499</definedName>
    <definedName name="_xlnm.Print_Titles" localSheetId="7">'ANEXO Transf '!$8:$8</definedName>
    <definedName name="_xlnm.Print_Titles" localSheetId="4">'CLASIF.ECONOM.GASTO'!$109:$110</definedName>
    <definedName name="_xlnm.Print_Titles" localSheetId="6">'Detalle Prog I'!$149:$152</definedName>
    <definedName name="_xlnm.Print_Titles" localSheetId="3">'EGR x PART GRAL (AUMENTOS)'!$65:$66</definedName>
    <definedName name="_xlnm.Print_Titles" localSheetId="1">'EGR x PART GRAL (DISMINUCIONES)'!$62:$63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75" i="3" l="1"/>
  <c r="V184" i="35" l="1"/>
  <c r="T184" i="35"/>
  <c r="C184" i="35"/>
  <c r="U190" i="35"/>
  <c r="V190" i="35"/>
  <c r="T190" i="35"/>
  <c r="C191" i="35"/>
  <c r="C190" i="35" s="1"/>
  <c r="D698" i="3"/>
  <c r="D683" i="3"/>
  <c r="D545" i="32" l="1"/>
  <c r="D544" i="32" s="1"/>
  <c r="D536" i="32"/>
  <c r="D767" i="32"/>
  <c r="V288" i="35"/>
  <c r="V287" i="35" s="1"/>
  <c r="V285" i="35" s="1"/>
  <c r="V281" i="35"/>
  <c r="V278" i="35"/>
  <c r="V269" i="35"/>
  <c r="V268" i="35" s="1"/>
  <c r="V266" i="35" s="1"/>
  <c r="V265" i="35" s="1"/>
  <c r="V252" i="35"/>
  <c r="V250" i="35" s="1"/>
  <c r="V240" i="35"/>
  <c r="V236" i="35"/>
  <c r="V230" i="35"/>
  <c r="V227" i="35"/>
  <c r="V212" i="35"/>
  <c r="V209" i="35"/>
  <c r="V198" i="35"/>
  <c r="V197" i="35" s="1"/>
  <c r="V193" i="35"/>
  <c r="V186" i="35"/>
  <c r="V162" i="35"/>
  <c r="V156" i="35"/>
  <c r="V175" i="35" s="1"/>
  <c r="V131" i="35"/>
  <c r="V129" i="35" s="1"/>
  <c r="V125" i="35"/>
  <c r="V123" i="35" s="1"/>
  <c r="V119" i="35"/>
  <c r="V115" i="35"/>
  <c r="V108" i="35"/>
  <c r="V98" i="35"/>
  <c r="V94" i="35"/>
  <c r="V89" i="35"/>
  <c r="V84" i="35"/>
  <c r="V78" i="35"/>
  <c r="V69" i="35"/>
  <c r="V56" i="35"/>
  <c r="V49" i="35"/>
  <c r="V45" i="35"/>
  <c r="V41" i="35"/>
  <c r="V17" i="35"/>
  <c r="V11" i="35"/>
  <c r="V31" i="35" s="1"/>
  <c r="V225" i="35" l="1"/>
  <c r="V176" i="35"/>
  <c r="V174" i="35" s="1"/>
  <c r="V82" i="35"/>
  <c r="V106" i="35"/>
  <c r="V35" i="35"/>
  <c r="V39" i="35"/>
  <c r="V34" i="35"/>
  <c r="V180" i="35"/>
  <c r="V207" i="35"/>
  <c r="V206" i="35" s="1"/>
  <c r="V25" i="35"/>
  <c r="V22" i="35" s="1"/>
  <c r="V181" i="35"/>
  <c r="V36" i="35"/>
  <c r="V170" i="35"/>
  <c r="V167" i="35" s="1"/>
  <c r="V263" i="35"/>
  <c r="V179" i="35"/>
  <c r="V30" i="35"/>
  <c r="V29" i="35" s="1"/>
  <c r="V178" i="35" l="1"/>
  <c r="V154" i="35" s="1"/>
  <c r="V291" i="35" s="1"/>
  <c r="V33" i="35"/>
  <c r="V9" i="35" s="1"/>
  <c r="V135" i="35" s="1"/>
  <c r="K59" i="41" l="1"/>
  <c r="K57" i="41" s="1"/>
  <c r="K55" i="41" s="1"/>
  <c r="K53" i="41" s="1"/>
  <c r="K21" i="41"/>
  <c r="K19" i="41" s="1"/>
  <c r="K17" i="41" s="1"/>
  <c r="K15" i="41" s="1"/>
  <c r="F212" i="27"/>
  <c r="F215" i="27"/>
  <c r="F151" i="39" s="1"/>
  <c r="E210" i="27"/>
  <c r="F116" i="40"/>
  <c r="D1904" i="3"/>
  <c r="D2210" i="32"/>
  <c r="D2208" i="32" s="1"/>
  <c r="D2213" i="32" l="1"/>
  <c r="E2210" i="32" s="1"/>
  <c r="E2208" i="32" l="1"/>
  <c r="E2211" i="32"/>
  <c r="E2213" i="32"/>
  <c r="D1519" i="3" l="1"/>
  <c r="D1520" i="3"/>
  <c r="D2284" i="3"/>
  <c r="E2282" i="3" s="1"/>
  <c r="E2288" i="3" s="1"/>
  <c r="D345" i="3" l="1"/>
  <c r="D1888" i="3" l="1"/>
  <c r="E1886" i="3" s="1"/>
  <c r="D444" i="32" l="1"/>
  <c r="D442" i="32" s="1"/>
  <c r="D2392" i="3" l="1"/>
  <c r="E2390" i="3" s="1"/>
  <c r="E2396" i="3" s="1"/>
  <c r="D750" i="32" l="1"/>
  <c r="D1528" i="3"/>
  <c r="E184" i="27" s="1"/>
  <c r="C194" i="35"/>
  <c r="D190" i="35"/>
  <c r="E190" i="35"/>
  <c r="F190" i="35"/>
  <c r="G190" i="35"/>
  <c r="H190" i="35"/>
  <c r="I190" i="35"/>
  <c r="J190" i="35"/>
  <c r="K190" i="35"/>
  <c r="L190" i="35"/>
  <c r="M190" i="35"/>
  <c r="N190" i="35"/>
  <c r="O190" i="35"/>
  <c r="P190" i="35"/>
  <c r="Q190" i="35"/>
  <c r="R190" i="35"/>
  <c r="S190" i="35"/>
  <c r="D1486" i="32"/>
  <c r="D1485" i="32"/>
  <c r="E102" i="40" s="1"/>
  <c r="D1550" i="32"/>
  <c r="E179" i="40" s="1"/>
  <c r="D1542" i="32"/>
  <c r="D1511" i="32"/>
  <c r="E136" i="40" s="1"/>
  <c r="D1510" i="32"/>
  <c r="D1490" i="32"/>
  <c r="D1707" i="32"/>
  <c r="D1526" i="3"/>
  <c r="D43" i="3" l="1"/>
  <c r="D42" i="3" s="1"/>
  <c r="D1451" i="3"/>
  <c r="D485" i="3"/>
  <c r="D956" i="3"/>
  <c r="D955" i="3" s="1"/>
  <c r="D994" i="32"/>
  <c r="D987" i="32"/>
  <c r="D986" i="32" s="1"/>
  <c r="D708" i="3"/>
  <c r="E182" i="27" s="1"/>
  <c r="D1502" i="3"/>
  <c r="D1527" i="3"/>
  <c r="D1512" i="32"/>
  <c r="D1523" i="32"/>
  <c r="D104" i="27" l="1"/>
  <c r="H104" i="27" s="1"/>
  <c r="C246" i="35"/>
  <c r="D101" i="3" s="1"/>
  <c r="D185" i="27" s="1"/>
  <c r="C247" i="35"/>
  <c r="S288" i="35"/>
  <c r="S287" i="35" s="1"/>
  <c r="S285" i="35" s="1"/>
  <c r="S278" i="35"/>
  <c r="S269" i="35"/>
  <c r="S268" i="35" s="1"/>
  <c r="S266" i="35" s="1"/>
  <c r="S265" i="35" s="1"/>
  <c r="S252" i="35"/>
  <c r="S250" i="35" s="1"/>
  <c r="S240" i="35"/>
  <c r="S236" i="35"/>
  <c r="S230" i="35"/>
  <c r="S227" i="35"/>
  <c r="S212" i="35"/>
  <c r="S209" i="35"/>
  <c r="S206" i="35"/>
  <c r="S202" i="35"/>
  <c r="S197" i="35"/>
  <c r="S193" i="35"/>
  <c r="S186" i="35"/>
  <c r="S184" i="35" s="1"/>
  <c r="S178" i="35"/>
  <c r="S174" i="35"/>
  <c r="S167" i="35"/>
  <c r="S162" i="35"/>
  <c r="S156" i="35"/>
  <c r="S131" i="35"/>
  <c r="S129" i="35" s="1"/>
  <c r="S125" i="35"/>
  <c r="S123" i="35" s="1"/>
  <c r="S119" i="35"/>
  <c r="S115" i="35"/>
  <c r="S108" i="35"/>
  <c r="S98" i="35"/>
  <c r="S94" i="35"/>
  <c r="S89" i="35"/>
  <c r="S84" i="35"/>
  <c r="S78" i="35"/>
  <c r="S69" i="35"/>
  <c r="S62" i="35"/>
  <c r="S56" i="35"/>
  <c r="S49" i="35"/>
  <c r="S45" i="35"/>
  <c r="S41" i="35"/>
  <c r="S17" i="35"/>
  <c r="S11" i="35"/>
  <c r="S35" i="35" s="1"/>
  <c r="F209" i="27"/>
  <c r="F140" i="39" s="1"/>
  <c r="F201" i="27"/>
  <c r="G202" i="40"/>
  <c r="E202" i="40"/>
  <c r="D202" i="40"/>
  <c r="F203" i="40"/>
  <c r="F202" i="40" s="1"/>
  <c r="E110" i="40"/>
  <c r="D2176" i="3"/>
  <c r="D2180" i="3"/>
  <c r="D463" i="3"/>
  <c r="D467" i="3"/>
  <c r="D504" i="3"/>
  <c r="S154" i="35" l="1"/>
  <c r="H203" i="40"/>
  <c r="H202" i="40" s="1"/>
  <c r="F53" i="39"/>
  <c r="S106" i="35"/>
  <c r="S225" i="35"/>
  <c r="S82" i="35"/>
  <c r="S39" i="35"/>
  <c r="S25" i="35"/>
  <c r="S22" i="35" s="1"/>
  <c r="S30" i="35"/>
  <c r="S34" i="35"/>
  <c r="S36" i="35"/>
  <c r="S31" i="35"/>
  <c r="S33" i="35" l="1"/>
  <c r="S29" i="35"/>
  <c r="S9" i="35" s="1"/>
  <c r="S135" i="35" s="1"/>
  <c r="D484" i="3" l="1"/>
  <c r="D2380" i="32"/>
  <c r="D2378" i="32" s="1"/>
  <c r="D1156" i="32"/>
  <c r="D1021" i="32"/>
  <c r="D1094" i="32"/>
  <c r="D676" i="3"/>
  <c r="D709" i="3"/>
  <c r="D705" i="3"/>
  <c r="D697" i="3"/>
  <c r="D695" i="3"/>
  <c r="D684" i="3"/>
  <c r="D679" i="3"/>
  <c r="D678" i="3" s="1"/>
  <c r="D834" i="3"/>
  <c r="E125" i="27" l="1"/>
  <c r="D1520" i="32"/>
  <c r="D1015" i="32"/>
  <c r="D1009" i="32"/>
  <c r="D1516" i="3"/>
  <c r="D1562" i="3"/>
  <c r="D1034" i="3" l="1"/>
  <c r="D1037" i="3"/>
  <c r="D2217" i="3"/>
  <c r="E124" i="27"/>
  <c r="F124" i="27"/>
  <c r="G124" i="27"/>
  <c r="D57" i="3"/>
  <c r="D126" i="27" s="1"/>
  <c r="H126" i="27" s="1"/>
  <c r="D56" i="3"/>
  <c r="D125" i="27" s="1"/>
  <c r="H125" i="27" s="1"/>
  <c r="C64" i="35"/>
  <c r="D132" i="32" s="1"/>
  <c r="T62" i="35"/>
  <c r="R62" i="35"/>
  <c r="Q62" i="35"/>
  <c r="P62" i="35"/>
  <c r="O62" i="35"/>
  <c r="N62" i="35"/>
  <c r="M62" i="35"/>
  <c r="L62" i="35"/>
  <c r="K62" i="35"/>
  <c r="J62" i="35"/>
  <c r="I62" i="35"/>
  <c r="H62" i="35"/>
  <c r="G62" i="35"/>
  <c r="F62" i="35"/>
  <c r="C204" i="35"/>
  <c r="T202" i="35"/>
  <c r="R202" i="35"/>
  <c r="Q202" i="35"/>
  <c r="P202" i="35"/>
  <c r="O202" i="35"/>
  <c r="N202" i="35"/>
  <c r="M202" i="35"/>
  <c r="L202" i="35"/>
  <c r="K202" i="35"/>
  <c r="J202" i="35"/>
  <c r="I202" i="35"/>
  <c r="H202" i="35"/>
  <c r="G202" i="35"/>
  <c r="F202" i="35"/>
  <c r="D1025" i="3" l="1"/>
  <c r="D959" i="3"/>
  <c r="D958" i="3" s="1"/>
  <c r="D124" i="27"/>
  <c r="H124" i="27"/>
  <c r="D1466" i="32" l="1"/>
  <c r="D718" i="32"/>
  <c r="D1235" i="3" l="1"/>
  <c r="D1232" i="3" s="1"/>
  <c r="D1240" i="3"/>
  <c r="D1241" i="3"/>
  <c r="D1244" i="3"/>
  <c r="D1245" i="3"/>
  <c r="D1246" i="3"/>
  <c r="D1251" i="3"/>
  <c r="D1257" i="3"/>
  <c r="D1263" i="3"/>
  <c r="D593" i="3"/>
  <c r="D597" i="3"/>
  <c r="D605" i="3" s="1"/>
  <c r="D615" i="3"/>
  <c r="D618" i="3"/>
  <c r="D621" i="3"/>
  <c r="D626" i="3"/>
  <c r="D410" i="3"/>
  <c r="D411" i="3"/>
  <c r="D414" i="3"/>
  <c r="D413" i="3" s="1"/>
  <c r="D417" i="3"/>
  <c r="D418" i="3"/>
  <c r="D420" i="3"/>
  <c r="D421" i="3"/>
  <c r="D436" i="3"/>
  <c r="D435" i="3" s="1"/>
  <c r="D439" i="3"/>
  <c r="D440" i="3"/>
  <c r="D441" i="3"/>
  <c r="D444" i="3"/>
  <c r="E138" i="27" s="1"/>
  <c r="D445" i="3"/>
  <c r="D446" i="3"/>
  <c r="D449" i="3"/>
  <c r="D448" i="3" s="1"/>
  <c r="D455" i="3"/>
  <c r="D456" i="3"/>
  <c r="D460" i="3"/>
  <c r="D461" i="3"/>
  <c r="D462" i="3"/>
  <c r="D464" i="3"/>
  <c r="E173" i="27" s="1"/>
  <c r="D468" i="3"/>
  <c r="D471" i="3"/>
  <c r="D472" i="3"/>
  <c r="D478" i="3"/>
  <c r="D477" i="3" s="1"/>
  <c r="D486" i="3"/>
  <c r="D487" i="3"/>
  <c r="D488" i="3"/>
  <c r="D491" i="3"/>
  <c r="D490" i="3" s="1"/>
  <c r="D288" i="3"/>
  <c r="D291" i="3"/>
  <c r="D303" i="3"/>
  <c r="D313" i="3"/>
  <c r="D316" i="3"/>
  <c r="D319" i="3"/>
  <c r="D325" i="3"/>
  <c r="D329" i="3"/>
  <c r="D334" i="3"/>
  <c r="D338" i="3"/>
  <c r="D352" i="3"/>
  <c r="D212" i="3"/>
  <c r="D216" i="3"/>
  <c r="D237" i="3"/>
  <c r="D240" i="3"/>
  <c r="D243" i="3"/>
  <c r="D249" i="3"/>
  <c r="D253" i="3"/>
  <c r="D256" i="3"/>
  <c r="D260" i="3"/>
  <c r="D265" i="3"/>
  <c r="D268" i="3"/>
  <c r="D274" i="3"/>
  <c r="D1826" i="3"/>
  <c r="D1847" i="3"/>
  <c r="D1851" i="3"/>
  <c r="D1873" i="3"/>
  <c r="D1879" i="3"/>
  <c r="D1882" i="3"/>
  <c r="D1903" i="3"/>
  <c r="D1917" i="3"/>
  <c r="D1923" i="3"/>
  <c r="D1920" i="3" s="1"/>
  <c r="D1928" i="3"/>
  <c r="D1929" i="3"/>
  <c r="D1932" i="3"/>
  <c r="D1933" i="3"/>
  <c r="D1934" i="3"/>
  <c r="D1939" i="3"/>
  <c r="D1943" i="3"/>
  <c r="D1948" i="3"/>
  <c r="D1954" i="3"/>
  <c r="D1961" i="3"/>
  <c r="D1975" i="3"/>
  <c r="D1992" i="3" s="1"/>
  <c r="D1997" i="3"/>
  <c r="D2004" i="3"/>
  <c r="D2008" i="3"/>
  <c r="D2013" i="3"/>
  <c r="D2020" i="3"/>
  <c r="D2034" i="3"/>
  <c r="D2040" i="3" s="1"/>
  <c r="D2037" i="3" s="1"/>
  <c r="D2056" i="3"/>
  <c r="D2059" i="3"/>
  <c r="D2065" i="3"/>
  <c r="D2069" i="3"/>
  <c r="D2074" i="3"/>
  <c r="D2078" i="3"/>
  <c r="D2086" i="3"/>
  <c r="D2100" i="3"/>
  <c r="D2121" i="3"/>
  <c r="D2127" i="3"/>
  <c r="D2124" i="3" s="1"/>
  <c r="D2132" i="3"/>
  <c r="D2133" i="3"/>
  <c r="D2136" i="3"/>
  <c r="D2137" i="3"/>
  <c r="D2138" i="3"/>
  <c r="D2143" i="3"/>
  <c r="D2146" i="3"/>
  <c r="D2152" i="3"/>
  <c r="D2157" i="3"/>
  <c r="D2163" i="3"/>
  <c r="D2167" i="3"/>
  <c r="D2188" i="3"/>
  <c r="D2202" i="3"/>
  <c r="D2208" i="3"/>
  <c r="D2205" i="3" s="1"/>
  <c r="D2213" i="3"/>
  <c r="D2214" i="3"/>
  <c r="D2218" i="3"/>
  <c r="D2219" i="3"/>
  <c r="D2224" i="3"/>
  <c r="D2227" i="3"/>
  <c r="D2230" i="3"/>
  <c r="D2237" i="3"/>
  <c r="D2242" i="3"/>
  <c r="D2248" i="3"/>
  <c r="D2252" i="3"/>
  <c r="D2261" i="3"/>
  <c r="D2264" i="3"/>
  <c r="D2270" i="3"/>
  <c r="D2306" i="3"/>
  <c r="D2305" i="3" s="1"/>
  <c r="D2309" i="3"/>
  <c r="D2310" i="3"/>
  <c r="D2312" i="3"/>
  <c r="D2313" i="3"/>
  <c r="D2328" i="3"/>
  <c r="D2327" i="3" s="1"/>
  <c r="D2331" i="3"/>
  <c r="D2333" i="3"/>
  <c r="D2338" i="3"/>
  <c r="D2346" i="3"/>
  <c r="D2345" i="3" s="1"/>
  <c r="D2357" i="3"/>
  <c r="D2311" i="3" s="1"/>
  <c r="D2360" i="3"/>
  <c r="D2316" i="3" s="1"/>
  <c r="D2361" i="3"/>
  <c r="D2317" i="3" s="1"/>
  <c r="D2363" i="3"/>
  <c r="D2321" i="3" s="1"/>
  <c r="D2364" i="3"/>
  <c r="D2322" i="3" s="1"/>
  <c r="D2379" i="3"/>
  <c r="D2408" i="3"/>
  <c r="D2414" i="3"/>
  <c r="D2420" i="3"/>
  <c r="D2437" i="3"/>
  <c r="D2443" i="3"/>
  <c r="D2477" i="3"/>
  <c r="D2483" i="3"/>
  <c r="D1041" i="3"/>
  <c r="D1040" i="3"/>
  <c r="D1039" i="3"/>
  <c r="D1038" i="3"/>
  <c r="D306" i="3" l="1"/>
  <c r="D307" i="3"/>
  <c r="D610" i="3"/>
  <c r="D609" i="3"/>
  <c r="D608" i="3"/>
  <c r="D599" i="3"/>
  <c r="D596" i="3" s="1"/>
  <c r="D1857" i="3"/>
  <c r="D1854" i="3" s="1"/>
  <c r="D2051" i="3"/>
  <c r="D604" i="3"/>
  <c r="D603" i="3" s="1"/>
  <c r="D1239" i="3"/>
  <c r="D1243" i="3"/>
  <c r="D2212" i="3"/>
  <c r="D221" i="3"/>
  <c r="D219" i="3" s="1"/>
  <c r="D2050" i="3"/>
  <c r="D1868" i="3"/>
  <c r="D308" i="3"/>
  <c r="D226" i="3"/>
  <c r="D1927" i="3"/>
  <c r="D1867" i="3"/>
  <c r="D1863" i="3"/>
  <c r="D232" i="3"/>
  <c r="D2135" i="3"/>
  <c r="D2330" i="3"/>
  <c r="D2308" i="3"/>
  <c r="D1862" i="3"/>
  <c r="D231" i="3"/>
  <c r="D2131" i="3"/>
  <c r="D227" i="3"/>
  <c r="D2216" i="3"/>
  <c r="D1866" i="3"/>
  <c r="D2315" i="3"/>
  <c r="D1931" i="3"/>
  <c r="D230" i="3"/>
  <c r="D409" i="3"/>
  <c r="D466" i="3"/>
  <c r="D483" i="3"/>
  <c r="D454" i="3"/>
  <c r="D459" i="3"/>
  <c r="D470" i="3"/>
  <c r="D443" i="3"/>
  <c r="D438" i="3"/>
  <c r="D302" i="3"/>
  <c r="D301" i="3" s="1"/>
  <c r="D297" i="3"/>
  <c r="D294" i="3" s="1"/>
  <c r="D1987" i="3"/>
  <c r="D1990" i="3"/>
  <c r="D1986" i="3"/>
  <c r="D2045" i="3"/>
  <c r="D1991" i="3"/>
  <c r="D2046" i="3"/>
  <c r="D2362" i="3"/>
  <c r="D1981" i="3"/>
  <c r="D1978" i="3" s="1"/>
  <c r="D2049" i="3"/>
  <c r="D607" i="3" l="1"/>
  <c r="D305" i="3"/>
  <c r="D2048" i="3"/>
  <c r="D2320" i="3"/>
  <c r="D2319" i="3" s="1"/>
  <c r="D1985" i="3"/>
  <c r="D225" i="3"/>
  <c r="D1865" i="3"/>
  <c r="D229" i="3"/>
  <c r="D1861" i="3"/>
  <c r="D2044" i="3"/>
  <c r="D2367" i="3"/>
  <c r="D1989" i="3"/>
  <c r="E210" i="3" l="1"/>
  <c r="D1105" i="32" l="1"/>
  <c r="D1104" i="32"/>
  <c r="D498" i="32"/>
  <c r="D961" i="32"/>
  <c r="D494" i="32"/>
  <c r="D235" i="32"/>
  <c r="D1108" i="32"/>
  <c r="D1107" i="32"/>
  <c r="D1106" i="32"/>
  <c r="D503" i="32"/>
  <c r="D502" i="32"/>
  <c r="D501" i="32"/>
  <c r="D497" i="32"/>
  <c r="D1759" i="3"/>
  <c r="D1764" i="3"/>
  <c r="D1642" i="3"/>
  <c r="D1649" i="3"/>
  <c r="D1646" i="3"/>
  <c r="D1645" i="3"/>
  <c r="D558" i="3"/>
  <c r="D419" i="3" s="1"/>
  <c r="D416" i="3" s="1"/>
  <c r="D561" i="3"/>
  <c r="D958" i="32" l="1"/>
  <c r="E79" i="40"/>
  <c r="D1768" i="3"/>
  <c r="D1765" i="3"/>
  <c r="D1648" i="3"/>
  <c r="D1647" i="3"/>
  <c r="D565" i="3"/>
  <c r="D563" i="3"/>
  <c r="D564" i="3"/>
  <c r="D562" i="3"/>
  <c r="D507" i="3"/>
  <c r="D508" i="3"/>
  <c r="D2238" i="32"/>
  <c r="D713" i="32"/>
  <c r="C157" i="35"/>
  <c r="A3" i="41"/>
  <c r="A149" i="35"/>
  <c r="I156" i="35"/>
  <c r="D1257" i="32"/>
  <c r="D1255" i="32"/>
  <c r="A3" i="27"/>
  <c r="D730" i="3" l="1"/>
  <c r="D729" i="3" s="1"/>
  <c r="D733" i="3"/>
  <c r="D732" i="3" s="1"/>
  <c r="F221" i="27"/>
  <c r="F220" i="27" s="1"/>
  <c r="F224" i="27"/>
  <c r="F231" i="27"/>
  <c r="F230" i="27" s="1"/>
  <c r="F236" i="27"/>
  <c r="F235" i="27" s="1"/>
  <c r="E2186" i="3"/>
  <c r="D1445" i="3"/>
  <c r="D1448" i="3"/>
  <c r="D1450" i="3"/>
  <c r="D1454" i="3"/>
  <c r="D1455" i="3"/>
  <c r="D1457" i="3"/>
  <c r="D1458" i="3"/>
  <c r="D1473" i="3"/>
  <c r="D1472" i="3" s="1"/>
  <c r="D1477" i="3"/>
  <c r="D1479" i="3"/>
  <c r="E105" i="27" s="1"/>
  <c r="D1482" i="3"/>
  <c r="D1481" i="3" s="1"/>
  <c r="D1485" i="3"/>
  <c r="E116" i="27" s="1"/>
  <c r="D1486" i="3"/>
  <c r="D1488" i="3"/>
  <c r="D1489" i="3"/>
  <c r="D1491" i="3"/>
  <c r="D1496" i="3"/>
  <c r="D1494" i="3" s="1"/>
  <c r="D1499" i="3"/>
  <c r="D1500" i="3"/>
  <c r="D1508" i="3"/>
  <c r="D1509" i="3"/>
  <c r="D1510" i="3"/>
  <c r="D1513" i="3"/>
  <c r="D1514" i="3"/>
  <c r="D1515" i="3"/>
  <c r="D1524" i="3"/>
  <c r="D1525" i="3"/>
  <c r="D1529" i="3"/>
  <c r="D1530" i="3"/>
  <c r="D1536" i="3"/>
  <c r="D1537" i="3"/>
  <c r="D1538" i="3"/>
  <c r="D1541" i="3"/>
  <c r="D1542" i="3"/>
  <c r="D1549" i="3"/>
  <c r="D1548" i="3" s="1"/>
  <c r="D1547" i="3" s="1"/>
  <c r="D1151" i="3"/>
  <c r="D1155" i="3"/>
  <c r="D1163" i="3"/>
  <c r="D1164" i="3"/>
  <c r="D1167" i="3"/>
  <c r="D1168" i="3"/>
  <c r="D1169" i="3"/>
  <c r="D1174" i="3"/>
  <c r="D1178" i="3"/>
  <c r="D1181" i="3"/>
  <c r="D1184" i="3"/>
  <c r="D1190" i="3"/>
  <c r="D1193" i="3"/>
  <c r="D1196" i="3"/>
  <c r="D1203" i="3"/>
  <c r="D1209" i="3"/>
  <c r="D1212" i="3"/>
  <c r="D1218" i="3"/>
  <c r="D928" i="3"/>
  <c r="D929" i="3"/>
  <c r="D931" i="3"/>
  <c r="D947" i="3"/>
  <c r="D946" i="3" s="1"/>
  <c r="D950" i="3"/>
  <c r="D949" i="3" s="1"/>
  <c r="D953" i="3"/>
  <c r="D952" i="3" s="1"/>
  <c r="D962" i="3"/>
  <c r="D961" i="3" s="1"/>
  <c r="D968" i="3"/>
  <c r="D970" i="3"/>
  <c r="D974" i="3"/>
  <c r="D975" i="3"/>
  <c r="D982" i="3"/>
  <c r="D981" i="3" s="1"/>
  <c r="D13" i="3"/>
  <c r="D1214" i="32"/>
  <c r="D1217" i="32"/>
  <c r="D1222" i="32"/>
  <c r="D1226" i="32"/>
  <c r="D1234" i="32"/>
  <c r="D1237" i="32"/>
  <c r="D1240" i="32"/>
  <c r="D1246" i="32"/>
  <c r="D1250" i="32"/>
  <c r="D1263" i="32"/>
  <c r="D1261" i="32" s="1"/>
  <c r="D956" i="32"/>
  <c r="D955" i="32" s="1"/>
  <c r="D959" i="32"/>
  <c r="D976" i="32"/>
  <c r="D975" i="32" s="1"/>
  <c r="D979" i="32"/>
  <c r="D980" i="32"/>
  <c r="D983" i="32"/>
  <c r="D982" i="32" s="1"/>
  <c r="D990" i="32"/>
  <c r="D989" i="32" s="1"/>
  <c r="D992" i="32"/>
  <c r="D998" i="32"/>
  <c r="D997" i="32" s="1"/>
  <c r="D1003" i="32"/>
  <c r="D1007" i="32"/>
  <c r="D1008" i="32"/>
  <c r="D1014" i="32"/>
  <c r="D1012" i="32" s="1"/>
  <c r="D1020" i="32"/>
  <c r="D712" i="32"/>
  <c r="D716" i="32"/>
  <c r="D717" i="32"/>
  <c r="D733" i="32"/>
  <c r="D734" i="32"/>
  <c r="D737" i="32"/>
  <c r="D738" i="32"/>
  <c r="D739" i="32"/>
  <c r="D742" i="32"/>
  <c r="D743" i="32"/>
  <c r="D744" i="32"/>
  <c r="D747" i="32"/>
  <c r="D746" i="32" s="1"/>
  <c r="D751" i="32"/>
  <c r="D749" i="32" s="1"/>
  <c r="D754" i="32"/>
  <c r="E133" i="40" s="1"/>
  <c r="D755" i="32"/>
  <c r="D756" i="32"/>
  <c r="D762" i="32"/>
  <c r="D763" i="32"/>
  <c r="D764" i="32"/>
  <c r="D766" i="32"/>
  <c r="D770" i="32"/>
  <c r="D771" i="32"/>
  <c r="D772" i="32"/>
  <c r="D773" i="32"/>
  <c r="D774" i="32"/>
  <c r="D777" i="32"/>
  <c r="D776" i="32" s="1"/>
  <c r="D780" i="32"/>
  <c r="D781" i="32"/>
  <c r="D782" i="32"/>
  <c r="D783" i="32"/>
  <c r="D784" i="32"/>
  <c r="D790" i="32"/>
  <c r="D791" i="32"/>
  <c r="D792" i="32"/>
  <c r="D793" i="32"/>
  <c r="D796" i="32"/>
  <c r="D797" i="32"/>
  <c r="D802" i="32"/>
  <c r="D801" i="32" s="1"/>
  <c r="D799" i="32" s="1"/>
  <c r="E80" i="40"/>
  <c r="D669" i="32"/>
  <c r="D672" i="32"/>
  <c r="D678" i="32"/>
  <c r="D682" i="32"/>
  <c r="D690" i="32"/>
  <c r="D688" i="32" s="1"/>
  <c r="D696" i="32"/>
  <c r="D694" i="32" s="1"/>
  <c r="D613" i="32"/>
  <c r="D632" i="32"/>
  <c r="D655" i="32"/>
  <c r="F77" i="40"/>
  <c r="D1523" i="3" l="1"/>
  <c r="D1447" i="3"/>
  <c r="E72" i="27"/>
  <c r="E944" i="3"/>
  <c r="D967" i="3"/>
  <c r="E164" i="27"/>
  <c r="H164" i="27" s="1"/>
  <c r="D1019" i="32"/>
  <c r="D1017" i="32" s="1"/>
  <c r="D1512" i="3"/>
  <c r="D715" i="32"/>
  <c r="D1518" i="3"/>
  <c r="D1507" i="3"/>
  <c r="D1166" i="3"/>
  <c r="D1484" i="3"/>
  <c r="D973" i="3"/>
  <c r="D1535" i="3"/>
  <c r="D1498" i="3"/>
  <c r="D1540" i="3"/>
  <c r="D1476" i="3"/>
  <c r="D1444" i="3"/>
  <c r="D1162" i="3"/>
  <c r="E228" i="27"/>
  <c r="D667" i="32"/>
  <c r="D699" i="32" s="1"/>
  <c r="D736" i="32"/>
  <c r="D779" i="32"/>
  <c r="D795" i="32"/>
  <c r="D1006" i="32"/>
  <c r="D1001" i="32" s="1"/>
  <c r="D978" i="32"/>
  <c r="D973" i="32" s="1"/>
  <c r="D761" i="32"/>
  <c r="D741" i="32"/>
  <c r="D769" i="32"/>
  <c r="D753" i="32"/>
  <c r="D1232" i="32"/>
  <c r="D1244" i="32"/>
  <c r="D789" i="32"/>
  <c r="D732" i="32"/>
  <c r="D1212" i="32"/>
  <c r="E727" i="3"/>
  <c r="E1915" i="3"/>
  <c r="D721" i="32"/>
  <c r="D1541" i="32"/>
  <c r="D1540" i="32" s="1"/>
  <c r="D787" i="32" l="1"/>
  <c r="E1149" i="3"/>
  <c r="D759" i="32"/>
  <c r="D1267" i="32"/>
  <c r="E1258" i="32" s="1"/>
  <c r="D730" i="32"/>
  <c r="E1255" i="32" l="1"/>
  <c r="E1257" i="32"/>
  <c r="E1220" i="32"/>
  <c r="D1552" i="32"/>
  <c r="D1496" i="32"/>
  <c r="D1548" i="32"/>
  <c r="G161" i="40"/>
  <c r="F155" i="40"/>
  <c r="G155" i="40"/>
  <c r="D155" i="40"/>
  <c r="D1529" i="32"/>
  <c r="E159" i="40" s="1"/>
  <c r="H159" i="40" s="1"/>
  <c r="D1535" i="32"/>
  <c r="D1558" i="32"/>
  <c r="D964" i="32"/>
  <c r="D2239" i="32"/>
  <c r="F79" i="40" s="1"/>
  <c r="E1952" i="32"/>
  <c r="E1953" i="32"/>
  <c r="E164" i="40" l="1"/>
  <c r="H164" i="40" s="1"/>
  <c r="D970" i="32"/>
  <c r="D969" i="32"/>
  <c r="D968" i="32"/>
  <c r="D965" i="32"/>
  <c r="D963" i="32" s="1"/>
  <c r="D727" i="32"/>
  <c r="D726" i="32"/>
  <c r="D725" i="32"/>
  <c r="D722" i="32"/>
  <c r="D720" i="32" s="1"/>
  <c r="D967" i="32" l="1"/>
  <c r="D724" i="32"/>
  <c r="D1951" i="32"/>
  <c r="D511" i="3" l="1"/>
  <c r="D510" i="3"/>
  <c r="D509" i="3"/>
  <c r="D2129" i="32"/>
  <c r="D2127" i="32" s="1"/>
  <c r="D197" i="32"/>
  <c r="D196" i="32" s="1"/>
  <c r="D1671" i="3"/>
  <c r="D899" i="3"/>
  <c r="D800" i="3"/>
  <c r="D1611" i="3"/>
  <c r="D216" i="40"/>
  <c r="G216" i="40"/>
  <c r="F216" i="40"/>
  <c r="D568" i="32"/>
  <c r="D544" i="3"/>
  <c r="D543" i="3"/>
  <c r="D540" i="3"/>
  <c r="D424" i="3" s="1"/>
  <c r="D542" i="3"/>
  <c r="D541" i="3"/>
  <c r="D425" i="3" s="1"/>
  <c r="D1565" i="3"/>
  <c r="D1613" i="3"/>
  <c r="D1612" i="3"/>
  <c r="D1610" i="3"/>
  <c r="D1609" i="3"/>
  <c r="D1569" i="3"/>
  <c r="D1568" i="3"/>
  <c r="D1567" i="3"/>
  <c r="D1054" i="3"/>
  <c r="D925" i="3"/>
  <c r="D924" i="3" s="1"/>
  <c r="F99" i="27"/>
  <c r="F200" i="40"/>
  <c r="E198" i="40"/>
  <c r="D528" i="3" l="1"/>
  <c r="D428" i="3"/>
  <c r="D423" i="3"/>
  <c r="D430" i="3"/>
  <c r="D429" i="3"/>
  <c r="D565" i="32"/>
  <c r="E217" i="40"/>
  <c r="E216" i="40" s="1"/>
  <c r="D549" i="3"/>
  <c r="D567" i="32"/>
  <c r="E2418" i="3"/>
  <c r="D1845" i="32"/>
  <c r="D1775" i="3"/>
  <c r="E1773" i="3" s="1"/>
  <c r="D1341" i="32"/>
  <c r="D1338" i="32"/>
  <c r="D1008" i="3"/>
  <c r="D939" i="3" s="1"/>
  <c r="D1010" i="3"/>
  <c r="D941" i="3" s="1"/>
  <c r="D1009" i="3"/>
  <c r="D940" i="3" s="1"/>
  <c r="D1007" i="3"/>
  <c r="D936" i="3" s="1"/>
  <c r="D1006" i="3"/>
  <c r="D935" i="3" s="1"/>
  <c r="D1005" i="3"/>
  <c r="D427" i="3" l="1"/>
  <c r="D934" i="3"/>
  <c r="D938" i="3"/>
  <c r="H217" i="40"/>
  <c r="H216" i="40" s="1"/>
  <c r="D1015" i="3"/>
  <c r="D1423" i="3" l="1"/>
  <c r="E97" i="40"/>
  <c r="D1423" i="32"/>
  <c r="D1420" i="32"/>
  <c r="D998" i="3" l="1"/>
  <c r="M25" i="41"/>
  <c r="F210" i="27"/>
  <c r="F166" i="40" l="1"/>
  <c r="F197" i="40"/>
  <c r="E1901" i="3"/>
  <c r="E1907" i="3" s="1"/>
  <c r="D1532" i="32" l="1"/>
  <c r="D717" i="3"/>
  <c r="D1559" i="32"/>
  <c r="D2136" i="32"/>
  <c r="D94" i="35"/>
  <c r="E94" i="35"/>
  <c r="F94" i="35"/>
  <c r="G94" i="35"/>
  <c r="H94" i="35"/>
  <c r="I94" i="35"/>
  <c r="J94" i="35"/>
  <c r="K94" i="35"/>
  <c r="L94" i="35"/>
  <c r="M94" i="35"/>
  <c r="N94" i="35"/>
  <c r="O94" i="35"/>
  <c r="P94" i="35"/>
  <c r="Q94" i="35"/>
  <c r="R94" i="35"/>
  <c r="T94" i="35"/>
  <c r="U94" i="35"/>
  <c r="D2134" i="32" l="1"/>
  <c r="E44" i="43"/>
  <c r="E33" i="43"/>
  <c r="E32" i="43"/>
  <c r="E10" i="43"/>
  <c r="E9" i="43"/>
  <c r="M63" i="41"/>
  <c r="M61" i="41"/>
  <c r="M60" i="41"/>
  <c r="L59" i="41"/>
  <c r="L57" i="41" s="1"/>
  <c r="L55" i="41" s="1"/>
  <c r="L53" i="41" s="1"/>
  <c r="J59" i="41"/>
  <c r="J57" i="41" s="1"/>
  <c r="J55" i="41" s="1"/>
  <c r="J53" i="41" s="1"/>
  <c r="I59" i="41"/>
  <c r="I57" i="41" s="1"/>
  <c r="I55" i="41" s="1"/>
  <c r="I53" i="41" s="1"/>
  <c r="H59" i="41"/>
  <c r="H57" i="41" s="1"/>
  <c r="H55" i="41" s="1"/>
  <c r="H53" i="41" s="1"/>
  <c r="G59" i="41"/>
  <c r="G57" i="41" s="1"/>
  <c r="G55" i="41" s="1"/>
  <c r="G53" i="41" s="1"/>
  <c r="F59" i="41"/>
  <c r="F57" i="41" s="1"/>
  <c r="F55" i="41" s="1"/>
  <c r="F53" i="41" s="1"/>
  <c r="E59" i="41"/>
  <c r="E57" i="41" s="1"/>
  <c r="E55" i="41" s="1"/>
  <c r="E53" i="41" s="1"/>
  <c r="D59" i="41"/>
  <c r="D57" i="41" s="1"/>
  <c r="D55" i="41" s="1"/>
  <c r="D53" i="41" s="1"/>
  <c r="A41" i="41"/>
  <c r="M23" i="41"/>
  <c r="M22" i="41"/>
  <c r="L21" i="41"/>
  <c r="L19" i="41" s="1"/>
  <c r="L17" i="41" s="1"/>
  <c r="L15" i="41" s="1"/>
  <c r="J21" i="41"/>
  <c r="J19" i="41" s="1"/>
  <c r="J17" i="41" s="1"/>
  <c r="J15" i="41" s="1"/>
  <c r="I21" i="41"/>
  <c r="I19" i="41" s="1"/>
  <c r="I17" i="41" s="1"/>
  <c r="I15" i="41" s="1"/>
  <c r="H21" i="41"/>
  <c r="H19" i="41" s="1"/>
  <c r="H17" i="41" s="1"/>
  <c r="H15" i="41" s="1"/>
  <c r="G21" i="41"/>
  <c r="G19" i="41" s="1"/>
  <c r="G17" i="41" s="1"/>
  <c r="G15" i="41" s="1"/>
  <c r="F21" i="41"/>
  <c r="F19" i="41" s="1"/>
  <c r="F17" i="41" s="1"/>
  <c r="F15" i="41" s="1"/>
  <c r="E21" i="41"/>
  <c r="E19" i="41" s="1"/>
  <c r="E17" i="41" s="1"/>
  <c r="E15" i="41" s="1"/>
  <c r="D21" i="41"/>
  <c r="C289" i="35"/>
  <c r="D135" i="3" s="1"/>
  <c r="D134" i="3" s="1"/>
  <c r="D133" i="3" s="1"/>
  <c r="W288" i="35"/>
  <c r="W287" i="35" s="1"/>
  <c r="W285" i="35" s="1"/>
  <c r="U288" i="35"/>
  <c r="U287" i="35" s="1"/>
  <c r="U285" i="35" s="1"/>
  <c r="T288" i="35"/>
  <c r="T287" i="35" s="1"/>
  <c r="T285" i="35" s="1"/>
  <c r="R288" i="35"/>
  <c r="R287" i="35" s="1"/>
  <c r="R285" i="35" s="1"/>
  <c r="Q288" i="35"/>
  <c r="Q287" i="35" s="1"/>
  <c r="Q285" i="35" s="1"/>
  <c r="P288" i="35"/>
  <c r="P287" i="35" s="1"/>
  <c r="P285" i="35" s="1"/>
  <c r="O288" i="35"/>
  <c r="O287" i="35" s="1"/>
  <c r="O285" i="35" s="1"/>
  <c r="N288" i="35"/>
  <c r="N287" i="35" s="1"/>
  <c r="N285" i="35" s="1"/>
  <c r="M288" i="35"/>
  <c r="M287" i="35" s="1"/>
  <c r="M285" i="35" s="1"/>
  <c r="J288" i="35"/>
  <c r="J287" i="35" s="1"/>
  <c r="J285" i="35" s="1"/>
  <c r="I288" i="35"/>
  <c r="I287" i="35" s="1"/>
  <c r="I285" i="35" s="1"/>
  <c r="H288" i="35"/>
  <c r="H287" i="35" s="1"/>
  <c r="H285" i="35" s="1"/>
  <c r="G288" i="35"/>
  <c r="G287" i="35" s="1"/>
  <c r="G285" i="35" s="1"/>
  <c r="F288" i="35"/>
  <c r="F287" i="35" s="1"/>
  <c r="F285" i="35" s="1"/>
  <c r="E288" i="35"/>
  <c r="E287" i="35" s="1"/>
  <c r="E285" i="35" s="1"/>
  <c r="D288" i="35"/>
  <c r="D287" i="35" s="1"/>
  <c r="D285" i="35" s="1"/>
  <c r="L287" i="35"/>
  <c r="L285" i="35" s="1"/>
  <c r="K287" i="35"/>
  <c r="K285" i="35" s="1"/>
  <c r="U282" i="35"/>
  <c r="T282" i="35"/>
  <c r="W281" i="35"/>
  <c r="C279" i="35"/>
  <c r="C278" i="35" s="1"/>
  <c r="W278" i="35"/>
  <c r="U278" i="35"/>
  <c r="T278" i="35"/>
  <c r="R278" i="35"/>
  <c r="Q278" i="35"/>
  <c r="P278" i="35"/>
  <c r="O278" i="35"/>
  <c r="N278" i="35"/>
  <c r="M278" i="35"/>
  <c r="L278" i="35"/>
  <c r="K278" i="35"/>
  <c r="J278" i="35"/>
  <c r="I278" i="35"/>
  <c r="H278" i="35"/>
  <c r="G278" i="35"/>
  <c r="F278" i="35"/>
  <c r="E278" i="35"/>
  <c r="D278" i="35"/>
  <c r="C277" i="35"/>
  <c r="C276" i="35"/>
  <c r="C275" i="35"/>
  <c r="C274" i="35"/>
  <c r="C273" i="35"/>
  <c r="C272" i="35"/>
  <c r="C271" i="35"/>
  <c r="D125" i="3" s="1"/>
  <c r="D124" i="3" s="1"/>
  <c r="D123" i="3" s="1"/>
  <c r="C270" i="35"/>
  <c r="W269" i="35"/>
  <c r="U269" i="35"/>
  <c r="T269" i="35"/>
  <c r="R269" i="35"/>
  <c r="Q269" i="35"/>
  <c r="P269" i="35"/>
  <c r="O269" i="35"/>
  <c r="N269" i="35"/>
  <c r="M269" i="35"/>
  <c r="L269" i="35"/>
  <c r="K269" i="35"/>
  <c r="J269" i="35"/>
  <c r="I269" i="35"/>
  <c r="H269" i="35"/>
  <c r="G269" i="35"/>
  <c r="F269" i="35"/>
  <c r="E269" i="35"/>
  <c r="D269" i="35"/>
  <c r="E266" i="35"/>
  <c r="E265" i="35" s="1"/>
  <c r="D266" i="35"/>
  <c r="D265" i="35" s="1"/>
  <c r="O265" i="35"/>
  <c r="M265" i="35"/>
  <c r="F265" i="35"/>
  <c r="C260" i="35"/>
  <c r="O259" i="35"/>
  <c r="N259" i="35"/>
  <c r="M259" i="35"/>
  <c r="L259" i="35"/>
  <c r="K259" i="35"/>
  <c r="J259" i="35"/>
  <c r="I259" i="35"/>
  <c r="H259" i="35"/>
  <c r="G259" i="35"/>
  <c r="F259" i="35"/>
  <c r="E259" i="35"/>
  <c r="D259" i="35"/>
  <c r="C257" i="35"/>
  <c r="D112" i="3" s="1"/>
  <c r="D206" i="27" s="1"/>
  <c r="C256" i="35"/>
  <c r="C255" i="35"/>
  <c r="C254" i="35"/>
  <c r="C253" i="35"/>
  <c r="W252" i="35"/>
  <c r="W250" i="35" s="1"/>
  <c r="U252" i="35"/>
  <c r="U250" i="35" s="1"/>
  <c r="T252" i="35"/>
  <c r="T250" i="35" s="1"/>
  <c r="R252" i="35"/>
  <c r="R250" i="35" s="1"/>
  <c r="Q252" i="35"/>
  <c r="Q250" i="35" s="1"/>
  <c r="P252" i="35"/>
  <c r="P250" i="35" s="1"/>
  <c r="O252" i="35"/>
  <c r="N252" i="35"/>
  <c r="M252" i="35"/>
  <c r="L252" i="35"/>
  <c r="K252" i="35"/>
  <c r="J252" i="35"/>
  <c r="I252" i="35"/>
  <c r="H252" i="35"/>
  <c r="G252" i="35"/>
  <c r="F252" i="35"/>
  <c r="E252" i="35"/>
  <c r="D252" i="35"/>
  <c r="D102" i="3"/>
  <c r="D187" i="27" s="1"/>
  <c r="C245" i="35"/>
  <c r="D100" i="3" s="1"/>
  <c r="D184" i="27" s="1"/>
  <c r="C244" i="35"/>
  <c r="C243" i="35"/>
  <c r="C242" i="35"/>
  <c r="D97" i="3" s="1"/>
  <c r="C241" i="35"/>
  <c r="W240" i="35"/>
  <c r="U240" i="35"/>
  <c r="T240" i="35"/>
  <c r="R240" i="35"/>
  <c r="Q240" i="35"/>
  <c r="P240" i="35"/>
  <c r="O240" i="35"/>
  <c r="N240" i="35"/>
  <c r="M240" i="35"/>
  <c r="L240" i="35"/>
  <c r="K240" i="35"/>
  <c r="J240" i="35"/>
  <c r="I240" i="35"/>
  <c r="H240" i="35"/>
  <c r="G240" i="35"/>
  <c r="F240" i="35"/>
  <c r="E240" i="35"/>
  <c r="D240" i="35"/>
  <c r="C238" i="35"/>
  <c r="D92" i="3" s="1"/>
  <c r="D177" i="27" s="1"/>
  <c r="C237" i="35"/>
  <c r="W236" i="35"/>
  <c r="U236" i="35"/>
  <c r="T236" i="35"/>
  <c r="R236" i="35"/>
  <c r="Q236" i="35"/>
  <c r="P236" i="35"/>
  <c r="O236" i="35"/>
  <c r="N236" i="35"/>
  <c r="M236" i="35"/>
  <c r="L236" i="35"/>
  <c r="K236" i="35"/>
  <c r="J236" i="35"/>
  <c r="I236" i="35"/>
  <c r="H236" i="35"/>
  <c r="G236" i="35"/>
  <c r="F236" i="35"/>
  <c r="E236" i="35"/>
  <c r="D236" i="35"/>
  <c r="C234" i="35"/>
  <c r="C233" i="35"/>
  <c r="C232" i="35"/>
  <c r="D86" i="3" s="1"/>
  <c r="D170" i="27" s="1"/>
  <c r="C231" i="35"/>
  <c r="D85" i="3" s="1"/>
  <c r="D168" i="27" s="1"/>
  <c r="W230" i="35"/>
  <c r="U230" i="35"/>
  <c r="T230" i="35"/>
  <c r="R230" i="35"/>
  <c r="Q230" i="35"/>
  <c r="P230" i="35"/>
  <c r="O230" i="35"/>
  <c r="N230" i="35"/>
  <c r="M230" i="35"/>
  <c r="L230" i="35"/>
  <c r="K230" i="35"/>
  <c r="J230" i="35"/>
  <c r="I230" i="35"/>
  <c r="H230" i="35"/>
  <c r="G230" i="35"/>
  <c r="F230" i="35"/>
  <c r="E230" i="35"/>
  <c r="D230" i="35"/>
  <c r="I229" i="35"/>
  <c r="C228" i="35"/>
  <c r="W227" i="35"/>
  <c r="U227" i="35"/>
  <c r="T227" i="35"/>
  <c r="R227" i="35"/>
  <c r="Q227" i="35"/>
  <c r="P227" i="35"/>
  <c r="O227" i="35"/>
  <c r="N227" i="35"/>
  <c r="M227" i="35"/>
  <c r="L227" i="35"/>
  <c r="K227" i="35"/>
  <c r="J227" i="35"/>
  <c r="I227" i="35"/>
  <c r="H227" i="35"/>
  <c r="G227" i="35"/>
  <c r="F227" i="35"/>
  <c r="E227" i="35"/>
  <c r="D227" i="35"/>
  <c r="C222" i="35"/>
  <c r="D74" i="3" s="1"/>
  <c r="D73" i="3" s="1"/>
  <c r="F221" i="35"/>
  <c r="C221" i="35" s="1"/>
  <c r="C218" i="35"/>
  <c r="D71" i="3" s="1"/>
  <c r="D143" i="27" s="1"/>
  <c r="C217" i="35"/>
  <c r="C216" i="35"/>
  <c r="D69" i="3" s="1"/>
  <c r="D141" i="27" s="1"/>
  <c r="C215" i="35"/>
  <c r="C214" i="35"/>
  <c r="C213" i="35"/>
  <c r="D66" i="3" s="1"/>
  <c r="W212" i="35"/>
  <c r="U212" i="35"/>
  <c r="T212" i="35"/>
  <c r="R212" i="35"/>
  <c r="Q212" i="35"/>
  <c r="P212" i="35"/>
  <c r="O212" i="35"/>
  <c r="N212" i="35"/>
  <c r="M212" i="35"/>
  <c r="L212" i="35"/>
  <c r="K212" i="35"/>
  <c r="J212" i="35"/>
  <c r="I212" i="35"/>
  <c r="H212" i="35"/>
  <c r="G212" i="35"/>
  <c r="F212" i="35"/>
  <c r="E212" i="35"/>
  <c r="D212" i="35"/>
  <c r="C210" i="35"/>
  <c r="W209" i="35"/>
  <c r="U209" i="35"/>
  <c r="T209" i="35"/>
  <c r="R209" i="35"/>
  <c r="Q209" i="35"/>
  <c r="P209" i="35"/>
  <c r="O209" i="35"/>
  <c r="N209" i="35"/>
  <c r="M209" i="35"/>
  <c r="L209" i="35"/>
  <c r="K209" i="35"/>
  <c r="J209" i="35"/>
  <c r="I209" i="35"/>
  <c r="H209" i="35"/>
  <c r="G209" i="35"/>
  <c r="F209" i="35"/>
  <c r="E209" i="35"/>
  <c r="D209" i="35"/>
  <c r="N207" i="35"/>
  <c r="N206" i="35" s="1"/>
  <c r="U206" i="35"/>
  <c r="T206" i="35"/>
  <c r="R206" i="35"/>
  <c r="Q206" i="35"/>
  <c r="P206" i="35"/>
  <c r="O206" i="35"/>
  <c r="M206" i="35"/>
  <c r="L206" i="35"/>
  <c r="K206" i="35"/>
  <c r="J206" i="35"/>
  <c r="I206" i="35"/>
  <c r="H206" i="35"/>
  <c r="G206" i="35"/>
  <c r="F206" i="35"/>
  <c r="C200" i="35"/>
  <c r="D53" i="3" s="1"/>
  <c r="D121" i="27" s="1"/>
  <c r="C199" i="35"/>
  <c r="D52" i="3" s="1"/>
  <c r="D120" i="27" s="1"/>
  <c r="H120" i="27" s="1"/>
  <c r="W198" i="35"/>
  <c r="W197" i="35" s="1"/>
  <c r="E198" i="35"/>
  <c r="E197" i="35" s="1"/>
  <c r="D198" i="35"/>
  <c r="D197" i="35" s="1"/>
  <c r="U197" i="35"/>
  <c r="T197" i="35"/>
  <c r="R197" i="35"/>
  <c r="Q197" i="35"/>
  <c r="P197" i="35"/>
  <c r="O197" i="35"/>
  <c r="N197" i="35"/>
  <c r="M197" i="35"/>
  <c r="L197" i="35"/>
  <c r="K197" i="35"/>
  <c r="J197" i="35"/>
  <c r="I197" i="35"/>
  <c r="H197" i="35"/>
  <c r="G197" i="35"/>
  <c r="F197" i="35"/>
  <c r="C195" i="35"/>
  <c r="W193" i="35"/>
  <c r="U193" i="35"/>
  <c r="T193" i="35"/>
  <c r="R193" i="35"/>
  <c r="Q193" i="35"/>
  <c r="P193" i="35"/>
  <c r="O193" i="35"/>
  <c r="N193" i="35"/>
  <c r="M193" i="35"/>
  <c r="L193" i="35"/>
  <c r="K193" i="35"/>
  <c r="J193" i="35"/>
  <c r="I193" i="35"/>
  <c r="H193" i="35"/>
  <c r="G193" i="35"/>
  <c r="F193" i="35"/>
  <c r="E193" i="35"/>
  <c r="D193" i="35"/>
  <c r="C188" i="35"/>
  <c r="C187" i="35"/>
  <c r="D40" i="3" s="1"/>
  <c r="D39" i="3" s="1"/>
  <c r="W186" i="35"/>
  <c r="U186" i="35"/>
  <c r="T186" i="35"/>
  <c r="R186" i="35"/>
  <c r="Q186" i="35"/>
  <c r="Q184" i="35" s="1"/>
  <c r="P186" i="35"/>
  <c r="O186" i="35"/>
  <c r="N186" i="35"/>
  <c r="M186" i="35"/>
  <c r="L186" i="35"/>
  <c r="K186" i="35"/>
  <c r="K184" i="35" s="1"/>
  <c r="J186" i="35"/>
  <c r="I186" i="35"/>
  <c r="I184" i="35" s="1"/>
  <c r="H186" i="35"/>
  <c r="G186" i="35"/>
  <c r="F186" i="35"/>
  <c r="E186" i="35"/>
  <c r="D186" i="35"/>
  <c r="T178" i="35"/>
  <c r="J178" i="35"/>
  <c r="T174" i="35"/>
  <c r="J174" i="35"/>
  <c r="C172" i="35"/>
  <c r="D25" i="3" s="1"/>
  <c r="D83" i="27" s="1"/>
  <c r="C171" i="35"/>
  <c r="D24" i="3" s="1"/>
  <c r="D82" i="27" s="1"/>
  <c r="C169" i="35"/>
  <c r="C168" i="35"/>
  <c r="T167" i="35"/>
  <c r="J167" i="35"/>
  <c r="C165" i="35"/>
  <c r="C164" i="35"/>
  <c r="C163" i="35"/>
  <c r="W162" i="35"/>
  <c r="U162" i="35"/>
  <c r="T162" i="35"/>
  <c r="R162" i="35"/>
  <c r="Q162" i="35"/>
  <c r="P162" i="35"/>
  <c r="O162" i="35"/>
  <c r="N162" i="35"/>
  <c r="M162" i="35"/>
  <c r="L162" i="35"/>
  <c r="K162" i="35"/>
  <c r="J162" i="35"/>
  <c r="I162" i="35"/>
  <c r="H162" i="35"/>
  <c r="G162" i="35"/>
  <c r="F162" i="35"/>
  <c r="E162" i="35"/>
  <c r="D162" i="35"/>
  <c r="C160" i="35"/>
  <c r="C159" i="35"/>
  <c r="C158" i="35"/>
  <c r="W156" i="35"/>
  <c r="U156" i="35"/>
  <c r="U176" i="35" s="1"/>
  <c r="T156" i="35"/>
  <c r="R156" i="35"/>
  <c r="R176" i="35" s="1"/>
  <c r="Q156" i="35"/>
  <c r="Q181" i="35" s="1"/>
  <c r="P156" i="35"/>
  <c r="P181" i="35" s="1"/>
  <c r="O156" i="35"/>
  <c r="N156" i="35"/>
  <c r="N170" i="35" s="1"/>
  <c r="N167" i="35" s="1"/>
  <c r="M156" i="35"/>
  <c r="M170" i="35" s="1"/>
  <c r="M167" i="35" s="1"/>
  <c r="L156" i="35"/>
  <c r="L170" i="35" s="1"/>
  <c r="L167" i="35" s="1"/>
  <c r="K156" i="35"/>
  <c r="K176" i="35" s="1"/>
  <c r="J156" i="35"/>
  <c r="H156" i="35"/>
  <c r="H176" i="35" s="1"/>
  <c r="G156" i="35"/>
  <c r="G181" i="35" s="1"/>
  <c r="F156" i="35"/>
  <c r="F181" i="35" s="1"/>
  <c r="E156" i="35"/>
  <c r="E181" i="35" s="1"/>
  <c r="D156" i="35"/>
  <c r="D170" i="35" s="1"/>
  <c r="C133" i="35"/>
  <c r="D204" i="32" s="1"/>
  <c r="D228" i="40" s="1"/>
  <c r="C132" i="35"/>
  <c r="D203" i="32" s="1"/>
  <c r="D227" i="40" s="1"/>
  <c r="W131" i="35"/>
  <c r="W129" i="35" s="1"/>
  <c r="U131" i="35"/>
  <c r="U129" i="35" s="1"/>
  <c r="T131" i="35"/>
  <c r="T129" i="35" s="1"/>
  <c r="R131" i="35"/>
  <c r="R129" i="35" s="1"/>
  <c r="Q131" i="35"/>
  <c r="Q129" i="35" s="1"/>
  <c r="P131" i="35"/>
  <c r="P129" i="35" s="1"/>
  <c r="O131" i="35"/>
  <c r="O129" i="35" s="1"/>
  <c r="N131" i="35"/>
  <c r="N129" i="35" s="1"/>
  <c r="M131" i="35"/>
  <c r="M129" i="35" s="1"/>
  <c r="L131" i="35"/>
  <c r="L129" i="35" s="1"/>
  <c r="K131" i="35"/>
  <c r="K129" i="35" s="1"/>
  <c r="J131" i="35"/>
  <c r="J129" i="35" s="1"/>
  <c r="I131" i="35"/>
  <c r="I129" i="35" s="1"/>
  <c r="H131" i="35"/>
  <c r="H129" i="35" s="1"/>
  <c r="G131" i="35"/>
  <c r="G129" i="35" s="1"/>
  <c r="F131" i="35"/>
  <c r="F129" i="35" s="1"/>
  <c r="E131" i="35"/>
  <c r="E129" i="35" s="1"/>
  <c r="D131" i="35"/>
  <c r="D129" i="35" s="1"/>
  <c r="C126" i="35"/>
  <c r="C125" i="35" s="1"/>
  <c r="C123" i="35" s="1"/>
  <c r="W125" i="35"/>
  <c r="W123" i="35" s="1"/>
  <c r="U125" i="35"/>
  <c r="U123" i="35" s="1"/>
  <c r="T125" i="35"/>
  <c r="T123" i="35" s="1"/>
  <c r="R125" i="35"/>
  <c r="R123" i="35" s="1"/>
  <c r="Q125" i="35"/>
  <c r="Q123" i="35" s="1"/>
  <c r="P125" i="35"/>
  <c r="P123" i="35" s="1"/>
  <c r="O125" i="35"/>
  <c r="O123" i="35" s="1"/>
  <c r="N125" i="35"/>
  <c r="N123" i="35" s="1"/>
  <c r="M125" i="35"/>
  <c r="M123" i="35" s="1"/>
  <c r="L125" i="35"/>
  <c r="L123" i="35" s="1"/>
  <c r="K125" i="35"/>
  <c r="K123" i="35" s="1"/>
  <c r="J125" i="35"/>
  <c r="J123" i="35" s="1"/>
  <c r="I125" i="35"/>
  <c r="I123" i="35" s="1"/>
  <c r="H125" i="35"/>
  <c r="H123" i="35" s="1"/>
  <c r="G125" i="35"/>
  <c r="G123" i="35" s="1"/>
  <c r="F125" i="35"/>
  <c r="F123" i="35" s="1"/>
  <c r="E125" i="35"/>
  <c r="E123" i="35" s="1"/>
  <c r="D125" i="35"/>
  <c r="D123" i="35" s="1"/>
  <c r="C120" i="35"/>
  <c r="C119" i="35" s="1"/>
  <c r="W119" i="35"/>
  <c r="U119" i="35"/>
  <c r="T119" i="35"/>
  <c r="R119" i="35"/>
  <c r="Q119" i="35"/>
  <c r="P119" i="35"/>
  <c r="O119" i="35"/>
  <c r="N119" i="35"/>
  <c r="M119" i="35"/>
  <c r="L119" i="35"/>
  <c r="K119" i="35"/>
  <c r="J119" i="35"/>
  <c r="I119" i="35"/>
  <c r="H119" i="35"/>
  <c r="G119" i="35"/>
  <c r="F119" i="35"/>
  <c r="E119" i="35"/>
  <c r="D119" i="35"/>
  <c r="C117" i="35"/>
  <c r="C116" i="35"/>
  <c r="D184" i="32" s="1"/>
  <c r="D199" i="40" s="1"/>
  <c r="W115" i="35"/>
  <c r="U115" i="35"/>
  <c r="T115" i="35"/>
  <c r="R115" i="35"/>
  <c r="Q115" i="35"/>
  <c r="P115" i="35"/>
  <c r="O115" i="35"/>
  <c r="N115" i="35"/>
  <c r="M115" i="35"/>
  <c r="L115" i="35"/>
  <c r="K115" i="35"/>
  <c r="J115" i="35"/>
  <c r="I115" i="35"/>
  <c r="H115" i="35"/>
  <c r="G115" i="35"/>
  <c r="F115" i="35"/>
  <c r="E115" i="35"/>
  <c r="D115" i="35"/>
  <c r="C113" i="35"/>
  <c r="D181" i="32" s="1"/>
  <c r="D194" i="40" s="1"/>
  <c r="C112" i="35"/>
  <c r="C111" i="35"/>
  <c r="D179" i="32" s="1"/>
  <c r="D190" i="40" s="1"/>
  <c r="C110" i="35"/>
  <c r="D178" i="32" s="1"/>
  <c r="D189" i="40" s="1"/>
  <c r="C109" i="35"/>
  <c r="D177" i="32" s="1"/>
  <c r="D188" i="40" s="1"/>
  <c r="W108" i="35"/>
  <c r="U108" i="35"/>
  <c r="T108" i="35"/>
  <c r="R108" i="35"/>
  <c r="Q108" i="35"/>
  <c r="P108" i="35"/>
  <c r="O108" i="35"/>
  <c r="N108" i="35"/>
  <c r="M108" i="35"/>
  <c r="L108" i="35"/>
  <c r="K108" i="35"/>
  <c r="J108" i="35"/>
  <c r="I108" i="35"/>
  <c r="H108" i="35"/>
  <c r="G108" i="35"/>
  <c r="F108" i="35"/>
  <c r="E108" i="35"/>
  <c r="D108" i="35"/>
  <c r="C103" i="35"/>
  <c r="D171" i="32" s="1"/>
  <c r="D179" i="40" s="1"/>
  <c r="C102" i="35"/>
  <c r="D170" i="32" s="1"/>
  <c r="D178" i="40" s="1"/>
  <c r="C101" i="35"/>
  <c r="D169" i="32" s="1"/>
  <c r="D177" i="40" s="1"/>
  <c r="C100" i="35"/>
  <c r="D168" i="32" s="1"/>
  <c r="D176" i="40" s="1"/>
  <c r="C99" i="35"/>
  <c r="D167" i="32" s="1"/>
  <c r="D174" i="40" s="1"/>
  <c r="W98" i="35"/>
  <c r="U98" i="35"/>
  <c r="T98" i="35"/>
  <c r="R98" i="35"/>
  <c r="Q98" i="35"/>
  <c r="P98" i="35"/>
  <c r="O98" i="35"/>
  <c r="N98" i="35"/>
  <c r="M98" i="35"/>
  <c r="L98" i="35"/>
  <c r="K98" i="35"/>
  <c r="J98" i="35"/>
  <c r="I98" i="35"/>
  <c r="H98" i="35"/>
  <c r="G98" i="35"/>
  <c r="F98" i="35"/>
  <c r="E98" i="35"/>
  <c r="D98" i="35"/>
  <c r="C96" i="35"/>
  <c r="D164" i="32" s="1"/>
  <c r="D171" i="40" s="1"/>
  <c r="C95" i="35"/>
  <c r="D163" i="32" s="1"/>
  <c r="D170" i="40" s="1"/>
  <c r="W94" i="35"/>
  <c r="C92" i="35"/>
  <c r="D160" i="32" s="1"/>
  <c r="D165" i="40" s="1"/>
  <c r="C91" i="35"/>
  <c r="D159" i="32" s="1"/>
  <c r="D163" i="40" s="1"/>
  <c r="C90" i="35"/>
  <c r="D158" i="32" s="1"/>
  <c r="D162" i="40" s="1"/>
  <c r="W89" i="35"/>
  <c r="U89" i="35"/>
  <c r="T89" i="35"/>
  <c r="R89" i="35"/>
  <c r="Q89" i="35"/>
  <c r="P89" i="35"/>
  <c r="O89" i="35"/>
  <c r="N89" i="35"/>
  <c r="M89" i="35"/>
  <c r="L89" i="35"/>
  <c r="K89" i="35"/>
  <c r="J89" i="35"/>
  <c r="I89" i="35"/>
  <c r="H89" i="35"/>
  <c r="G89" i="35"/>
  <c r="F89" i="35"/>
  <c r="E89" i="35"/>
  <c r="D89" i="35"/>
  <c r="C87" i="35"/>
  <c r="D155" i="32" s="1"/>
  <c r="D152" i="40" s="1"/>
  <c r="C86" i="35"/>
  <c r="D154" i="32" s="1"/>
  <c r="D150" i="40" s="1"/>
  <c r="C85" i="35"/>
  <c r="D153" i="32" s="1"/>
  <c r="D149" i="40" s="1"/>
  <c r="W84" i="35"/>
  <c r="U84" i="35"/>
  <c r="T84" i="35"/>
  <c r="R84" i="35"/>
  <c r="Q84" i="35"/>
  <c r="P84" i="35"/>
  <c r="O84" i="35"/>
  <c r="N84" i="35"/>
  <c r="M84" i="35"/>
  <c r="L84" i="35"/>
  <c r="K84" i="35"/>
  <c r="J84" i="35"/>
  <c r="I84" i="35"/>
  <c r="H84" i="35"/>
  <c r="G84" i="35"/>
  <c r="F84" i="35"/>
  <c r="E84" i="35"/>
  <c r="D84" i="35"/>
  <c r="C79" i="35"/>
  <c r="D147" i="32" s="1"/>
  <c r="D143" i="40" s="1"/>
  <c r="W78" i="35"/>
  <c r="U78" i="35"/>
  <c r="T78" i="35"/>
  <c r="R78" i="35"/>
  <c r="Q78" i="35"/>
  <c r="P78" i="35"/>
  <c r="O78" i="35"/>
  <c r="N78" i="35"/>
  <c r="M78" i="35"/>
  <c r="L78" i="35"/>
  <c r="K78" i="35"/>
  <c r="J78" i="35"/>
  <c r="I78" i="35"/>
  <c r="H78" i="35"/>
  <c r="G78" i="35"/>
  <c r="F78" i="35"/>
  <c r="E78" i="35"/>
  <c r="D78" i="35"/>
  <c r="C76" i="35"/>
  <c r="D144" i="32" s="1"/>
  <c r="D140" i="40" s="1"/>
  <c r="C75" i="35"/>
  <c r="D143" i="32" s="1"/>
  <c r="D139" i="40" s="1"/>
  <c r="C74" i="35"/>
  <c r="D142" i="32" s="1"/>
  <c r="D138" i="40" s="1"/>
  <c r="C73" i="35"/>
  <c r="D139" i="32" s="1"/>
  <c r="D137" i="40" s="1"/>
  <c r="C72" i="35"/>
  <c r="D141" i="32" s="1"/>
  <c r="D136" i="40" s="1"/>
  <c r="C71" i="35"/>
  <c r="D140" i="32" s="1"/>
  <c r="D135" i="40" s="1"/>
  <c r="C70" i="35"/>
  <c r="D138" i="32" s="1"/>
  <c r="D133" i="40" s="1"/>
  <c r="W69" i="35"/>
  <c r="U69" i="35"/>
  <c r="T69" i="35"/>
  <c r="R69" i="35"/>
  <c r="Q69" i="35"/>
  <c r="P69" i="35"/>
  <c r="O69" i="35"/>
  <c r="N69" i="35"/>
  <c r="M69" i="35"/>
  <c r="L69" i="35"/>
  <c r="K69" i="35"/>
  <c r="J69" i="35"/>
  <c r="I69" i="35"/>
  <c r="H69" i="35"/>
  <c r="G69" i="35"/>
  <c r="F69" i="35"/>
  <c r="E69" i="35"/>
  <c r="D69" i="35"/>
  <c r="C67" i="35"/>
  <c r="D135" i="32" s="1"/>
  <c r="D126" i="40" s="1"/>
  <c r="F66" i="35"/>
  <c r="C66" i="35" s="1"/>
  <c r="C60" i="35"/>
  <c r="D128" i="32" s="1"/>
  <c r="D120" i="40" s="1"/>
  <c r="C59" i="35"/>
  <c r="D127" i="32" s="1"/>
  <c r="D119" i="40" s="1"/>
  <c r="C58" i="35"/>
  <c r="C57" i="35"/>
  <c r="D125" i="32" s="1"/>
  <c r="D117" i="40" s="1"/>
  <c r="W56" i="35"/>
  <c r="U56" i="35"/>
  <c r="T56" i="35"/>
  <c r="R56" i="35"/>
  <c r="Q56" i="35"/>
  <c r="P56" i="35"/>
  <c r="O56" i="35"/>
  <c r="N56" i="35"/>
  <c r="M56" i="35"/>
  <c r="L56" i="35"/>
  <c r="K56" i="35"/>
  <c r="J56" i="35"/>
  <c r="I56" i="35"/>
  <c r="H56" i="35"/>
  <c r="G56" i="35"/>
  <c r="F56" i="35"/>
  <c r="E56" i="35"/>
  <c r="D56" i="35"/>
  <c r="C54" i="35"/>
  <c r="D122" i="32" s="1"/>
  <c r="D111" i="40" s="1"/>
  <c r="H111" i="40" s="1"/>
  <c r="C53" i="35"/>
  <c r="D121" i="32" s="1"/>
  <c r="D110" i="40" s="1"/>
  <c r="H110" i="40" s="1"/>
  <c r="C52" i="35"/>
  <c r="D120" i="32" s="1"/>
  <c r="D109" i="40" s="1"/>
  <c r="H109" i="40" s="1"/>
  <c r="C51" i="35"/>
  <c r="D119" i="32" s="1"/>
  <c r="D108" i="40" s="1"/>
  <c r="C50" i="35"/>
  <c r="W49" i="35"/>
  <c r="U49" i="35"/>
  <c r="T49" i="35"/>
  <c r="R49" i="35"/>
  <c r="Q49" i="35"/>
  <c r="P49" i="35"/>
  <c r="O49" i="35"/>
  <c r="N49" i="35"/>
  <c r="M49" i="35"/>
  <c r="L49" i="35"/>
  <c r="K49" i="35"/>
  <c r="J49" i="35"/>
  <c r="I49" i="35"/>
  <c r="H49" i="35"/>
  <c r="G49" i="35"/>
  <c r="F49" i="35"/>
  <c r="E49" i="35"/>
  <c r="D49" i="35"/>
  <c r="C47" i="35"/>
  <c r="D115" i="32" s="1"/>
  <c r="D103" i="40" s="1"/>
  <c r="C46" i="35"/>
  <c r="W45" i="35"/>
  <c r="U45" i="35"/>
  <c r="T45" i="35"/>
  <c r="R45" i="35"/>
  <c r="Q45" i="35"/>
  <c r="P45" i="35"/>
  <c r="O45" i="35"/>
  <c r="N45" i="35"/>
  <c r="M45" i="35"/>
  <c r="L45" i="35"/>
  <c r="K45" i="35"/>
  <c r="J45" i="35"/>
  <c r="I45" i="35"/>
  <c r="H45" i="35"/>
  <c r="G45" i="35"/>
  <c r="F45" i="35"/>
  <c r="E45" i="35"/>
  <c r="D45" i="35"/>
  <c r="C43" i="35"/>
  <c r="D111" i="32" s="1"/>
  <c r="D96" i="40" s="1"/>
  <c r="C42" i="35"/>
  <c r="D110" i="32" s="1"/>
  <c r="D95" i="40" s="1"/>
  <c r="W41" i="35"/>
  <c r="U41" i="35"/>
  <c r="T41" i="35"/>
  <c r="R41" i="35"/>
  <c r="Q41" i="35"/>
  <c r="P41" i="35"/>
  <c r="O41" i="35"/>
  <c r="N41" i="35"/>
  <c r="M41" i="35"/>
  <c r="L41" i="35"/>
  <c r="K41" i="35"/>
  <c r="J41" i="35"/>
  <c r="I41" i="35"/>
  <c r="H41" i="35"/>
  <c r="G41" i="35"/>
  <c r="F41" i="35"/>
  <c r="E41" i="35"/>
  <c r="D41" i="35"/>
  <c r="U33" i="35"/>
  <c r="M33" i="35"/>
  <c r="N32" i="35"/>
  <c r="U29" i="35"/>
  <c r="M29" i="35"/>
  <c r="C27" i="35"/>
  <c r="C26" i="35"/>
  <c r="D95" i="32" s="1"/>
  <c r="C24" i="35"/>
  <c r="C23" i="35"/>
  <c r="D93" i="32" s="1"/>
  <c r="D77" i="40" s="1"/>
  <c r="U22" i="35"/>
  <c r="M22" i="35"/>
  <c r="C20" i="35"/>
  <c r="D90" i="32" s="1"/>
  <c r="D74" i="40" s="1"/>
  <c r="H74" i="40" s="1"/>
  <c r="C19" i="35"/>
  <c r="C18" i="35"/>
  <c r="W17" i="35"/>
  <c r="U17" i="35"/>
  <c r="T17" i="35"/>
  <c r="R17" i="35"/>
  <c r="Q17" i="35"/>
  <c r="P17" i="35"/>
  <c r="O17" i="35"/>
  <c r="N17" i="35"/>
  <c r="M17" i="35"/>
  <c r="L17" i="35"/>
  <c r="K17" i="35"/>
  <c r="J17" i="35"/>
  <c r="I17" i="35"/>
  <c r="H17" i="35"/>
  <c r="G17" i="35"/>
  <c r="F17" i="35"/>
  <c r="E17" i="35"/>
  <c r="D17" i="35"/>
  <c r="C15" i="35"/>
  <c r="C14" i="35"/>
  <c r="D86" i="32" s="1"/>
  <c r="D70" i="40" s="1"/>
  <c r="C13" i="35"/>
  <c r="D85" i="32" s="1"/>
  <c r="D69" i="40" s="1"/>
  <c r="C12" i="35"/>
  <c r="D84" i="32" s="1"/>
  <c r="D68" i="40" s="1"/>
  <c r="W11" i="35"/>
  <c r="W31" i="35" s="1"/>
  <c r="U11" i="35"/>
  <c r="T11" i="35"/>
  <c r="T25" i="35" s="1"/>
  <c r="T22" i="35" s="1"/>
  <c r="R11" i="35"/>
  <c r="R25" i="35" s="1"/>
  <c r="R22" i="35" s="1"/>
  <c r="Q11" i="35"/>
  <c r="Q25" i="35" s="1"/>
  <c r="Q22" i="35" s="1"/>
  <c r="P11" i="35"/>
  <c r="P34" i="35" s="1"/>
  <c r="O11" i="35"/>
  <c r="O35" i="35" s="1"/>
  <c r="N11" i="35"/>
  <c r="N36" i="35" s="1"/>
  <c r="M11" i="35"/>
  <c r="L11" i="35"/>
  <c r="L30" i="35" s="1"/>
  <c r="K11" i="35"/>
  <c r="K31" i="35" s="1"/>
  <c r="J11" i="35"/>
  <c r="J25" i="35" s="1"/>
  <c r="J22" i="35" s="1"/>
  <c r="I11" i="35"/>
  <c r="H11" i="35"/>
  <c r="H25" i="35" s="1"/>
  <c r="H22" i="35" s="1"/>
  <c r="G11" i="35"/>
  <c r="G34" i="35" s="1"/>
  <c r="F11" i="35"/>
  <c r="F35" i="35" s="1"/>
  <c r="E11" i="35"/>
  <c r="E36" i="35" s="1"/>
  <c r="D11" i="35"/>
  <c r="D30" i="35" s="1"/>
  <c r="A4" i="35"/>
  <c r="G177" i="39"/>
  <c r="G174" i="39"/>
  <c r="G172" i="39"/>
  <c r="G170" i="39"/>
  <c r="G169" i="39"/>
  <c r="F167" i="39"/>
  <c r="F161" i="39" s="1"/>
  <c r="E167" i="39"/>
  <c r="E161" i="39" s="1"/>
  <c r="D167" i="39"/>
  <c r="G165" i="39"/>
  <c r="G163" i="39"/>
  <c r="G158" i="39"/>
  <c r="F157" i="39"/>
  <c r="F154" i="39" s="1"/>
  <c r="G156" i="39"/>
  <c r="G152" i="39"/>
  <c r="G150" i="39"/>
  <c r="G149" i="39"/>
  <c r="D144" i="39"/>
  <c r="D143" i="39"/>
  <c r="G142" i="39"/>
  <c r="E141" i="39"/>
  <c r="D141" i="39"/>
  <c r="G133" i="39"/>
  <c r="G126" i="39"/>
  <c r="F125" i="39"/>
  <c r="F123" i="39" s="1"/>
  <c r="D125" i="39"/>
  <c r="D123" i="39" s="1"/>
  <c r="G83" i="39"/>
  <c r="G80" i="39"/>
  <c r="G77" i="39"/>
  <c r="G76" i="39"/>
  <c r="F74" i="39"/>
  <c r="F66" i="39" s="1"/>
  <c r="E74" i="39"/>
  <c r="E66" i="39" s="1"/>
  <c r="D74" i="39"/>
  <c r="D66" i="39" s="1"/>
  <c r="G71" i="39"/>
  <c r="G68" i="39"/>
  <c r="G63" i="39"/>
  <c r="G62" i="39"/>
  <c r="G61" i="39"/>
  <c r="F59" i="39"/>
  <c r="E59" i="39"/>
  <c r="D59" i="39"/>
  <c r="F56" i="39"/>
  <c r="D56" i="39"/>
  <c r="F55" i="39"/>
  <c r="G54" i="39"/>
  <c r="G53" i="39"/>
  <c r="E48" i="39"/>
  <c r="G46" i="39"/>
  <c r="D45" i="39"/>
  <c r="E44" i="39"/>
  <c r="D44" i="39"/>
  <c r="G37" i="39"/>
  <c r="F35" i="39"/>
  <c r="D35" i="39"/>
  <c r="G30" i="39"/>
  <c r="G29" i="39"/>
  <c r="F27" i="39"/>
  <c r="E27" i="39"/>
  <c r="D27" i="39"/>
  <c r="A3" i="39"/>
  <c r="A99" i="39" s="1"/>
  <c r="F243" i="27"/>
  <c r="F242" i="27" s="1"/>
  <c r="F240" i="27" s="1"/>
  <c r="F25" i="27" s="1"/>
  <c r="E243" i="27"/>
  <c r="E157" i="39" s="1"/>
  <c r="E154" i="39" s="1"/>
  <c r="G242" i="27"/>
  <c r="G240" i="27" s="1"/>
  <c r="G25" i="27" s="1"/>
  <c r="H237" i="27"/>
  <c r="G235" i="27"/>
  <c r="E235" i="27"/>
  <c r="H233" i="27"/>
  <c r="G231" i="27"/>
  <c r="G230" i="27" s="1"/>
  <c r="E231" i="27"/>
  <c r="E230" i="27" s="1"/>
  <c r="G227" i="27"/>
  <c r="G224" i="27"/>
  <c r="D224" i="27"/>
  <c r="D222" i="27"/>
  <c r="D221" i="27" s="1"/>
  <c r="G221" i="27"/>
  <c r="G220" i="27" s="1"/>
  <c r="F131" i="39"/>
  <c r="F214" i="27"/>
  <c r="E215" i="27"/>
  <c r="E214" i="27" s="1"/>
  <c r="G214" i="27"/>
  <c r="F211" i="27"/>
  <c r="H210" i="27"/>
  <c r="G208" i="27"/>
  <c r="D208" i="27"/>
  <c r="E205" i="27"/>
  <c r="F204" i="27"/>
  <c r="F203" i="27"/>
  <c r="F200" i="27"/>
  <c r="F199" i="27"/>
  <c r="G198" i="27"/>
  <c r="G192" i="27"/>
  <c r="G190" i="27" s="1"/>
  <c r="G19" i="27" s="1"/>
  <c r="F192" i="27"/>
  <c r="F190" i="27" s="1"/>
  <c r="F19" i="27" s="1"/>
  <c r="D192" i="27"/>
  <c r="D190" i="27" s="1"/>
  <c r="D19" i="27" s="1"/>
  <c r="F187" i="27"/>
  <c r="F185" i="27"/>
  <c r="F184" i="27"/>
  <c r="F183" i="27"/>
  <c r="G180" i="27"/>
  <c r="G179" i="27" s="1"/>
  <c r="F177" i="27"/>
  <c r="F176" i="27"/>
  <c r="G175" i="27"/>
  <c r="G172" i="27"/>
  <c r="F172" i="27"/>
  <c r="G169" i="27"/>
  <c r="F169" i="27"/>
  <c r="G168" i="27"/>
  <c r="F168" i="27"/>
  <c r="G167" i="27"/>
  <c r="F167" i="27"/>
  <c r="G163" i="27"/>
  <c r="F163" i="27"/>
  <c r="D163" i="27"/>
  <c r="F160" i="27"/>
  <c r="H159" i="27"/>
  <c r="F158" i="27"/>
  <c r="E158" i="27"/>
  <c r="F157" i="27"/>
  <c r="G156" i="27"/>
  <c r="E151" i="27"/>
  <c r="H151" i="27" s="1"/>
  <c r="G149" i="27"/>
  <c r="F149" i="27"/>
  <c r="D149" i="27"/>
  <c r="F146" i="27"/>
  <c r="E146" i="27"/>
  <c r="E142" i="27"/>
  <c r="F140" i="27"/>
  <c r="F139" i="27"/>
  <c r="F138" i="27"/>
  <c r="E137" i="27"/>
  <c r="H137" i="27" s="1"/>
  <c r="F136" i="27"/>
  <c r="G140" i="39" s="1"/>
  <c r="G135" i="27"/>
  <c r="G131" i="27"/>
  <c r="F131" i="27"/>
  <c r="F129" i="27"/>
  <c r="F128" i="27" s="1"/>
  <c r="E129" i="27"/>
  <c r="E128" i="27" s="1"/>
  <c r="G128" i="27"/>
  <c r="E119" i="27"/>
  <c r="F118" i="27"/>
  <c r="G115" i="27"/>
  <c r="H113" i="27"/>
  <c r="E112" i="27"/>
  <c r="H112" i="27" s="1"/>
  <c r="G107" i="27"/>
  <c r="G101" i="27"/>
  <c r="F101" i="27"/>
  <c r="D101" i="27"/>
  <c r="F97" i="27"/>
  <c r="G97" i="27"/>
  <c r="G78" i="27"/>
  <c r="F76" i="27"/>
  <c r="F75" i="27" s="1"/>
  <c r="F74" i="27"/>
  <c r="G70" i="27"/>
  <c r="G15" i="27"/>
  <c r="C2499" i="3"/>
  <c r="E2435" i="3"/>
  <c r="E2447" i="3" s="1"/>
  <c r="E2411" i="3"/>
  <c r="E2406" i="3"/>
  <c r="F228" i="27"/>
  <c r="F227" i="27" s="1"/>
  <c r="F218" i="27" s="1"/>
  <c r="E2336" i="3"/>
  <c r="F122" i="27"/>
  <c r="F117" i="27"/>
  <c r="F110" i="27"/>
  <c r="F107" i="27" s="1"/>
  <c r="F83" i="27"/>
  <c r="F82" i="27"/>
  <c r="F80" i="27"/>
  <c r="F79" i="27"/>
  <c r="E2268" i="3"/>
  <c r="F71" i="27"/>
  <c r="E2098" i="3"/>
  <c r="E2104" i="3" s="1"/>
  <c r="E2084" i="3"/>
  <c r="E2018" i="3"/>
  <c r="E1995" i="3"/>
  <c r="E1959" i="3"/>
  <c r="E1952" i="3"/>
  <c r="E1871" i="3"/>
  <c r="E1824" i="3"/>
  <c r="E1831" i="3" s="1"/>
  <c r="E1834" i="3" s="1"/>
  <c r="D1796" i="3"/>
  <c r="E1794" i="3" s="1"/>
  <c r="D1788" i="3"/>
  <c r="D1784" i="3"/>
  <c r="D1781" i="3"/>
  <c r="D1770" i="3"/>
  <c r="D1769" i="3"/>
  <c r="D1756" i="3"/>
  <c r="D1741" i="3"/>
  <c r="E1739" i="3" s="1"/>
  <c r="D1734" i="3"/>
  <c r="E1732" i="3" s="1"/>
  <c r="D1712" i="3"/>
  <c r="D1691" i="3"/>
  <c r="D1690" i="3"/>
  <c r="D1689" i="3"/>
  <c r="D1465" i="3" s="1"/>
  <c r="D1688" i="3"/>
  <c r="D1687" i="3"/>
  <c r="D1684" i="3"/>
  <c r="D1673" i="3"/>
  <c r="D1672" i="3"/>
  <c r="D1670" i="3"/>
  <c r="D1669" i="3"/>
  <c r="D1666" i="3"/>
  <c r="D1632" i="3"/>
  <c r="D1606" i="3"/>
  <c r="D1595" i="3"/>
  <c r="D1566" i="3"/>
  <c r="E222" i="27"/>
  <c r="E221" i="27" s="1"/>
  <c r="E220" i="27" s="1"/>
  <c r="E180" i="27"/>
  <c r="E169" i="27"/>
  <c r="E140" i="27"/>
  <c r="E108" i="27"/>
  <c r="H108" i="27" s="1"/>
  <c r="H105" i="27"/>
  <c r="E102" i="27"/>
  <c r="D1430" i="3"/>
  <c r="E1429" i="3" s="1"/>
  <c r="D1420" i="3"/>
  <c r="D1417" i="3"/>
  <c r="D1411" i="3"/>
  <c r="D1408" i="3"/>
  <c r="D1404" i="3"/>
  <c r="D1400" i="3"/>
  <c r="D1378" i="3"/>
  <c r="D1384" i="3" s="1"/>
  <c r="D1381" i="3" s="1"/>
  <c r="D1364" i="3"/>
  <c r="E1362" i="3" s="1"/>
  <c r="D1358" i="3"/>
  <c r="E1356" i="3" s="1"/>
  <c r="D1351" i="3"/>
  <c r="D1342" i="3"/>
  <c r="D1331" i="3"/>
  <c r="D1327" i="3"/>
  <c r="D1320" i="3"/>
  <c r="D1315" i="3"/>
  <c r="D1309" i="3"/>
  <c r="D1297" i="3"/>
  <c r="D1294" i="3"/>
  <c r="D1291" i="3"/>
  <c r="D1287" i="3"/>
  <c r="D1282" i="3"/>
  <c r="D1277" i="3"/>
  <c r="E1261" i="3"/>
  <c r="E1255" i="3"/>
  <c r="E1249" i="3"/>
  <c r="E1216" i="3"/>
  <c r="E1201" i="3"/>
  <c r="D1137" i="3"/>
  <c r="E1135" i="3" s="1"/>
  <c r="D1131" i="3"/>
  <c r="E1129" i="3" s="1"/>
  <c r="D1125" i="3"/>
  <c r="D1122" i="3"/>
  <c r="D1115" i="3"/>
  <c r="D1108" i="3"/>
  <c r="D1105" i="3"/>
  <c r="D1101" i="3"/>
  <c r="D1097" i="3"/>
  <c r="D1088" i="3"/>
  <c r="D1083" i="3"/>
  <c r="D1079" i="3"/>
  <c r="D1057" i="3"/>
  <c r="E227" i="27"/>
  <c r="E186" i="27"/>
  <c r="H186" i="27" s="1"/>
  <c r="D922" i="3"/>
  <c r="D901" i="3"/>
  <c r="D900" i="3"/>
  <c r="D898" i="3"/>
  <c r="D897" i="3"/>
  <c r="D894" i="3"/>
  <c r="D870" i="3"/>
  <c r="D869" i="3"/>
  <c r="D868" i="3"/>
  <c r="D867" i="3"/>
  <c r="D866" i="3"/>
  <c r="D863" i="3"/>
  <c r="D850" i="3"/>
  <c r="D849" i="3"/>
  <c r="D848" i="3"/>
  <c r="D847" i="3"/>
  <c r="D846" i="3"/>
  <c r="D843" i="3"/>
  <c r="D802" i="3"/>
  <c r="D801" i="3"/>
  <c r="D799" i="3"/>
  <c r="D798" i="3"/>
  <c r="D795" i="3"/>
  <c r="D773" i="3"/>
  <c r="D772" i="3"/>
  <c r="D770" i="3"/>
  <c r="D769" i="3"/>
  <c r="D766" i="3"/>
  <c r="D750" i="3"/>
  <c r="D749" i="3"/>
  <c r="D748" i="3"/>
  <c r="D747" i="3"/>
  <c r="D746" i="3"/>
  <c r="D743" i="3"/>
  <c r="E225" i="27"/>
  <c r="D724" i="3"/>
  <c r="D723" i="3" s="1"/>
  <c r="D721" i="3"/>
  <c r="D719" i="3"/>
  <c r="D718" i="3"/>
  <c r="E201" i="27"/>
  <c r="D711" i="3"/>
  <c r="D710" i="3"/>
  <c r="D704" i="3"/>
  <c r="E172" i="27" s="1"/>
  <c r="D703" i="3"/>
  <c r="E171" i="27" s="1"/>
  <c r="H171" i="27" s="1"/>
  <c r="D702" i="3"/>
  <c r="D701" i="3"/>
  <c r="D694" i="3"/>
  <c r="D689" i="3"/>
  <c r="E141" i="27" s="1"/>
  <c r="D688" i="3"/>
  <c r="D687" i="3"/>
  <c r="E133" i="27"/>
  <c r="H133" i="27" s="1"/>
  <c r="E132" i="27"/>
  <c r="E121" i="27"/>
  <c r="D674" i="3"/>
  <c r="D671" i="3"/>
  <c r="D670" i="3"/>
  <c r="E109" i="27" s="1"/>
  <c r="H109" i="27" s="1"/>
  <c r="D667" i="3"/>
  <c r="D651" i="3"/>
  <c r="D650" i="3"/>
  <c r="D648" i="3"/>
  <c r="D647" i="3"/>
  <c r="D644" i="3"/>
  <c r="D643" i="3" s="1"/>
  <c r="D641" i="3"/>
  <c r="D640" i="3" s="1"/>
  <c r="E624" i="3"/>
  <c r="D582" i="3"/>
  <c r="E211" i="27"/>
  <c r="E204" i="27"/>
  <c r="E200" i="27"/>
  <c r="E193" i="27"/>
  <c r="E168" i="27"/>
  <c r="E150" i="27"/>
  <c r="E143" i="27"/>
  <c r="D396" i="3"/>
  <c r="E394" i="3" s="1"/>
  <c r="D390" i="3"/>
  <c r="E388" i="3" s="1"/>
  <c r="D366" i="3"/>
  <c r="D383" i="3" s="1"/>
  <c r="E350" i="3"/>
  <c r="E343" i="3"/>
  <c r="E272" i="3"/>
  <c r="D197" i="3"/>
  <c r="E195" i="3" s="1"/>
  <c r="D191" i="3"/>
  <c r="D187" i="3"/>
  <c r="D181" i="3"/>
  <c r="D178" i="3"/>
  <c r="D157" i="3"/>
  <c r="D162" i="3" s="1"/>
  <c r="A3" i="3"/>
  <c r="F228" i="40"/>
  <c r="G226" i="40"/>
  <c r="G224" i="40" s="1"/>
  <c r="G25" i="40" s="1"/>
  <c r="D221" i="40"/>
  <c r="H221" i="40" s="1"/>
  <c r="E220" i="40"/>
  <c r="E219" i="40" s="1"/>
  <c r="E36" i="39" s="1"/>
  <c r="G219" i="40"/>
  <c r="F219" i="40"/>
  <c r="F36" i="39" s="1"/>
  <c r="G212" i="40"/>
  <c r="F212" i="40"/>
  <c r="D212" i="40"/>
  <c r="G205" i="40"/>
  <c r="F205" i="40"/>
  <c r="G197" i="40"/>
  <c r="F44" i="39" s="1"/>
  <c r="F192" i="40"/>
  <c r="F191" i="40"/>
  <c r="D191" i="40"/>
  <c r="G186" i="40"/>
  <c r="F179" i="40"/>
  <c r="F173" i="40" s="1"/>
  <c r="G173" i="40"/>
  <c r="F170" i="40"/>
  <c r="F169" i="40" s="1"/>
  <c r="G169" i="40"/>
  <c r="F163" i="40"/>
  <c r="F162" i="40"/>
  <c r="E157" i="40"/>
  <c r="H157" i="40" s="1"/>
  <c r="F153" i="40"/>
  <c r="F149" i="40"/>
  <c r="G148" i="40"/>
  <c r="E143" i="40"/>
  <c r="E142" i="40" s="1"/>
  <c r="G142" i="40"/>
  <c r="F142" i="40"/>
  <c r="F135" i="40"/>
  <c r="F132" i="40" s="1"/>
  <c r="G132" i="40"/>
  <c r="G128" i="40"/>
  <c r="F128" i="40"/>
  <c r="D128" i="40"/>
  <c r="G125" i="40"/>
  <c r="F125" i="40"/>
  <c r="G122" i="40"/>
  <c r="F122" i="40"/>
  <c r="G113" i="40"/>
  <c r="G105" i="40"/>
  <c r="G100" i="40"/>
  <c r="F100" i="40"/>
  <c r="H97" i="40"/>
  <c r="F96" i="40"/>
  <c r="F94" i="40" s="1"/>
  <c r="G94" i="40"/>
  <c r="G86" i="40"/>
  <c r="G82" i="40"/>
  <c r="H80" i="40"/>
  <c r="G76" i="40"/>
  <c r="G72" i="40"/>
  <c r="F72" i="40"/>
  <c r="F70" i="40"/>
  <c r="G67" i="40"/>
  <c r="D29" i="40"/>
  <c r="A3" i="40"/>
  <c r="D2421" i="32"/>
  <c r="D2419" i="32" s="1"/>
  <c r="D2386" i="32"/>
  <c r="D2384" i="32" s="1"/>
  <c r="D2358" i="32"/>
  <c r="D2356" i="32" s="1"/>
  <c r="D2342" i="32"/>
  <c r="D2340" i="32" s="1"/>
  <c r="D2336" i="32"/>
  <c r="D2334" i="32" s="1"/>
  <c r="D2321" i="32"/>
  <c r="D2319" i="32" s="1"/>
  <c r="D2315" i="32"/>
  <c r="D2313" i="32" s="1"/>
  <c r="D2297" i="32"/>
  <c r="D2248" i="32"/>
  <c r="F89" i="40" s="1"/>
  <c r="D2247" i="32"/>
  <c r="D2246" i="32"/>
  <c r="D2243" i="32"/>
  <c r="F84" i="40" s="1"/>
  <c r="D2242" i="32"/>
  <c r="D2236" i="32"/>
  <c r="D2263" i="32"/>
  <c r="F150" i="40" s="1"/>
  <c r="D2258" i="32"/>
  <c r="F120" i="40" s="1"/>
  <c r="D2254" i="32"/>
  <c r="D2253" i="32" s="1"/>
  <c r="D2234" i="32"/>
  <c r="F68" i="40" s="1"/>
  <c r="D2194" i="32"/>
  <c r="D2188" i="32"/>
  <c r="D2185" i="32"/>
  <c r="D2180" i="32"/>
  <c r="D2177" i="32"/>
  <c r="D2169" i="32"/>
  <c r="D2165" i="32"/>
  <c r="D2160" i="32"/>
  <c r="D2157" i="32"/>
  <c r="D2141" i="32"/>
  <c r="D2106" i="32"/>
  <c r="D2104" i="32" s="1"/>
  <c r="D2098" i="32"/>
  <c r="D2093" i="32"/>
  <c r="D2089" i="32"/>
  <c r="D2083" i="32"/>
  <c r="D2080" i="32"/>
  <c r="D2058" i="32"/>
  <c r="D2056" i="32" s="1"/>
  <c r="D2041" i="32"/>
  <c r="D2035" i="32"/>
  <c r="D2033" i="32" s="1"/>
  <c r="D2029" i="32"/>
  <c r="D2026" i="32"/>
  <c r="D2022" i="32"/>
  <c r="E2020" i="32"/>
  <c r="D2019" i="32"/>
  <c r="D2011" i="32"/>
  <c r="D2007" i="32"/>
  <c r="D2003" i="32"/>
  <c r="D2000" i="32"/>
  <c r="D1978" i="32"/>
  <c r="D1975" i="32"/>
  <c r="D1971" i="32"/>
  <c r="D1968" i="32"/>
  <c r="D1960" i="32"/>
  <c r="D1956" i="32"/>
  <c r="D1948" i="32"/>
  <c r="D1931" i="32"/>
  <c r="D1929" i="32" s="1"/>
  <c r="D1923" i="32"/>
  <c r="D1919" i="32"/>
  <c r="D1915" i="32"/>
  <c r="D1911" i="32"/>
  <c r="F227" i="40"/>
  <c r="D1882" i="32"/>
  <c r="D1880" i="32" s="1"/>
  <c r="D1849" i="32"/>
  <c r="D1842" i="32"/>
  <c r="D1840" i="32" s="1"/>
  <c r="D1835" i="32"/>
  <c r="D1831" i="32"/>
  <c r="D1827" i="32"/>
  <c r="D1820" i="32"/>
  <c r="D1817" i="32"/>
  <c r="D1809" i="32"/>
  <c r="D1805" i="32"/>
  <c r="D1800" i="32"/>
  <c r="D1796" i="32"/>
  <c r="D1779" i="32"/>
  <c r="D1773" i="32"/>
  <c r="D1767" i="32"/>
  <c r="D1764" i="32"/>
  <c r="D1761" i="32"/>
  <c r="D1747" i="32"/>
  <c r="D1691" i="32"/>
  <c r="D1678" i="32"/>
  <c r="D1665" i="32"/>
  <c r="D1475" i="32"/>
  <c r="D1474" i="32"/>
  <c r="D1473" i="32"/>
  <c r="D1470" i="32"/>
  <c r="D1469" i="32"/>
  <c r="D1590" i="32"/>
  <c r="D1465" i="32" s="1"/>
  <c r="D1579" i="32"/>
  <c r="D1564" i="32"/>
  <c r="D1562" i="32"/>
  <c r="D1561" i="32"/>
  <c r="D1560" i="32"/>
  <c r="D1551" i="32"/>
  <c r="D1549" i="32"/>
  <c r="D1547" i="32"/>
  <c r="E175" i="40" s="1"/>
  <c r="H175" i="40" s="1"/>
  <c r="D1546" i="32"/>
  <c r="D1545" i="32"/>
  <c r="E174" i="40" s="1"/>
  <c r="D1538" i="32"/>
  <c r="D1537" i="32"/>
  <c r="D1536" i="32"/>
  <c r="E165" i="40" s="1"/>
  <c r="D1534" i="32"/>
  <c r="D1533" i="32"/>
  <c r="E163" i="40" s="1"/>
  <c r="D1528" i="32"/>
  <c r="D1527" i="32"/>
  <c r="D1524" i="32"/>
  <c r="D1522" i="32"/>
  <c r="E151" i="40" s="1"/>
  <c r="H151" i="40" s="1"/>
  <c r="D1521" i="32"/>
  <c r="D1514" i="32"/>
  <c r="D1509" i="32" s="1"/>
  <c r="D1507" i="32"/>
  <c r="D1506" i="32"/>
  <c r="E129" i="40" s="1"/>
  <c r="D1503" i="32"/>
  <c r="D1502" i="32" s="1"/>
  <c r="D1500" i="32"/>
  <c r="D1497" i="32"/>
  <c r="D1495" i="32"/>
  <c r="E117" i="40" s="1"/>
  <c r="D1494" i="32"/>
  <c r="D1493" i="32"/>
  <c r="D1489" i="32"/>
  <c r="D1488" i="32" s="1"/>
  <c r="D1484" i="32"/>
  <c r="D1483" i="32" s="1"/>
  <c r="D1481" i="32"/>
  <c r="D1480" i="32" s="1"/>
  <c r="D1464" i="32"/>
  <c r="D1461" i="32"/>
  <c r="E73" i="40" s="1"/>
  <c r="E72" i="40" s="1"/>
  <c r="D1458" i="32"/>
  <c r="D1457" i="32"/>
  <c r="D1440" i="32"/>
  <c r="D1433" i="32"/>
  <c r="D1431" i="32" s="1"/>
  <c r="D1426" i="32"/>
  <c r="D1418" i="32" s="1"/>
  <c r="D1399" i="32"/>
  <c r="D1396" i="32"/>
  <c r="D1378" i="32"/>
  <c r="D1376" i="32" s="1"/>
  <c r="D1372" i="32"/>
  <c r="D1366" i="32"/>
  <c r="D1364" i="32" s="1"/>
  <c r="D1360" i="32"/>
  <c r="D1355" i="32"/>
  <c r="D1347" i="32"/>
  <c r="D1344" i="32"/>
  <c r="D1318" i="32"/>
  <c r="D1315" i="32"/>
  <c r="D1283" i="32"/>
  <c r="D1280" i="32"/>
  <c r="D1198" i="32"/>
  <c r="D1192" i="32"/>
  <c r="D1188" i="32"/>
  <c r="D1178" i="32"/>
  <c r="D1175" i="32"/>
  <c r="D1171" i="32"/>
  <c r="D1164" i="32"/>
  <c r="D1161" i="32"/>
  <c r="D1152" i="32"/>
  <c r="D1148" i="32"/>
  <c r="D1140" i="32"/>
  <c r="D1136" i="32"/>
  <c r="D1132" i="32"/>
  <c r="D1129" i="32"/>
  <c r="D1115" i="32"/>
  <c r="D1084" i="32"/>
  <c r="D1061" i="32"/>
  <c r="D1038" i="32"/>
  <c r="D941" i="32"/>
  <c r="D913" i="32"/>
  <c r="D888" i="32"/>
  <c r="D868" i="32"/>
  <c r="D854" i="32"/>
  <c r="E206" i="40"/>
  <c r="E193" i="40"/>
  <c r="H193" i="40" s="1"/>
  <c r="E180" i="40"/>
  <c r="H180" i="40" s="1"/>
  <c r="E107" i="40"/>
  <c r="E98" i="40"/>
  <c r="H98" i="40" s="1"/>
  <c r="D574" i="32"/>
  <c r="D562" i="32"/>
  <c r="D561" i="32" s="1"/>
  <c r="D559" i="32"/>
  <c r="E199" i="40" s="1"/>
  <c r="E47" i="39" s="1"/>
  <c r="D556" i="32"/>
  <c r="D555" i="32"/>
  <c r="D554" i="32"/>
  <c r="E190" i="40" s="1"/>
  <c r="D553" i="32"/>
  <c r="D552" i="32"/>
  <c r="E188" i="40" s="1"/>
  <c r="D551" i="32"/>
  <c r="D542" i="32"/>
  <c r="E171" i="40" s="1"/>
  <c r="D541" i="32"/>
  <c r="D538" i="32"/>
  <c r="D537" i="32"/>
  <c r="D535" i="32"/>
  <c r="D532" i="32"/>
  <c r="D531" i="32"/>
  <c r="D530" i="32"/>
  <c r="E149" i="40" s="1"/>
  <c r="D524" i="32"/>
  <c r="E139" i="40" s="1"/>
  <c r="D523" i="32"/>
  <c r="D522" i="32"/>
  <c r="D521" i="32"/>
  <c r="E134" i="40" s="1"/>
  <c r="H134" i="40" s="1"/>
  <c r="D518" i="32"/>
  <c r="D517" i="32" s="1"/>
  <c r="D515" i="32"/>
  <c r="D514" i="32"/>
  <c r="E118" i="40" s="1"/>
  <c r="D513" i="32"/>
  <c r="D512" i="32"/>
  <c r="E115" i="40" s="1"/>
  <c r="H115" i="40" s="1"/>
  <c r="D509" i="32"/>
  <c r="E103" i="40" s="1"/>
  <c r="D493" i="32"/>
  <c r="D492" i="32"/>
  <c r="D489" i="32"/>
  <c r="D488" i="32"/>
  <c r="D471" i="32"/>
  <c r="D469" i="32" s="1"/>
  <c r="D464" i="32"/>
  <c r="D461" i="32"/>
  <c r="D458" i="32"/>
  <c r="D455" i="32"/>
  <c r="D450" i="32"/>
  <c r="D436" i="32"/>
  <c r="D432" i="32"/>
  <c r="D427" i="32"/>
  <c r="D424" i="32"/>
  <c r="D408" i="32"/>
  <c r="D406" i="32" s="1"/>
  <c r="D402" i="32"/>
  <c r="D398" i="32"/>
  <c r="D395" i="32"/>
  <c r="D391" i="32"/>
  <c r="D371" i="32"/>
  <c r="D384" i="32" s="1"/>
  <c r="D355" i="32"/>
  <c r="D348" i="32"/>
  <c r="D346" i="32" s="1"/>
  <c r="D340" i="32"/>
  <c r="D336" i="32"/>
  <c r="D333" i="32"/>
  <c r="D328" i="32"/>
  <c r="D322" i="32"/>
  <c r="D318" i="32"/>
  <c r="D315" i="32"/>
  <c r="D310" i="32"/>
  <c r="D307" i="32"/>
  <c r="D299" i="32"/>
  <c r="D295" i="32"/>
  <c r="D291" i="32"/>
  <c r="D288" i="32"/>
  <c r="D271" i="32"/>
  <c r="D269" i="32" s="1"/>
  <c r="D263" i="32"/>
  <c r="D259" i="32"/>
  <c r="D252" i="32"/>
  <c r="D250" i="32" s="1"/>
  <c r="D244" i="32"/>
  <c r="D240" i="32"/>
  <c r="D232" i="32"/>
  <c r="D193" i="32"/>
  <c r="D191" i="32" s="1"/>
  <c r="F141" i="39" l="1"/>
  <c r="D109" i="3"/>
  <c r="D202" i="27" s="1"/>
  <c r="C252" i="35"/>
  <c r="J184" i="35"/>
  <c r="R184" i="35"/>
  <c r="D2192" i="32"/>
  <c r="L184" i="35"/>
  <c r="D48" i="3"/>
  <c r="D111" i="27" s="1"/>
  <c r="H111" i="27" s="1"/>
  <c r="C193" i="35"/>
  <c r="F184" i="35"/>
  <c r="N184" i="35"/>
  <c r="I39" i="35"/>
  <c r="G184" i="35"/>
  <c r="O184" i="35"/>
  <c r="Q39" i="35"/>
  <c r="M184" i="35"/>
  <c r="H184" i="35"/>
  <c r="P184" i="35"/>
  <c r="E101" i="40"/>
  <c r="E100" i="40" s="1"/>
  <c r="D1499" i="32"/>
  <c r="E123" i="40"/>
  <c r="D1572" i="32"/>
  <c r="D1694" i="32"/>
  <c r="F143" i="39"/>
  <c r="D147" i="27"/>
  <c r="D146" i="27" s="1"/>
  <c r="H146" i="27" s="1"/>
  <c r="E71" i="27"/>
  <c r="E70" i="27" s="1"/>
  <c r="E228" i="40"/>
  <c r="H228" i="40" s="1"/>
  <c r="R282" i="35"/>
  <c r="S282" i="35"/>
  <c r="S281" i="35" s="1"/>
  <c r="S263" i="35" s="1"/>
  <c r="S291" i="35" s="1"/>
  <c r="D2389" i="32"/>
  <c r="E2392" i="32" s="1"/>
  <c r="D700" i="3"/>
  <c r="G141" i="39"/>
  <c r="K39" i="35"/>
  <c r="T39" i="35"/>
  <c r="L39" i="35"/>
  <c r="J39" i="35"/>
  <c r="R39" i="35"/>
  <c r="M39" i="35"/>
  <c r="F39" i="35"/>
  <c r="N39" i="35"/>
  <c r="G39" i="35"/>
  <c r="O39" i="35"/>
  <c r="H39" i="35"/>
  <c r="P39" i="35"/>
  <c r="D167" i="35"/>
  <c r="D203" i="35"/>
  <c r="D202" i="35" s="1"/>
  <c r="H250" i="35"/>
  <c r="L250" i="35"/>
  <c r="O282" i="35"/>
  <c r="O281" i="35" s="1"/>
  <c r="E250" i="35"/>
  <c r="G250" i="35"/>
  <c r="M250" i="35"/>
  <c r="D250" i="35"/>
  <c r="U184" i="35"/>
  <c r="C45" i="35"/>
  <c r="C186" i="35"/>
  <c r="I268" i="35"/>
  <c r="I266" i="35" s="1"/>
  <c r="I265" i="35" s="1"/>
  <c r="Q268" i="35"/>
  <c r="Q266" i="35" s="1"/>
  <c r="Q265" i="35" s="1"/>
  <c r="K268" i="35"/>
  <c r="K266" i="35" s="1"/>
  <c r="K265" i="35" s="1"/>
  <c r="T268" i="35"/>
  <c r="T266" i="35" s="1"/>
  <c r="T265" i="35" s="1"/>
  <c r="R82" i="35"/>
  <c r="C115" i="35"/>
  <c r="D232" i="27"/>
  <c r="D231" i="27" s="1"/>
  <c r="J250" i="35"/>
  <c r="K250" i="35"/>
  <c r="R268" i="35"/>
  <c r="R266" i="35" s="1"/>
  <c r="R265" i="35" s="1"/>
  <c r="D114" i="32"/>
  <c r="D102" i="40" s="1"/>
  <c r="D100" i="40" s="1"/>
  <c r="D1728" i="3"/>
  <c r="D1718" i="3"/>
  <c r="D1715" i="3" s="1"/>
  <c r="O175" i="35"/>
  <c r="O170" i="35"/>
  <c r="O167" i="35" s="1"/>
  <c r="O180" i="35"/>
  <c r="O181" i="35"/>
  <c r="O176" i="35"/>
  <c r="O179" i="35"/>
  <c r="D18" i="3"/>
  <c r="D17" i="3" s="1"/>
  <c r="I180" i="35"/>
  <c r="I176" i="35"/>
  <c r="I179" i="35"/>
  <c r="I170" i="35"/>
  <c r="I167" i="35" s="1"/>
  <c r="I175" i="35"/>
  <c r="D188" i="32"/>
  <c r="D200" i="40" s="1"/>
  <c r="H200" i="40" s="1"/>
  <c r="Q82" i="35"/>
  <c r="K106" i="35"/>
  <c r="T106" i="35"/>
  <c r="G106" i="35"/>
  <c r="O106" i="35"/>
  <c r="C78" i="35"/>
  <c r="D106" i="35"/>
  <c r="U106" i="35"/>
  <c r="E106" i="35"/>
  <c r="M106" i="35"/>
  <c r="W106" i="35"/>
  <c r="Q34" i="35"/>
  <c r="M53" i="41"/>
  <c r="C49" i="35"/>
  <c r="D79" i="40"/>
  <c r="O82" i="35"/>
  <c r="P82" i="35"/>
  <c r="J106" i="35"/>
  <c r="R106" i="35"/>
  <c r="F106" i="35"/>
  <c r="N106" i="35"/>
  <c r="D1461" i="3"/>
  <c r="F70" i="27"/>
  <c r="D1462" i="3"/>
  <c r="D168" i="3"/>
  <c r="D171" i="3"/>
  <c r="D1063" i="3"/>
  <c r="D1060" i="3" s="1"/>
  <c r="D1068" i="3"/>
  <c r="D1074" i="3"/>
  <c r="D1073" i="3"/>
  <c r="D1072" i="3"/>
  <c r="D1069" i="3"/>
  <c r="D921" i="3"/>
  <c r="D1456" i="3"/>
  <c r="D1453" i="3" s="1"/>
  <c r="D1466" i="3"/>
  <c r="D1467" i="3"/>
  <c r="C156" i="35"/>
  <c r="H179" i="35"/>
  <c r="P170" i="35"/>
  <c r="P167" i="35" s="1"/>
  <c r="H181" i="35"/>
  <c r="J154" i="35"/>
  <c r="C162" i="35"/>
  <c r="F33" i="39"/>
  <c r="E77" i="40"/>
  <c r="H77" i="40" s="1"/>
  <c r="K225" i="35"/>
  <c r="T225" i="35"/>
  <c r="C209" i="35"/>
  <c r="D63" i="3"/>
  <c r="D62" i="3" s="1"/>
  <c r="D87" i="3"/>
  <c r="D172" i="27" s="1"/>
  <c r="D96" i="3"/>
  <c r="D180" i="27" s="1"/>
  <c r="H180" i="27" s="1"/>
  <c r="D47" i="3"/>
  <c r="D46" i="3" s="1"/>
  <c r="D111" i="3"/>
  <c r="D205" i="27" s="1"/>
  <c r="H205" i="27" s="1"/>
  <c r="D68" i="3"/>
  <c r="D139" i="27" s="1"/>
  <c r="C227" i="35"/>
  <c r="D82" i="3"/>
  <c r="D81" i="3" s="1"/>
  <c r="D225" i="35"/>
  <c r="L225" i="35"/>
  <c r="D98" i="3"/>
  <c r="F250" i="35"/>
  <c r="N250" i="35"/>
  <c r="D108" i="3"/>
  <c r="D201" i="27" s="1"/>
  <c r="H201" i="27" s="1"/>
  <c r="D98" i="27"/>
  <c r="D97" i="27" s="1"/>
  <c r="D244" i="27"/>
  <c r="H244" i="27" s="1"/>
  <c r="D99" i="3"/>
  <c r="D183" i="27" s="1"/>
  <c r="O250" i="35"/>
  <c r="C259" i="35"/>
  <c r="D115" i="3"/>
  <c r="D114" i="3" s="1"/>
  <c r="J268" i="35"/>
  <c r="J266" i="35" s="1"/>
  <c r="J265" i="35" s="1"/>
  <c r="D67" i="3"/>
  <c r="D140" i="27" s="1"/>
  <c r="H140" i="27" s="1"/>
  <c r="D88" i="3"/>
  <c r="D173" i="27" s="1"/>
  <c r="H173" i="27" s="1"/>
  <c r="G225" i="35"/>
  <c r="O225" i="35"/>
  <c r="D70" i="3"/>
  <c r="D142" i="27" s="1"/>
  <c r="H142" i="27" s="1"/>
  <c r="C236" i="35"/>
  <c r="D91" i="3"/>
  <c r="D110" i="3"/>
  <c r="D203" i="27" s="1"/>
  <c r="I250" i="35"/>
  <c r="D21" i="3"/>
  <c r="D79" i="27" s="1"/>
  <c r="D22" i="3"/>
  <c r="D80" i="27" s="1"/>
  <c r="W207" i="35"/>
  <c r="W206" i="35" s="1"/>
  <c r="W184" i="35" s="1"/>
  <c r="K180" i="35"/>
  <c r="U180" i="35"/>
  <c r="D14" i="3"/>
  <c r="D15" i="3"/>
  <c r="D73" i="27" s="1"/>
  <c r="H73" i="27" s="1"/>
  <c r="L175" i="35"/>
  <c r="T154" i="35"/>
  <c r="W176" i="35"/>
  <c r="G82" i="35"/>
  <c r="C98" i="35"/>
  <c r="H82" i="35"/>
  <c r="I82" i="35"/>
  <c r="D82" i="35"/>
  <c r="L82" i="35"/>
  <c r="U82" i="35"/>
  <c r="H106" i="35"/>
  <c r="P106" i="35"/>
  <c r="L106" i="35"/>
  <c r="W39" i="35"/>
  <c r="E82" i="35"/>
  <c r="M82" i="35"/>
  <c r="W82" i="35"/>
  <c r="I106" i="35"/>
  <c r="Q106" i="35"/>
  <c r="N25" i="35"/>
  <c r="N22" i="35" s="1"/>
  <c r="C17" i="35"/>
  <c r="D31" i="35"/>
  <c r="D29" i="35" s="1"/>
  <c r="F31" i="35"/>
  <c r="E131" i="39"/>
  <c r="F210" i="40"/>
  <c r="G210" i="40"/>
  <c r="F161" i="40"/>
  <c r="E156" i="40"/>
  <c r="H156" i="40" s="1"/>
  <c r="D1526" i="32"/>
  <c r="E158" i="40"/>
  <c r="H158" i="40" s="1"/>
  <c r="D161" i="40"/>
  <c r="D757" i="3"/>
  <c r="D491" i="32"/>
  <c r="I181" i="35"/>
  <c r="E1415" i="3"/>
  <c r="I22" i="35"/>
  <c r="G68" i="27"/>
  <c r="G13" i="27" s="1"/>
  <c r="E1275" i="3"/>
  <c r="E76" i="27"/>
  <c r="D665" i="3"/>
  <c r="E99" i="27"/>
  <c r="E2424" i="3"/>
  <c r="D1336" i="32"/>
  <c r="E120" i="40"/>
  <c r="H120" i="40" s="1"/>
  <c r="E183" i="27"/>
  <c r="M21" i="41"/>
  <c r="D19" i="41"/>
  <c r="D17" i="41" s="1"/>
  <c r="D15" i="41" s="1"/>
  <c r="M15" i="41" s="1"/>
  <c r="M59" i="41"/>
  <c r="C240" i="35"/>
  <c r="M9" i="35"/>
  <c r="L31" i="35"/>
  <c r="L29" i="35" s="1"/>
  <c r="U39" i="35"/>
  <c r="F82" i="35"/>
  <c r="E170" i="35"/>
  <c r="M175" i="35"/>
  <c r="K179" i="35"/>
  <c r="K181" i="35"/>
  <c r="U225" i="35"/>
  <c r="T281" i="35"/>
  <c r="P35" i="35"/>
  <c r="W175" i="35"/>
  <c r="R179" i="35"/>
  <c r="R181" i="35"/>
  <c r="H225" i="35"/>
  <c r="P225" i="35"/>
  <c r="C230" i="35"/>
  <c r="E225" i="35"/>
  <c r="M225" i="35"/>
  <c r="W225" i="35"/>
  <c r="U281" i="35"/>
  <c r="C11" i="35"/>
  <c r="R35" i="35"/>
  <c r="C41" i="35"/>
  <c r="L176" i="35"/>
  <c r="U179" i="35"/>
  <c r="U181" i="35"/>
  <c r="C198" i="35"/>
  <c r="I225" i="35"/>
  <c r="Q225" i="35"/>
  <c r="F225" i="35"/>
  <c r="N225" i="35"/>
  <c r="K25" i="35"/>
  <c r="K22" i="35" s="1"/>
  <c r="F36" i="35"/>
  <c r="M176" i="35"/>
  <c r="H180" i="35"/>
  <c r="J225" i="35"/>
  <c r="R225" i="35"/>
  <c r="D268" i="35"/>
  <c r="L268" i="35"/>
  <c r="L266" i="35" s="1"/>
  <c r="L265" i="35" s="1"/>
  <c r="U268" i="35"/>
  <c r="U266" i="35" s="1"/>
  <c r="U265" i="35" s="1"/>
  <c r="N30" i="35"/>
  <c r="H34" i="35"/>
  <c r="H36" i="35"/>
  <c r="G268" i="35"/>
  <c r="G266" i="35" s="1"/>
  <c r="G265" i="35" s="1"/>
  <c r="O268" i="35"/>
  <c r="C269" i="35"/>
  <c r="E268" i="35"/>
  <c r="M268" i="35"/>
  <c r="W268" i="35"/>
  <c r="W266" i="35" s="1"/>
  <c r="W265" i="35" s="1"/>
  <c r="W263" i="35" s="1"/>
  <c r="P282" i="35"/>
  <c r="P281" i="35" s="1"/>
  <c r="T34" i="35"/>
  <c r="U9" i="35"/>
  <c r="P30" i="35"/>
  <c r="J34" i="35"/>
  <c r="Q36" i="35"/>
  <c r="K82" i="35"/>
  <c r="T82" i="35"/>
  <c r="R180" i="35"/>
  <c r="H268" i="35"/>
  <c r="H266" i="35" s="1"/>
  <c r="H265" i="35" s="1"/>
  <c r="P268" i="35"/>
  <c r="P266" i="35" s="1"/>
  <c r="P265" i="35" s="1"/>
  <c r="F268" i="35"/>
  <c r="N268" i="35"/>
  <c r="N266" i="35" s="1"/>
  <c r="N265" i="35" s="1"/>
  <c r="Q282" i="35"/>
  <c r="Q281" i="35" s="1"/>
  <c r="D187" i="32"/>
  <c r="D207" i="40" s="1"/>
  <c r="D55" i="39" s="1"/>
  <c r="J82" i="35"/>
  <c r="C56" i="35"/>
  <c r="G167" i="39"/>
  <c r="G27" i="39"/>
  <c r="G59" i="39"/>
  <c r="D161" i="39"/>
  <c r="G161" i="39" s="1"/>
  <c r="G66" i="39"/>
  <c r="G74" i="39"/>
  <c r="E242" i="27"/>
  <c r="E240" i="27" s="1"/>
  <c r="E25" i="27" s="1"/>
  <c r="D138" i="39"/>
  <c r="R281" i="35"/>
  <c r="C288" i="35"/>
  <c r="C287" i="35" s="1"/>
  <c r="C285" i="35" s="1"/>
  <c r="D181" i="27"/>
  <c r="C212" i="35"/>
  <c r="G170" i="35"/>
  <c r="G167" i="35" s="1"/>
  <c r="Q170" i="35"/>
  <c r="Q167" i="35" s="1"/>
  <c r="D175" i="35"/>
  <c r="N175" i="35"/>
  <c r="D176" i="35"/>
  <c r="N176" i="35"/>
  <c r="L179" i="35"/>
  <c r="W179" i="35"/>
  <c r="L180" i="35"/>
  <c r="W180" i="35"/>
  <c r="L181" i="35"/>
  <c r="W181" i="35"/>
  <c r="D71" i="27"/>
  <c r="H170" i="35"/>
  <c r="H167" i="35" s="1"/>
  <c r="R170" i="35"/>
  <c r="R167" i="35" s="1"/>
  <c r="E175" i="35"/>
  <c r="E176" i="35"/>
  <c r="M179" i="35"/>
  <c r="M180" i="35"/>
  <c r="M181" i="35"/>
  <c r="D207" i="35"/>
  <c r="D206" i="35" s="1"/>
  <c r="D184" i="35" s="1"/>
  <c r="K170" i="35"/>
  <c r="K167" i="35" s="1"/>
  <c r="U170" i="35"/>
  <c r="U167" i="35" s="1"/>
  <c r="F175" i="35"/>
  <c r="P175" i="35"/>
  <c r="F176" i="35"/>
  <c r="P176" i="35"/>
  <c r="D179" i="35"/>
  <c r="N179" i="35"/>
  <c r="D180" i="35"/>
  <c r="N180" i="35"/>
  <c r="D181" i="35"/>
  <c r="N181" i="35"/>
  <c r="E207" i="35"/>
  <c r="W170" i="35"/>
  <c r="W167" i="35" s="1"/>
  <c r="G175" i="35"/>
  <c r="Q175" i="35"/>
  <c r="G176" i="35"/>
  <c r="Q176" i="35"/>
  <c r="E179" i="35"/>
  <c r="E180" i="35"/>
  <c r="F170" i="35"/>
  <c r="F167" i="35" s="1"/>
  <c r="H175" i="35"/>
  <c r="H174" i="35" s="1"/>
  <c r="R175" i="35"/>
  <c r="R174" i="35" s="1"/>
  <c r="F179" i="35"/>
  <c r="P179" i="35"/>
  <c r="F180" i="35"/>
  <c r="P180" i="35"/>
  <c r="K175" i="35"/>
  <c r="K174" i="35" s="1"/>
  <c r="U175" i="35"/>
  <c r="U174" i="35" s="1"/>
  <c r="G179" i="35"/>
  <c r="Q179" i="35"/>
  <c r="G180" i="35"/>
  <c r="Q180" i="35"/>
  <c r="C131" i="35"/>
  <c r="C129" i="35" s="1"/>
  <c r="C108" i="35"/>
  <c r="C94" i="35"/>
  <c r="C89" i="35"/>
  <c r="N82" i="35"/>
  <c r="C84" i="35"/>
  <c r="C69" i="35"/>
  <c r="D126" i="32"/>
  <c r="D118" i="40" s="1"/>
  <c r="H118" i="40" s="1"/>
  <c r="D118" i="32"/>
  <c r="D106" i="40" s="1"/>
  <c r="D105" i="40" s="1"/>
  <c r="W25" i="35"/>
  <c r="W22" i="35" s="1"/>
  <c r="E30" i="35"/>
  <c r="G35" i="35"/>
  <c r="O36" i="35"/>
  <c r="D25" i="35"/>
  <c r="D22" i="35" s="1"/>
  <c r="L25" i="35"/>
  <c r="L22" i="35" s="1"/>
  <c r="F30" i="35"/>
  <c r="O30" i="35"/>
  <c r="E31" i="35"/>
  <c r="N31" i="35"/>
  <c r="R34" i="35"/>
  <c r="H35" i="35"/>
  <c r="Q35" i="35"/>
  <c r="G36" i="35"/>
  <c r="P36" i="35"/>
  <c r="F25" i="35"/>
  <c r="F22" i="35" s="1"/>
  <c r="O25" i="35"/>
  <c r="O22" i="35" s="1"/>
  <c r="H30" i="35"/>
  <c r="Q30" i="35"/>
  <c r="G31" i="35"/>
  <c r="P31" i="35"/>
  <c r="K34" i="35"/>
  <c r="W34" i="35"/>
  <c r="J35" i="35"/>
  <c r="T35" i="35"/>
  <c r="R36" i="35"/>
  <c r="E25" i="35"/>
  <c r="D89" i="32"/>
  <c r="D73" i="40" s="1"/>
  <c r="D72" i="40" s="1"/>
  <c r="G25" i="35"/>
  <c r="G22" i="35" s="1"/>
  <c r="P25" i="35"/>
  <c r="P22" i="35" s="1"/>
  <c r="R30" i="35"/>
  <c r="H31" i="35"/>
  <c r="Q31" i="35"/>
  <c r="D34" i="35"/>
  <c r="L34" i="35"/>
  <c r="K35" i="35"/>
  <c r="W35" i="35"/>
  <c r="J36" i="35"/>
  <c r="T36" i="35"/>
  <c r="G30" i="35"/>
  <c r="J30" i="35"/>
  <c r="T30" i="35"/>
  <c r="R31" i="35"/>
  <c r="E34" i="35"/>
  <c r="N34" i="35"/>
  <c r="D35" i="35"/>
  <c r="L35" i="35"/>
  <c r="K36" i="35"/>
  <c r="W36" i="35"/>
  <c r="K30" i="35"/>
  <c r="K29" i="35" s="1"/>
  <c r="W30" i="35"/>
  <c r="W29" i="35" s="1"/>
  <c r="J31" i="35"/>
  <c r="T31" i="35"/>
  <c r="F34" i="35"/>
  <c r="O34" i="35"/>
  <c r="E35" i="35"/>
  <c r="N35" i="35"/>
  <c r="D36" i="35"/>
  <c r="L36" i="35"/>
  <c r="O31" i="35"/>
  <c r="M55" i="41"/>
  <c r="M57" i="41"/>
  <c r="F144" i="39"/>
  <c r="F45" i="39"/>
  <c r="G218" i="27"/>
  <c r="G23" i="27" s="1"/>
  <c r="G196" i="27"/>
  <c r="G21" i="27" s="1"/>
  <c r="E131" i="27"/>
  <c r="E103" i="27"/>
  <c r="H103" i="27" s="1"/>
  <c r="G65" i="40"/>
  <c r="G15" i="40" s="1"/>
  <c r="G146" i="40"/>
  <c r="G19" i="40" s="1"/>
  <c r="G92" i="40"/>
  <c r="G17" i="40" s="1"/>
  <c r="F47" i="39"/>
  <c r="D2262" i="32"/>
  <c r="D2260" i="32" s="1"/>
  <c r="D1296" i="32"/>
  <c r="D1505" i="32"/>
  <c r="D1333" i="32"/>
  <c r="D1169" i="32"/>
  <c r="F113" i="40"/>
  <c r="E119" i="40"/>
  <c r="H119" i="40" s="1"/>
  <c r="H184" i="27"/>
  <c r="E79" i="27"/>
  <c r="E1172" i="3"/>
  <c r="E206" i="27"/>
  <c r="H206" i="27" s="1"/>
  <c r="E176" i="3"/>
  <c r="E110" i="27"/>
  <c r="E107" i="27" s="1"/>
  <c r="E2475" i="3"/>
  <c r="E2487" i="3" s="1"/>
  <c r="E2490" i="3" s="1"/>
  <c r="E2494" i="3" s="1"/>
  <c r="G28" i="27" s="1"/>
  <c r="E1877" i="3"/>
  <c r="E1077" i="3"/>
  <c r="E144" i="27"/>
  <c r="H144" i="27" s="1"/>
  <c r="D854" i="3"/>
  <c r="G166" i="27"/>
  <c r="G154" i="27" s="1"/>
  <c r="E69" i="40"/>
  <c r="H69" i="40" s="1"/>
  <c r="D2256" i="32"/>
  <c r="D2251" i="32" s="1"/>
  <c r="D1186" i="32"/>
  <c r="D500" i="32"/>
  <c r="D2078" i="32"/>
  <c r="D134" i="32"/>
  <c r="H190" i="40"/>
  <c r="D1815" i="32"/>
  <c r="D1888" i="32"/>
  <c r="D1886" i="32" s="1"/>
  <c r="D1892" i="32" s="1"/>
  <c r="D529" i="32"/>
  <c r="E227" i="40"/>
  <c r="H227" i="40" s="1"/>
  <c r="D1825" i="32"/>
  <c r="D496" i="32"/>
  <c r="H70" i="40"/>
  <c r="E152" i="40"/>
  <c r="H152" i="40" s="1"/>
  <c r="E176" i="40"/>
  <c r="H176" i="40" s="1"/>
  <c r="D1298" i="32"/>
  <c r="F186" i="40"/>
  <c r="D389" i="32"/>
  <c r="D378" i="3"/>
  <c r="H200" i="27"/>
  <c r="D910" i="3"/>
  <c r="D373" i="3"/>
  <c r="D371" i="3" s="1"/>
  <c r="D655" i="3"/>
  <c r="D886" i="3"/>
  <c r="E177" i="27"/>
  <c r="H177" i="27" s="1"/>
  <c r="E1340" i="3"/>
  <c r="E202" i="27"/>
  <c r="H202" i="27" s="1"/>
  <c r="E323" i="3"/>
  <c r="E185" i="3"/>
  <c r="D382" i="3"/>
  <c r="H204" i="27"/>
  <c r="E2174" i="3"/>
  <c r="D384" i="3"/>
  <c r="D707" i="3"/>
  <c r="D787" i="3"/>
  <c r="D810" i="3"/>
  <c r="E979" i="3"/>
  <c r="E2141" i="3"/>
  <c r="F156" i="27"/>
  <c r="F179" i="27"/>
  <c r="D659" i="3"/>
  <c r="D649" i="3"/>
  <c r="D646" i="3" s="1"/>
  <c r="E235" i="3"/>
  <c r="E139" i="27"/>
  <c r="H169" i="27"/>
  <c r="E185" i="27"/>
  <c r="H185" i="27" s="1"/>
  <c r="E1937" i="3"/>
  <c r="E1965" i="3" s="1"/>
  <c r="E2235" i="3"/>
  <c r="H209" i="27"/>
  <c r="E151" i="39"/>
  <c r="E170" i="27"/>
  <c r="H170" i="27" s="1"/>
  <c r="D1597" i="3"/>
  <c r="D1619" i="3"/>
  <c r="D1724" i="3"/>
  <c r="F198" i="27"/>
  <c r="E311" i="3"/>
  <c r="D1701" i="3"/>
  <c r="E2002" i="3"/>
  <c r="E2063" i="3"/>
  <c r="D1353" i="32"/>
  <c r="H171" i="40"/>
  <c r="D380" i="32"/>
  <c r="E162" i="40"/>
  <c r="D1327" i="32"/>
  <c r="D2155" i="32"/>
  <c r="D1463" i="32"/>
  <c r="D1331" i="32"/>
  <c r="D1332" i="32"/>
  <c r="D1468" i="32"/>
  <c r="D1492" i="32"/>
  <c r="D448" i="32"/>
  <c r="E137" i="40"/>
  <c r="H137" i="40" s="1"/>
  <c r="D1293" i="32"/>
  <c r="D1460" i="32"/>
  <c r="H220" i="40"/>
  <c r="H219" i="40" s="1"/>
  <c r="D305" i="32"/>
  <c r="D257" i="32"/>
  <c r="H103" i="40"/>
  <c r="D157" i="32"/>
  <c r="D230" i="32"/>
  <c r="D2287" i="32"/>
  <c r="E207" i="40"/>
  <c r="E55" i="39" s="1"/>
  <c r="D286" i="32"/>
  <c r="E167" i="40"/>
  <c r="H167" i="40" s="1"/>
  <c r="E194" i="40"/>
  <c r="H194" i="40" s="1"/>
  <c r="D1946" i="32"/>
  <c r="H163" i="40"/>
  <c r="D385" i="32"/>
  <c r="D540" i="32"/>
  <c r="D558" i="32"/>
  <c r="D1626" i="32"/>
  <c r="D2087" i="32"/>
  <c r="D146" i="32"/>
  <c r="H165" i="40"/>
  <c r="D1323" i="32"/>
  <c r="D1321" i="32" s="1"/>
  <c r="F67" i="40"/>
  <c r="D162" i="32"/>
  <c r="H179" i="40"/>
  <c r="E157" i="27"/>
  <c r="D1389" i="3"/>
  <c r="E176" i="27"/>
  <c r="H158" i="27"/>
  <c r="F175" i="27"/>
  <c r="D1390" i="3"/>
  <c r="F135" i="27"/>
  <c r="H143" i="27"/>
  <c r="E247" i="3"/>
  <c r="D658" i="3"/>
  <c r="E1207" i="3"/>
  <c r="E1307" i="3"/>
  <c r="D1393" i="3"/>
  <c r="E80" i="27"/>
  <c r="E1779" i="3"/>
  <c r="D669" i="3"/>
  <c r="D686" i="3"/>
  <c r="H138" i="27"/>
  <c r="E187" i="27"/>
  <c r="H187" i="27" s="1"/>
  <c r="D660" i="3"/>
  <c r="D654" i="3"/>
  <c r="E1545" i="3"/>
  <c r="D1763" i="3"/>
  <c r="E131" i="3"/>
  <c r="E613" i="3"/>
  <c r="E1095" i="3"/>
  <c r="E1188" i="3"/>
  <c r="D1658" i="3"/>
  <c r="E2343" i="3"/>
  <c r="E263" i="3"/>
  <c r="D1767" i="3"/>
  <c r="E2222" i="3"/>
  <c r="D173" i="40"/>
  <c r="H174" i="40"/>
  <c r="E106" i="40"/>
  <c r="D2324" i="32"/>
  <c r="E2313" i="32" s="1"/>
  <c r="D109" i="32"/>
  <c r="E135" i="40"/>
  <c r="H135" i="40" s="1"/>
  <c r="H107" i="40"/>
  <c r="E178" i="40"/>
  <c r="H178" i="40" s="1"/>
  <c r="D125" i="40"/>
  <c r="D183" i="32"/>
  <c r="D202" i="32"/>
  <c r="D200" i="32" s="1"/>
  <c r="D326" i="32"/>
  <c r="H143" i="40"/>
  <c r="H142" i="40" s="1"/>
  <c r="D142" i="40"/>
  <c r="H199" i="40"/>
  <c r="D47" i="39"/>
  <c r="D353" i="32"/>
  <c r="D386" i="32"/>
  <c r="D381" i="32"/>
  <c r="D828" i="32"/>
  <c r="D1127" i="32"/>
  <c r="D1146" i="32"/>
  <c r="D1438" i="32"/>
  <c r="D1531" i="32"/>
  <c r="D1998" i="32"/>
  <c r="D2245" i="32"/>
  <c r="F87" i="40"/>
  <c r="D226" i="40"/>
  <c r="D422" i="32"/>
  <c r="E68" i="40"/>
  <c r="D487" i="32"/>
  <c r="D2345" i="32"/>
  <c r="E2336" i="32" s="1"/>
  <c r="D94" i="40"/>
  <c r="H95" i="40"/>
  <c r="E177" i="40"/>
  <c r="H177" i="40" s="1"/>
  <c r="D1196" i="32"/>
  <c r="H117" i="40"/>
  <c r="D176" i="32"/>
  <c r="E187" i="40"/>
  <c r="D550" i="32"/>
  <c r="E126" i="40"/>
  <c r="E125" i="40" s="1"/>
  <c r="E214" i="40"/>
  <c r="D1571" i="32"/>
  <c r="D1777" i="32"/>
  <c r="D67" i="40"/>
  <c r="D83" i="32"/>
  <c r="D166" i="32"/>
  <c r="H188" i="40"/>
  <c r="D186" i="40"/>
  <c r="E138" i="40"/>
  <c r="H138" i="40" s="1"/>
  <c r="E153" i="40"/>
  <c r="H153" i="40" s="1"/>
  <c r="E192" i="40"/>
  <c r="H192" i="40" s="1"/>
  <c r="D2361" i="32"/>
  <c r="E2356" i="32" s="1"/>
  <c r="E96" i="40"/>
  <c r="E94" i="40" s="1"/>
  <c r="E114" i="40"/>
  <c r="H114" i="40" s="1"/>
  <c r="D1557" i="32"/>
  <c r="D1771" i="32"/>
  <c r="H149" i="40"/>
  <c r="D573" i="32"/>
  <c r="D571" i="32" s="1"/>
  <c r="D2039" i="32"/>
  <c r="D508" i="32"/>
  <c r="D520" i="32"/>
  <c r="E150" i="40"/>
  <c r="H150" i="40" s="1"/>
  <c r="E189" i="40"/>
  <c r="H189" i="40" s="1"/>
  <c r="D1370" i="32"/>
  <c r="D1472" i="32"/>
  <c r="D1519" i="32"/>
  <c r="D1544" i="32"/>
  <c r="D1966" i="32"/>
  <c r="F83" i="40"/>
  <c r="F82" i="40" s="1"/>
  <c r="D2241" i="32"/>
  <c r="E56" i="39"/>
  <c r="G56" i="39" s="1"/>
  <c r="H206" i="40"/>
  <c r="E191" i="40"/>
  <c r="H191" i="40" s="1"/>
  <c r="D1297" i="32"/>
  <c r="D1292" i="32"/>
  <c r="D1288" i="32"/>
  <c r="D1404" i="32"/>
  <c r="D1402" i="32" s="1"/>
  <c r="E181" i="40"/>
  <c r="H181" i="40" s="1"/>
  <c r="D1759" i="32"/>
  <c r="D1794" i="32"/>
  <c r="D534" i="32"/>
  <c r="E130" i="40"/>
  <c r="H130" i="40" s="1"/>
  <c r="D1456" i="32"/>
  <c r="H136" i="40"/>
  <c r="D2017" i="32"/>
  <c r="D2424" i="32"/>
  <c r="E2421" i="32" s="1"/>
  <c r="E116" i="40"/>
  <c r="H116" i="40" s="1"/>
  <c r="D1577" i="32"/>
  <c r="D1909" i="32"/>
  <c r="D2175" i="32"/>
  <c r="F88" i="40"/>
  <c r="E140" i="40"/>
  <c r="H140" i="40" s="1"/>
  <c r="G196" i="40"/>
  <c r="G184" i="40" s="1"/>
  <c r="H197" i="40"/>
  <c r="E108" i="40"/>
  <c r="H108" i="40" s="1"/>
  <c r="F106" i="40"/>
  <c r="F105" i="40" s="1"/>
  <c r="F148" i="40"/>
  <c r="E45" i="39"/>
  <c r="H198" i="40"/>
  <c r="E196" i="40"/>
  <c r="D2075" i="32"/>
  <c r="D2070" i="32"/>
  <c r="D2064" i="32"/>
  <c r="D2074" i="32"/>
  <c r="D2069" i="32"/>
  <c r="D2073" i="32"/>
  <c r="D1328" i="32"/>
  <c r="E166" i="40"/>
  <c r="H166" i="40" s="1"/>
  <c r="E170" i="40"/>
  <c r="E169" i="40" s="1"/>
  <c r="F226" i="40"/>
  <c r="F224" i="40" s="1"/>
  <c r="D2268" i="32"/>
  <c r="D2139" i="32"/>
  <c r="D2144" i="32" s="1"/>
  <c r="F78" i="40"/>
  <c r="F76" i="40" s="1"/>
  <c r="D219" i="40"/>
  <c r="D2233" i="32"/>
  <c r="E132" i="39"/>
  <c r="E199" i="27"/>
  <c r="D172" i="3"/>
  <c r="D173" i="3"/>
  <c r="D682" i="3"/>
  <c r="E163" i="27"/>
  <c r="H163" i="27"/>
  <c r="E1398" i="3"/>
  <c r="E122" i="27"/>
  <c r="H122" i="27" s="1"/>
  <c r="E203" i="27"/>
  <c r="H221" i="27"/>
  <c r="D220" i="27"/>
  <c r="E82" i="27"/>
  <c r="H82" i="27" s="1"/>
  <c r="E149" i="27"/>
  <c r="H150" i="27"/>
  <c r="H149" i="27" s="1"/>
  <c r="D379" i="3"/>
  <c r="E1113" i="3"/>
  <c r="E161" i="27"/>
  <c r="H161" i="27" s="1"/>
  <c r="E181" i="27"/>
  <c r="E212" i="27"/>
  <c r="E208" i="27" s="1"/>
  <c r="E2150" i="3"/>
  <c r="E160" i="27"/>
  <c r="H160" i="27" s="1"/>
  <c r="D167" i="3"/>
  <c r="E475" i="3"/>
  <c r="E167" i="27"/>
  <c r="F115" i="27"/>
  <c r="H117" i="27"/>
  <c r="E118" i="27"/>
  <c r="H118" i="27" s="1"/>
  <c r="H102" i="27"/>
  <c r="H141" i="27"/>
  <c r="E192" i="27"/>
  <c r="E125" i="39"/>
  <c r="H193" i="27"/>
  <c r="D673" i="3"/>
  <c r="E136" i="27"/>
  <c r="D1676" i="3"/>
  <c r="E224" i="27"/>
  <c r="H224" i="27" s="1"/>
  <c r="H225" i="27"/>
  <c r="H121" i="27"/>
  <c r="H168" i="27"/>
  <c r="H211" i="27"/>
  <c r="E143" i="39"/>
  <c r="D716" i="3"/>
  <c r="E714" i="3" s="1"/>
  <c r="H116" i="27"/>
  <c r="D1723" i="3"/>
  <c r="D1729" i="3"/>
  <c r="D1727" i="3"/>
  <c r="E2054" i="3"/>
  <c r="E2259" i="3"/>
  <c r="F166" i="27"/>
  <c r="D1394" i="3"/>
  <c r="F208" i="27"/>
  <c r="D1395" i="3"/>
  <c r="H222" i="27"/>
  <c r="D511" i="32"/>
  <c r="D148" i="40"/>
  <c r="D152" i="32"/>
  <c r="D169" i="40"/>
  <c r="H139" i="40"/>
  <c r="D132" i="40"/>
  <c r="D137" i="32"/>
  <c r="D474" i="32" l="1"/>
  <c r="E2384" i="32"/>
  <c r="H101" i="40"/>
  <c r="D527" i="32"/>
  <c r="F24" i="39"/>
  <c r="H147" i="27"/>
  <c r="D131" i="39"/>
  <c r="G131" i="39" s="1"/>
  <c r="M19" i="41"/>
  <c r="E148" i="40"/>
  <c r="E2387" i="32"/>
  <c r="E2389" i="32"/>
  <c r="C250" i="35"/>
  <c r="F52" i="39"/>
  <c r="F50" i="39" s="1"/>
  <c r="E2378" i="32"/>
  <c r="E2381" i="32"/>
  <c r="E2380" i="32"/>
  <c r="E2386" i="32"/>
  <c r="D150" i="32"/>
  <c r="E692" i="3"/>
  <c r="E663" i="3"/>
  <c r="H232" i="27"/>
  <c r="E167" i="35"/>
  <c r="E203" i="35"/>
  <c r="U263" i="35"/>
  <c r="D215" i="27"/>
  <c r="D151" i="39" s="1"/>
  <c r="G151" i="39" s="1"/>
  <c r="Q263" i="35"/>
  <c r="R263" i="35"/>
  <c r="P263" i="35"/>
  <c r="T263" i="35"/>
  <c r="T291" i="35" s="1"/>
  <c r="C106" i="35"/>
  <c r="H102" i="40"/>
  <c r="H100" i="40" s="1"/>
  <c r="D113" i="32"/>
  <c r="D48" i="39"/>
  <c r="D42" i="39" s="1"/>
  <c r="D196" i="40"/>
  <c r="H79" i="40"/>
  <c r="D76" i="27"/>
  <c r="D75" i="27" s="1"/>
  <c r="M135" i="35"/>
  <c r="P33" i="35"/>
  <c r="O33" i="35"/>
  <c r="U135" i="35"/>
  <c r="H98" i="27"/>
  <c r="D1460" i="3"/>
  <c r="D157" i="27"/>
  <c r="D156" i="27" s="1"/>
  <c r="D275" i="32"/>
  <c r="D166" i="27"/>
  <c r="E286" i="3"/>
  <c r="E356" i="3" s="1"/>
  <c r="D132" i="27"/>
  <c r="D131" i="27" s="1"/>
  <c r="D1464" i="3"/>
  <c r="D95" i="3"/>
  <c r="D243" i="27"/>
  <c r="D242" i="27" s="1"/>
  <c r="D240" i="27" s="1"/>
  <c r="D25" i="27" s="1"/>
  <c r="H25" i="27" s="1"/>
  <c r="H203" i="27"/>
  <c r="E129" i="39"/>
  <c r="H139" i="27"/>
  <c r="E2119" i="3"/>
  <c r="L174" i="35"/>
  <c r="R178" i="35"/>
  <c r="R154" i="35" s="1"/>
  <c r="D12" i="3"/>
  <c r="H178" i="35"/>
  <c r="H154" i="35" s="1"/>
  <c r="U178" i="35"/>
  <c r="U154" i="35" s="1"/>
  <c r="W174" i="35"/>
  <c r="D198" i="27"/>
  <c r="D148" i="39" s="1"/>
  <c r="D210" i="40"/>
  <c r="D23" i="40" s="1"/>
  <c r="D36" i="39"/>
  <c r="G36" i="39" s="1"/>
  <c r="N282" i="35"/>
  <c r="K282" i="35" s="1"/>
  <c r="C268" i="35"/>
  <c r="H183" i="27"/>
  <c r="H172" i="27"/>
  <c r="D107" i="3"/>
  <c r="E105" i="3" s="1"/>
  <c r="D110" i="27"/>
  <c r="D107" i="27" s="1"/>
  <c r="D65" i="3"/>
  <c r="D84" i="3"/>
  <c r="D90" i="3"/>
  <c r="D176" i="27"/>
  <c r="D175" i="27" s="1"/>
  <c r="D182" i="27"/>
  <c r="D179" i="27" s="1"/>
  <c r="Q178" i="35"/>
  <c r="H80" i="27"/>
  <c r="F178" i="35"/>
  <c r="P174" i="35"/>
  <c r="M178" i="35"/>
  <c r="D72" i="27"/>
  <c r="D70" i="27" s="1"/>
  <c r="C197" i="35"/>
  <c r="D51" i="3"/>
  <c r="D50" i="3" s="1"/>
  <c r="M174" i="35"/>
  <c r="F29" i="35"/>
  <c r="Q33" i="35"/>
  <c r="T29" i="35"/>
  <c r="H33" i="35"/>
  <c r="J29" i="35"/>
  <c r="N29" i="35"/>
  <c r="N9" i="35" s="1"/>
  <c r="N135" i="35" s="1"/>
  <c r="F33" i="35"/>
  <c r="H79" i="27"/>
  <c r="H220" i="27"/>
  <c r="E218" i="27"/>
  <c r="E23" i="27" s="1"/>
  <c r="F23" i="27"/>
  <c r="F132" i="39"/>
  <c r="F129" i="39" s="1"/>
  <c r="F148" i="39"/>
  <c r="F146" i="39" s="1"/>
  <c r="H155" i="40"/>
  <c r="H162" i="40"/>
  <c r="H161" i="40" s="1"/>
  <c r="E161" i="40"/>
  <c r="E155" i="40"/>
  <c r="E2137" i="32"/>
  <c r="E2131" i="32"/>
  <c r="E2130" i="32"/>
  <c r="E2129" i="32"/>
  <c r="E2127" i="32"/>
  <c r="D124" i="32"/>
  <c r="E2303" i="3"/>
  <c r="E1222" i="3"/>
  <c r="I29" i="35"/>
  <c r="D88" i="32"/>
  <c r="D205" i="40"/>
  <c r="D117" i="32"/>
  <c r="D186" i="32"/>
  <c r="D174" i="32" s="1"/>
  <c r="J33" i="35"/>
  <c r="P29" i="35"/>
  <c r="K178" i="35"/>
  <c r="K154" i="35" s="1"/>
  <c r="C266" i="35"/>
  <c r="R33" i="35"/>
  <c r="H29" i="35"/>
  <c r="G33" i="35"/>
  <c r="L282" i="35"/>
  <c r="L281" i="35" s="1"/>
  <c r="L263" i="35" s="1"/>
  <c r="C225" i="35"/>
  <c r="C36" i="35"/>
  <c r="D104" i="32" s="1"/>
  <c r="D89" i="40" s="1"/>
  <c r="R29" i="35"/>
  <c r="O263" i="35"/>
  <c r="M282" i="35"/>
  <c r="D113" i="40"/>
  <c r="F138" i="39"/>
  <c r="G66" i="27"/>
  <c r="H73" i="40"/>
  <c r="H72" i="40" s="1"/>
  <c r="E1880" i="32"/>
  <c r="E101" i="27"/>
  <c r="H181" i="27"/>
  <c r="C265" i="35"/>
  <c r="C181" i="35"/>
  <c r="N178" i="35"/>
  <c r="G174" i="35"/>
  <c r="D178" i="35"/>
  <c r="P178" i="35"/>
  <c r="G178" i="35"/>
  <c r="C180" i="35"/>
  <c r="N174" i="35"/>
  <c r="O178" i="35"/>
  <c r="C207" i="35"/>
  <c r="D60" i="3" s="1"/>
  <c r="D59" i="3" s="1"/>
  <c r="E206" i="35"/>
  <c r="I174" i="35"/>
  <c r="D174" i="35"/>
  <c r="C170" i="35"/>
  <c r="D23" i="3" s="1"/>
  <c r="D20" i="3" s="1"/>
  <c r="C179" i="35"/>
  <c r="D32" i="3" s="1"/>
  <c r="E178" i="35"/>
  <c r="C175" i="35"/>
  <c r="D28" i="3" s="1"/>
  <c r="E174" i="35"/>
  <c r="H71" i="27"/>
  <c r="F174" i="35"/>
  <c r="C176" i="35"/>
  <c r="W178" i="35"/>
  <c r="Q174" i="35"/>
  <c r="O174" i="35"/>
  <c r="I178" i="35"/>
  <c r="L178" i="35"/>
  <c r="C82" i="35"/>
  <c r="T33" i="35"/>
  <c r="W33" i="35"/>
  <c r="W9" i="35" s="1"/>
  <c r="W135" i="35" s="1"/>
  <c r="L33" i="35"/>
  <c r="L9" i="35" s="1"/>
  <c r="L135" i="35" s="1"/>
  <c r="K33" i="35"/>
  <c r="K9" i="35" s="1"/>
  <c r="K135" i="35" s="1"/>
  <c r="C31" i="35"/>
  <c r="D99" i="32" s="1"/>
  <c r="D84" i="40" s="1"/>
  <c r="C34" i="35"/>
  <c r="E33" i="35"/>
  <c r="E63" i="35" s="1"/>
  <c r="G29" i="35"/>
  <c r="D33" i="35"/>
  <c r="E22" i="35"/>
  <c r="C25" i="35"/>
  <c r="O29" i="35"/>
  <c r="C30" i="35"/>
  <c r="E29" i="35"/>
  <c r="I33" i="35"/>
  <c r="C35" i="35"/>
  <c r="D103" i="32" s="1"/>
  <c r="D88" i="40" s="1"/>
  <c r="Q29" i="35"/>
  <c r="F120" i="39"/>
  <c r="E2200" i="3"/>
  <c r="E2274" i="3" s="1"/>
  <c r="D377" i="3"/>
  <c r="E1230" i="3"/>
  <c r="E1267" i="3" s="1"/>
  <c r="H101" i="27"/>
  <c r="F92" i="40"/>
  <c r="F17" i="40" s="1"/>
  <c r="M17" i="41"/>
  <c r="F196" i="40"/>
  <c r="F48" i="39"/>
  <c r="E87" i="40"/>
  <c r="D653" i="3"/>
  <c r="F146" i="40"/>
  <c r="F19" i="40" s="1"/>
  <c r="D953" i="32"/>
  <c r="D548" i="32"/>
  <c r="E67" i="40"/>
  <c r="E1889" i="32"/>
  <c r="H207" i="40"/>
  <c r="H205" i="40" s="1"/>
  <c r="E433" i="3"/>
  <c r="D381" i="3"/>
  <c r="G63" i="27"/>
  <c r="G17" i="27"/>
  <c r="G11" i="27" s="1"/>
  <c r="G29" i="27" s="1"/>
  <c r="D1722" i="3"/>
  <c r="E481" i="3"/>
  <c r="F92" i="27"/>
  <c r="D1388" i="3"/>
  <c r="F91" i="27"/>
  <c r="E90" i="27"/>
  <c r="D2110" i="32"/>
  <c r="E2107" i="32" s="1"/>
  <c r="D1330" i="32"/>
  <c r="E2419" i="32"/>
  <c r="D1855" i="32"/>
  <c r="D1295" i="32"/>
  <c r="D485" i="32"/>
  <c r="E226" i="40"/>
  <c r="E224" i="40" s="1"/>
  <c r="G55" i="39"/>
  <c r="E2321" i="32"/>
  <c r="E89" i="40"/>
  <c r="E205" i="40"/>
  <c r="E135" i="27"/>
  <c r="F196" i="27"/>
  <c r="F21" i="27" s="1"/>
  <c r="F154" i="27"/>
  <c r="F17" i="27" s="1"/>
  <c r="E175" i="27"/>
  <c r="D170" i="3"/>
  <c r="E156" i="27"/>
  <c r="F87" i="27"/>
  <c r="F90" i="27"/>
  <c r="E965" i="3"/>
  <c r="E1505" i="3"/>
  <c r="D1071" i="3"/>
  <c r="E2325" i="3"/>
  <c r="E1882" i="32"/>
  <c r="E676" i="32"/>
  <c r="E1886" i="32"/>
  <c r="E1888" i="32"/>
  <c r="E83" i="40"/>
  <c r="E113" i="40"/>
  <c r="E2319" i="32"/>
  <c r="D379" i="32"/>
  <c r="E84" i="40"/>
  <c r="E88" i="40"/>
  <c r="H68" i="40"/>
  <c r="H67" i="40" s="1"/>
  <c r="H196" i="40"/>
  <c r="E2134" i="32"/>
  <c r="E2136" i="32"/>
  <c r="D1987" i="32"/>
  <c r="E1946" i="32" s="1"/>
  <c r="E1368" i="3"/>
  <c r="D1392" i="3"/>
  <c r="E87" i="27"/>
  <c r="E1754" i="3"/>
  <c r="E1801" i="3" s="1"/>
  <c r="D657" i="3"/>
  <c r="E179" i="27"/>
  <c r="F21" i="39"/>
  <c r="F86" i="39"/>
  <c r="F25" i="40"/>
  <c r="E42" i="39"/>
  <c r="G45" i="39"/>
  <c r="D1935" i="32"/>
  <c r="E173" i="40"/>
  <c r="D1570" i="32"/>
  <c r="E2337" i="32"/>
  <c r="E2345" i="32"/>
  <c r="E2343" i="32"/>
  <c r="E132" i="40"/>
  <c r="H173" i="40"/>
  <c r="D1575" i="32"/>
  <c r="E2342" i="32"/>
  <c r="D1412" i="32"/>
  <c r="H214" i="40"/>
  <c r="E213" i="40"/>
  <c r="E186" i="40"/>
  <c r="H187" i="40"/>
  <c r="H186" i="40" s="1"/>
  <c r="D710" i="32"/>
  <c r="D804" i="32" s="1"/>
  <c r="E750" i="32" s="1"/>
  <c r="E2316" i="32"/>
  <c r="E2324" i="32"/>
  <c r="E2322" i="32"/>
  <c r="E2315" i="32"/>
  <c r="D2045" i="32"/>
  <c r="E2017" i="32" s="1"/>
  <c r="D1408" i="32"/>
  <c r="D52" i="39"/>
  <c r="G47" i="39"/>
  <c r="E105" i="40"/>
  <c r="D1517" i="32"/>
  <c r="D1454" i="32"/>
  <c r="D2072" i="32"/>
  <c r="G44" i="39"/>
  <c r="E122" i="40"/>
  <c r="E1883" i="32"/>
  <c r="E1884" i="32"/>
  <c r="E1895" i="32"/>
  <c r="E1892" i="32"/>
  <c r="E2334" i="32"/>
  <c r="D2068" i="32"/>
  <c r="G21" i="40"/>
  <c r="G13" i="40" s="1"/>
  <c r="G63" i="40"/>
  <c r="D1286" i="32"/>
  <c r="D1783" i="32"/>
  <c r="E1759" i="32" s="1"/>
  <c r="E2361" i="32"/>
  <c r="E2359" i="32"/>
  <c r="E2358" i="32"/>
  <c r="F86" i="40"/>
  <c r="F65" i="40" s="1"/>
  <c r="D374" i="32"/>
  <c r="H126" i="40"/>
  <c r="H125" i="40" s="1"/>
  <c r="D2231" i="32"/>
  <c r="D2197" i="32"/>
  <c r="D1291" i="32"/>
  <c r="H129" i="40"/>
  <c r="H128" i="40" s="1"/>
  <c r="E128" i="40"/>
  <c r="D1201" i="32"/>
  <c r="H106" i="40"/>
  <c r="H105" i="40" s="1"/>
  <c r="D224" i="40"/>
  <c r="D1478" i="32"/>
  <c r="H96" i="40"/>
  <c r="H94" i="40" s="1"/>
  <c r="H148" i="40"/>
  <c r="H113" i="40"/>
  <c r="D2266" i="32"/>
  <c r="D2061" i="32"/>
  <c r="E2427" i="32"/>
  <c r="E2431" i="32" s="1"/>
  <c r="G60" i="40" s="1"/>
  <c r="E2424" i="32"/>
  <c r="E2422" i="32"/>
  <c r="E78" i="40"/>
  <c r="D1555" i="32"/>
  <c r="E2340" i="32"/>
  <c r="H170" i="40"/>
  <c r="H169" i="40" s="1"/>
  <c r="H133" i="40"/>
  <c r="H132" i="40" s="1"/>
  <c r="D1326" i="32"/>
  <c r="D358" i="32"/>
  <c r="D383" i="32"/>
  <c r="E452" i="3"/>
  <c r="E407" i="3"/>
  <c r="F81" i="27"/>
  <c r="F78" i="27" s="1"/>
  <c r="F117" i="39" s="1"/>
  <c r="G143" i="39"/>
  <c r="H99" i="27"/>
  <c r="E97" i="27"/>
  <c r="E115" i="27"/>
  <c r="E166" i="27"/>
  <c r="H167" i="27"/>
  <c r="E1470" i="3"/>
  <c r="E1533" i="3"/>
  <c r="F86" i="27"/>
  <c r="G125" i="39"/>
  <c r="E123" i="39"/>
  <c r="G123" i="39" s="1"/>
  <c r="E144" i="39"/>
  <c r="G144" i="39" s="1"/>
  <c r="H212" i="27"/>
  <c r="H208" i="27" s="1"/>
  <c r="E92" i="27"/>
  <c r="E86" i="27"/>
  <c r="D166" i="3"/>
  <c r="H192" i="27"/>
  <c r="H190" i="27" s="1"/>
  <c r="E190" i="27"/>
  <c r="E19" i="27" s="1"/>
  <c r="H19" i="27" s="1"/>
  <c r="F95" i="27"/>
  <c r="F15" i="27" s="1"/>
  <c r="D1067" i="3"/>
  <c r="D1726" i="3"/>
  <c r="D160" i="3"/>
  <c r="E91" i="27"/>
  <c r="H231" i="27"/>
  <c r="D230" i="27"/>
  <c r="H230" i="27" s="1"/>
  <c r="H199" i="27"/>
  <c r="E198" i="27"/>
  <c r="E75" i="27"/>
  <c r="D506" i="32"/>
  <c r="D136" i="27"/>
  <c r="D146" i="40"/>
  <c r="D19" i="40" s="1"/>
  <c r="E2175" i="32" l="1"/>
  <c r="E2194" i="32"/>
  <c r="E2217" i="32"/>
  <c r="E1829" i="32"/>
  <c r="E442" i="32"/>
  <c r="E444" i="32"/>
  <c r="E445" i="32"/>
  <c r="D55" i="3"/>
  <c r="E37" i="3" s="1"/>
  <c r="E92" i="40"/>
  <c r="E17" i="40" s="1"/>
  <c r="E146" i="40"/>
  <c r="E19" i="40" s="1"/>
  <c r="H19" i="40" s="1"/>
  <c r="D157" i="39"/>
  <c r="D154" i="39" s="1"/>
  <c r="G154" i="39" s="1"/>
  <c r="H184" i="40"/>
  <c r="F184" i="40"/>
  <c r="F21" i="40" s="1"/>
  <c r="E1158" i="32"/>
  <c r="E1159" i="32"/>
  <c r="E1156" i="32"/>
  <c r="E1146" i="32"/>
  <c r="H215" i="27"/>
  <c r="G48" i="39"/>
  <c r="D214" i="27"/>
  <c r="H214" i="27" s="1"/>
  <c r="D9" i="35"/>
  <c r="D63" i="35"/>
  <c r="D62" i="35" s="1"/>
  <c r="D39" i="35" s="1"/>
  <c r="E62" i="35"/>
  <c r="E39" i="35" s="1"/>
  <c r="C63" i="35"/>
  <c r="C62" i="35" s="1"/>
  <c r="H76" i="27"/>
  <c r="H75" i="27" s="1"/>
  <c r="E202" i="35"/>
  <c r="E184" i="35" s="1"/>
  <c r="C203" i="35"/>
  <c r="C202" i="35" s="1"/>
  <c r="U291" i="35"/>
  <c r="R291" i="35"/>
  <c r="D184" i="40"/>
  <c r="D21" i="40" s="1"/>
  <c r="P9" i="35"/>
  <c r="P135" i="35" s="1"/>
  <c r="H9" i="35"/>
  <c r="H135" i="35" s="1"/>
  <c r="J9" i="35"/>
  <c r="J135" i="35" s="1"/>
  <c r="O9" i="35"/>
  <c r="O135" i="35" s="1"/>
  <c r="T9" i="35"/>
  <c r="T135" i="35" s="1"/>
  <c r="J282" i="35"/>
  <c r="J281" i="35" s="1"/>
  <c r="J263" i="35" s="1"/>
  <c r="J291" i="35" s="1"/>
  <c r="D576" i="32"/>
  <c r="H157" i="27"/>
  <c r="H156" i="27" s="1"/>
  <c r="H243" i="27"/>
  <c r="H242" i="27" s="1"/>
  <c r="H240" i="27" s="1"/>
  <c r="H182" i="27"/>
  <c r="H179" i="27" s="1"/>
  <c r="G9" i="35"/>
  <c r="G135" i="35" s="1"/>
  <c r="F9" i="35"/>
  <c r="F135" i="35" s="1"/>
  <c r="D1394" i="32"/>
  <c r="D1443" i="32" s="1"/>
  <c r="H97" i="27"/>
  <c r="H132" i="27"/>
  <c r="H131" i="27" s="1"/>
  <c r="H166" i="27"/>
  <c r="E2192" i="3"/>
  <c r="H198" i="27"/>
  <c r="E273" i="32"/>
  <c r="E237" i="32"/>
  <c r="E238" i="32"/>
  <c r="H176" i="27"/>
  <c r="H175" i="27" s="1"/>
  <c r="D154" i="27"/>
  <c r="D17" i="27" s="1"/>
  <c r="L154" i="35"/>
  <c r="L291" i="35" s="1"/>
  <c r="E154" i="35"/>
  <c r="E85" i="27"/>
  <c r="N154" i="35"/>
  <c r="W154" i="35"/>
  <c r="W291" i="35" s="1"/>
  <c r="H72" i="27"/>
  <c r="H70" i="27" s="1"/>
  <c r="P154" i="35"/>
  <c r="P291" i="35" s="1"/>
  <c r="F154" i="35"/>
  <c r="Q154" i="35"/>
  <c r="Q291" i="35" s="1"/>
  <c r="E89" i="27"/>
  <c r="N281" i="35"/>
  <c r="N263" i="35" s="1"/>
  <c r="D121" i="3"/>
  <c r="D120" i="3" s="1"/>
  <c r="H110" i="27"/>
  <c r="H107" i="27" s="1"/>
  <c r="M281" i="35"/>
  <c r="M263" i="35" s="1"/>
  <c r="O154" i="35"/>
  <c r="O291" i="35" s="1"/>
  <c r="G154" i="35"/>
  <c r="D119" i="27"/>
  <c r="D115" i="27" s="1"/>
  <c r="M154" i="35"/>
  <c r="D34" i="3"/>
  <c r="D29" i="3"/>
  <c r="D27" i="3" s="1"/>
  <c r="D33" i="3"/>
  <c r="D91" i="27" s="1"/>
  <c r="H91" i="27" s="1"/>
  <c r="R9" i="35"/>
  <c r="R135" i="35" s="1"/>
  <c r="Q9" i="35"/>
  <c r="Q135" i="35" s="1"/>
  <c r="E2349" i="3"/>
  <c r="E2451" i="3" s="1"/>
  <c r="F89" i="27"/>
  <c r="F85" i="27"/>
  <c r="F136" i="39"/>
  <c r="E1954" i="32"/>
  <c r="E1951" i="32"/>
  <c r="E1969" i="32"/>
  <c r="E675" i="32"/>
  <c r="I9" i="35"/>
  <c r="I135" i="35" s="1"/>
  <c r="E1261" i="32"/>
  <c r="E591" i="3"/>
  <c r="E79" i="3"/>
  <c r="E1979" i="32"/>
  <c r="G64" i="27"/>
  <c r="H89" i="40"/>
  <c r="E1909" i="32"/>
  <c r="E1710" i="3"/>
  <c r="E1746" i="3" s="1"/>
  <c r="E278" i="3"/>
  <c r="E638" i="3"/>
  <c r="E735" i="3" s="1"/>
  <c r="E364" i="3"/>
  <c r="E399" i="3" s="1"/>
  <c r="I282" i="35"/>
  <c r="K281" i="35"/>
  <c r="K263" i="35" s="1"/>
  <c r="K291" i="35" s="1"/>
  <c r="D154" i="35"/>
  <c r="I154" i="35"/>
  <c r="C178" i="35"/>
  <c r="C167" i="35"/>
  <c r="C174" i="35"/>
  <c r="C206" i="35"/>
  <c r="H84" i="40"/>
  <c r="H88" i="40"/>
  <c r="D102" i="32"/>
  <c r="C33" i="35"/>
  <c r="C29" i="35"/>
  <c r="D98" i="32"/>
  <c r="D94" i="32"/>
  <c r="C22" i="35"/>
  <c r="E9" i="35"/>
  <c r="E1442" i="3"/>
  <c r="E271" i="32"/>
  <c r="E269" i="32"/>
  <c r="F42" i="39"/>
  <c r="F40" i="39" s="1"/>
  <c r="E244" i="32"/>
  <c r="E1975" i="32"/>
  <c r="E1984" i="32"/>
  <c r="E1982" i="32"/>
  <c r="E1973" i="32"/>
  <c r="E1971" i="32"/>
  <c r="E1815" i="32"/>
  <c r="E1796" i="32"/>
  <c r="E1800" i="32"/>
  <c r="E2091" i="32"/>
  <c r="E254" i="32"/>
  <c r="E1845" i="32"/>
  <c r="E1797" i="32"/>
  <c r="D2271" i="32"/>
  <c r="E1836" i="32"/>
  <c r="E2110" i="32"/>
  <c r="E235" i="32"/>
  <c r="E1840" i="32"/>
  <c r="E1837" i="32"/>
  <c r="E2087" i="32"/>
  <c r="E2081" i="32"/>
  <c r="E1806" i="32"/>
  <c r="E1820" i="32"/>
  <c r="E1803" i="32"/>
  <c r="E2104" i="32"/>
  <c r="E1972" i="32"/>
  <c r="E1825" i="32"/>
  <c r="E1827" i="32"/>
  <c r="E1811" i="32"/>
  <c r="E2084" i="32"/>
  <c r="E2083" i="32"/>
  <c r="E1985" i="32"/>
  <c r="E1809" i="32"/>
  <c r="E1801" i="32"/>
  <c r="E2090" i="32"/>
  <c r="E1976" i="32"/>
  <c r="E1832" i="32"/>
  <c r="E1818" i="32"/>
  <c r="E2078" i="32"/>
  <c r="E1852" i="32"/>
  <c r="E1828" i="32"/>
  <c r="E1052" i="3"/>
  <c r="E1141" i="3" s="1"/>
  <c r="E154" i="27"/>
  <c r="E17" i="27" s="1"/>
  <c r="E2032" i="3"/>
  <c r="E2090" i="3" s="1"/>
  <c r="E1376" i="3"/>
  <c r="E1434" i="3" s="1"/>
  <c r="E1973" i="3"/>
  <c r="E2024" i="3" s="1"/>
  <c r="E259" i="32"/>
  <c r="E253" i="32"/>
  <c r="E246" i="32"/>
  <c r="E265" i="32"/>
  <c r="E241" i="32"/>
  <c r="E240" i="32"/>
  <c r="E242" i="32"/>
  <c r="E2080" i="32"/>
  <c r="E2089" i="32"/>
  <c r="E2106" i="32"/>
  <c r="E1846" i="32"/>
  <c r="E275" i="32"/>
  <c r="E233" i="32"/>
  <c r="E1849" i="32"/>
  <c r="E1833" i="32"/>
  <c r="E1807" i="32"/>
  <c r="E1802" i="32"/>
  <c r="E1822" i="32"/>
  <c r="E25" i="40"/>
  <c r="E86" i="39"/>
  <c r="E1817" i="32"/>
  <c r="E1798" i="32"/>
  <c r="E1812" i="32"/>
  <c r="H226" i="40"/>
  <c r="E230" i="32"/>
  <c r="E86" i="40"/>
  <c r="E236" i="32"/>
  <c r="E260" i="32"/>
  <c r="E232" i="32"/>
  <c r="E252" i="32"/>
  <c r="E82" i="40"/>
  <c r="E1842" i="32"/>
  <c r="E1805" i="32"/>
  <c r="E1843" i="32"/>
  <c r="E1810" i="32"/>
  <c r="E1851" i="32"/>
  <c r="E250" i="32"/>
  <c r="E245" i="32"/>
  <c r="E247" i="32"/>
  <c r="E263" i="32"/>
  <c r="E1831" i="32"/>
  <c r="E1835" i="32"/>
  <c r="E1855" i="32"/>
  <c r="E24" i="39"/>
  <c r="E672" i="32"/>
  <c r="E667" i="32"/>
  <c r="E688" i="32"/>
  <c r="E2074" i="32"/>
  <c r="E1777" i="32"/>
  <c r="E422" i="32"/>
  <c r="E1998" i="32"/>
  <c r="E2064" i="32"/>
  <c r="E2061" i="32"/>
  <c r="E1196" i="32"/>
  <c r="E1978" i="32"/>
  <c r="E1968" i="32"/>
  <c r="E155" i="3"/>
  <c r="E201" i="3" s="1"/>
  <c r="F15" i="40"/>
  <c r="D369" i="32"/>
  <c r="E76" i="40"/>
  <c r="F22" i="39"/>
  <c r="F20" i="39" s="1"/>
  <c r="F18" i="39" s="1"/>
  <c r="D50" i="39"/>
  <c r="E337" i="32"/>
  <c r="E329" i="32"/>
  <c r="E320" i="32"/>
  <c r="E312" i="32"/>
  <c r="E295" i="32"/>
  <c r="E266" i="32"/>
  <c r="E323" i="32"/>
  <c r="E338" i="32"/>
  <c r="E336" i="32"/>
  <c r="E319" i="32"/>
  <c r="E311" i="32"/>
  <c r="E302" i="32"/>
  <c r="E358" i="32"/>
  <c r="E349" i="32"/>
  <c r="E315" i="32"/>
  <c r="E343" i="32"/>
  <c r="E301" i="32"/>
  <c r="E293" i="32"/>
  <c r="E264" i="32"/>
  <c r="E342" i="32"/>
  <c r="E334" i="32"/>
  <c r="E300" i="32"/>
  <c r="E292" i="32"/>
  <c r="E350" i="32"/>
  <c r="E341" i="32"/>
  <c r="E316" i="32"/>
  <c r="E308" i="32"/>
  <c r="E340" i="32"/>
  <c r="E307" i="32"/>
  <c r="E296" i="32"/>
  <c r="E331" i="32"/>
  <c r="E297" i="32"/>
  <c r="E289" i="32"/>
  <c r="E356" i="32"/>
  <c r="E330" i="32"/>
  <c r="E313" i="32"/>
  <c r="E288" i="32"/>
  <c r="E291" i="32"/>
  <c r="E257" i="32"/>
  <c r="E322" i="32"/>
  <c r="E333" i="32"/>
  <c r="E355" i="32"/>
  <c r="E328" i="32"/>
  <c r="E305" i="32"/>
  <c r="E310" i="32"/>
  <c r="E346" i="32"/>
  <c r="E299" i="32"/>
  <c r="E318" i="32"/>
  <c r="E286" i="32"/>
  <c r="E348" i="32"/>
  <c r="H146" i="40"/>
  <c r="D1278" i="32"/>
  <c r="E2142" i="32"/>
  <c r="E2144" i="32"/>
  <c r="E2141" i="32"/>
  <c r="E212" i="40"/>
  <c r="H213" i="40"/>
  <c r="H212" i="40" s="1"/>
  <c r="H210" i="40" s="1"/>
  <c r="E35" i="39"/>
  <c r="D86" i="39"/>
  <c r="H224" i="40"/>
  <c r="D25" i="40"/>
  <c r="E2139" i="32"/>
  <c r="E1182" i="32"/>
  <c r="E1165" i="32"/>
  <c r="E1175" i="32"/>
  <c r="E1166" i="32"/>
  <c r="E1154" i="32"/>
  <c r="E1193" i="32"/>
  <c r="E1164" i="32"/>
  <c r="E1153" i="32"/>
  <c r="E1143" i="32"/>
  <c r="E1192" i="32"/>
  <c r="E1183" i="32"/>
  <c r="E1173" i="32"/>
  <c r="E1142" i="32"/>
  <c r="E1134" i="32"/>
  <c r="E1181" i="32"/>
  <c r="E1172" i="32"/>
  <c r="E1162" i="32"/>
  <c r="E1150" i="32"/>
  <c r="E1141" i="32"/>
  <c r="E1133" i="32"/>
  <c r="E1201" i="32"/>
  <c r="E1190" i="32"/>
  <c r="E1180" i="32"/>
  <c r="E1171" i="32"/>
  <c r="E1149" i="32"/>
  <c r="E1188" i="32"/>
  <c r="E1157" i="32"/>
  <c r="E1138" i="32"/>
  <c r="E1130" i="32"/>
  <c r="E1148" i="32"/>
  <c r="E1137" i="32"/>
  <c r="E1179" i="32"/>
  <c r="E1199" i="32"/>
  <c r="E1176" i="32"/>
  <c r="E1129" i="32"/>
  <c r="E1189" i="32"/>
  <c r="E1136" i="32"/>
  <c r="E1178" i="32"/>
  <c r="E1169" i="32"/>
  <c r="E1132" i="32"/>
  <c r="E1198" i="32"/>
  <c r="E1140" i="32"/>
  <c r="E1186" i="32"/>
  <c r="E1161" i="32"/>
  <c r="E1152" i="32"/>
  <c r="D33" i="39"/>
  <c r="G28" i="40"/>
  <c r="G29" i="40" s="1"/>
  <c r="G61" i="40"/>
  <c r="E459" i="32"/>
  <c r="E451" i="32"/>
  <c r="E436" i="32"/>
  <c r="E428" i="32"/>
  <c r="E466" i="32"/>
  <c r="E474" i="32"/>
  <c r="E465" i="32"/>
  <c r="E434" i="32"/>
  <c r="E456" i="32"/>
  <c r="E472" i="32"/>
  <c r="E453" i="32"/>
  <c r="E438" i="32"/>
  <c r="E430" i="32"/>
  <c r="E462" i="32"/>
  <c r="E437" i="32"/>
  <c r="E429" i="32"/>
  <c r="E425" i="32"/>
  <c r="E433" i="32"/>
  <c r="E471" i="32"/>
  <c r="E452" i="32"/>
  <c r="E469" i="32"/>
  <c r="E439" i="32"/>
  <c r="E448" i="32"/>
  <c r="E464" i="32"/>
  <c r="E427" i="32"/>
  <c r="E424" i="32"/>
  <c r="E450" i="32"/>
  <c r="E458" i="32"/>
  <c r="E461" i="32"/>
  <c r="E455" i="32"/>
  <c r="E432" i="32"/>
  <c r="D1568" i="32"/>
  <c r="E2113" i="32"/>
  <c r="E1921" i="32"/>
  <c r="E1913" i="32"/>
  <c r="E1920" i="32"/>
  <c r="E1912" i="32"/>
  <c r="E1935" i="32"/>
  <c r="E1926" i="32"/>
  <c r="E1933" i="32"/>
  <c r="E1924" i="32"/>
  <c r="E1916" i="32"/>
  <c r="E1932" i="32"/>
  <c r="E1917" i="32"/>
  <c r="E1931" i="32"/>
  <c r="E1925" i="32"/>
  <c r="E1923" i="32"/>
  <c r="E1911" i="32"/>
  <c r="E1929" i="32"/>
  <c r="E1919" i="32"/>
  <c r="E1915" i="32"/>
  <c r="E2167" i="32"/>
  <c r="E2183" i="32"/>
  <c r="E2166" i="32"/>
  <c r="E2158" i="32"/>
  <c r="E2182" i="32"/>
  <c r="E2189" i="32"/>
  <c r="E2181" i="32"/>
  <c r="E2172" i="32"/>
  <c r="E2197" i="32"/>
  <c r="E2171" i="32"/>
  <c r="E2163" i="32"/>
  <c r="E2195" i="32"/>
  <c r="E2186" i="32"/>
  <c r="E2178" i="32"/>
  <c r="E2161" i="32"/>
  <c r="E2170" i="32"/>
  <c r="E2185" i="32"/>
  <c r="E2162" i="32"/>
  <c r="E2177" i="32"/>
  <c r="E2160" i="32"/>
  <c r="E2192" i="32"/>
  <c r="E2165" i="32"/>
  <c r="E2155" i="32"/>
  <c r="E2180" i="32"/>
  <c r="E2188" i="32"/>
  <c r="E2157" i="32"/>
  <c r="E2169" i="32"/>
  <c r="D1313" i="32"/>
  <c r="E2100" i="32"/>
  <c r="E2108" i="32"/>
  <c r="E2099" i="32"/>
  <c r="E2063" i="32"/>
  <c r="E2062" i="32"/>
  <c r="E2045" i="32"/>
  <c r="E2096" i="32"/>
  <c r="E2043" i="32"/>
  <c r="E2094" i="32"/>
  <c r="E2065" i="32"/>
  <c r="E2059" i="32"/>
  <c r="E2008" i="32"/>
  <c r="E2000" i="32"/>
  <c r="E2095" i="32"/>
  <c r="E2024" i="32"/>
  <c r="E2093" i="32"/>
  <c r="E2023" i="32"/>
  <c r="E2014" i="32"/>
  <c r="E2042" i="32"/>
  <c r="E2030" i="32"/>
  <c r="E2013" i="32"/>
  <c r="E2005" i="32"/>
  <c r="E2066" i="32"/>
  <c r="E2001" i="32"/>
  <c r="E2029" i="32"/>
  <c r="E2012" i="32"/>
  <c r="E2027" i="32"/>
  <c r="E2026" i="32"/>
  <c r="E2009" i="32"/>
  <c r="E2035" i="32"/>
  <c r="E2004" i="32"/>
  <c r="E2036" i="32"/>
  <c r="E2101" i="32"/>
  <c r="E2056" i="32"/>
  <c r="E2011" i="32"/>
  <c r="E2041" i="32"/>
  <c r="E2019" i="32"/>
  <c r="E2098" i="32"/>
  <c r="E2033" i="32"/>
  <c r="E2058" i="32"/>
  <c r="E2022" i="32"/>
  <c r="E2007" i="32"/>
  <c r="E2003" i="32"/>
  <c r="E2068" i="32"/>
  <c r="E2072" i="32"/>
  <c r="E2039" i="32"/>
  <c r="E52" i="39"/>
  <c r="E50" i="39" s="1"/>
  <c r="E40" i="39" s="1"/>
  <c r="E184" i="40"/>
  <c r="E21" i="40" s="1"/>
  <c r="E326" i="32"/>
  <c r="E1127" i="32"/>
  <c r="E1765" i="32"/>
  <c r="E1774" i="32"/>
  <c r="E1783" i="32"/>
  <c r="E1780" i="32"/>
  <c r="E1767" i="32"/>
  <c r="E1762" i="32"/>
  <c r="E1768" i="32"/>
  <c r="E1779" i="32"/>
  <c r="E1773" i="32"/>
  <c r="E1761" i="32"/>
  <c r="E1764" i="32"/>
  <c r="E2069" i="32"/>
  <c r="D1023" i="32"/>
  <c r="E1021" i="32" s="1"/>
  <c r="E2073" i="32"/>
  <c r="E1267" i="32"/>
  <c r="E1248" i="32"/>
  <c r="E1265" i="32"/>
  <c r="E1251" i="32"/>
  <c r="E1235" i="32"/>
  <c r="E1262" i="32"/>
  <c r="E1247" i="32"/>
  <c r="E1214" i="32"/>
  <c r="E1246" i="32"/>
  <c r="E1224" i="32"/>
  <c r="E1223" i="32"/>
  <c r="E1252" i="32"/>
  <c r="E1241" i="32"/>
  <c r="E1232" i="32"/>
  <c r="E1219" i="32"/>
  <c r="E1264" i="32"/>
  <c r="E1228" i="32"/>
  <c r="E1238" i="32"/>
  <c r="E1215" i="32"/>
  <c r="E1250" i="32"/>
  <c r="E1229" i="32"/>
  <c r="E1249" i="32"/>
  <c r="E1227" i="32"/>
  <c r="E1240" i="32"/>
  <c r="E1218" i="32"/>
  <c r="E1217" i="32"/>
  <c r="E1222" i="32"/>
  <c r="E1237" i="32"/>
  <c r="E1212" i="32"/>
  <c r="E1244" i="32"/>
  <c r="E1263" i="32"/>
  <c r="E1234" i="32"/>
  <c r="E1226" i="32"/>
  <c r="E2075" i="32"/>
  <c r="E353" i="32"/>
  <c r="E2070" i="32"/>
  <c r="E673" i="32"/>
  <c r="E691" i="32"/>
  <c r="E670" i="32"/>
  <c r="E699" i="32"/>
  <c r="E697" i="32"/>
  <c r="E696" i="32"/>
  <c r="E684" i="32"/>
  <c r="E669" i="32"/>
  <c r="E685" i="32"/>
  <c r="E674" i="32"/>
  <c r="E678" i="32"/>
  <c r="E679" i="32"/>
  <c r="E682" i="32"/>
  <c r="E683" i="32"/>
  <c r="E690" i="32"/>
  <c r="E694" i="32"/>
  <c r="E680" i="32"/>
  <c r="E494" i="3"/>
  <c r="E1845" i="3"/>
  <c r="E1893" i="3" s="1"/>
  <c r="E120" i="39"/>
  <c r="E95" i="27"/>
  <c r="E15" i="27" s="1"/>
  <c r="E196" i="27"/>
  <c r="E21" i="27" s="1"/>
  <c r="E148" i="39"/>
  <c r="E146" i="39" s="1"/>
  <c r="E138" i="39"/>
  <c r="D146" i="39"/>
  <c r="H136" i="27"/>
  <c r="H135" i="27" s="1"/>
  <c r="D135" i="27"/>
  <c r="G148" i="39" l="1"/>
  <c r="E494" i="32"/>
  <c r="E545" i="32"/>
  <c r="E544" i="32"/>
  <c r="E2292" i="3"/>
  <c r="F63" i="40"/>
  <c r="F28" i="40" s="1"/>
  <c r="E986" i="32"/>
  <c r="E987" i="32"/>
  <c r="D196" i="27"/>
  <c r="D21" i="27" s="1"/>
  <c r="H21" i="27" s="1"/>
  <c r="G157" i="39"/>
  <c r="F13" i="40"/>
  <c r="F11" i="39" s="1"/>
  <c r="E984" i="32"/>
  <c r="H196" i="27"/>
  <c r="E135" i="35"/>
  <c r="C39" i="35"/>
  <c r="D131" i="32"/>
  <c r="F118" i="39"/>
  <c r="F116" i="39" s="1"/>
  <c r="F114" i="39" s="1"/>
  <c r="F112" i="39" s="1"/>
  <c r="F110" i="39" s="1"/>
  <c r="D135" i="35"/>
  <c r="H21" i="40"/>
  <c r="H282" i="35"/>
  <c r="E282" i="35" s="1"/>
  <c r="E281" i="35" s="1"/>
  <c r="E263" i="35" s="1"/>
  <c r="E291" i="35" s="1"/>
  <c r="E1403" i="32"/>
  <c r="E1404" i="32"/>
  <c r="E1405" i="32"/>
  <c r="N291" i="35"/>
  <c r="H17" i="27"/>
  <c r="H154" i="27"/>
  <c r="H119" i="27"/>
  <c r="H115" i="27" s="1"/>
  <c r="D31" i="3"/>
  <c r="M291" i="35"/>
  <c r="D228" i="27"/>
  <c r="D87" i="27"/>
  <c r="H87" i="27" s="1"/>
  <c r="D92" i="27"/>
  <c r="H92" i="27" s="1"/>
  <c r="D1582" i="32"/>
  <c r="F68" i="27"/>
  <c r="F66" i="27" s="1"/>
  <c r="E1552" i="3"/>
  <c r="E630" i="3"/>
  <c r="E2241" i="32"/>
  <c r="E2239" i="32"/>
  <c r="E210" i="40"/>
  <c r="E23" i="40" s="1"/>
  <c r="H23" i="40" s="1"/>
  <c r="E565" i="32"/>
  <c r="E567" i="32"/>
  <c r="E568" i="32"/>
  <c r="E1001" i="32"/>
  <c r="E993" i="32"/>
  <c r="G42" i="39"/>
  <c r="C9" i="35"/>
  <c r="F282" i="35"/>
  <c r="I281" i="35"/>
  <c r="I263" i="35" s="1"/>
  <c r="I291" i="35" s="1"/>
  <c r="G282" i="35"/>
  <c r="C154" i="35"/>
  <c r="D81" i="27"/>
  <c r="D78" i="27" s="1"/>
  <c r="D129" i="27"/>
  <c r="D90" i="27"/>
  <c r="D86" i="27"/>
  <c r="D83" i="40"/>
  <c r="D97" i="32"/>
  <c r="D87" i="40"/>
  <c r="D101" i="32"/>
  <c r="D78" i="40"/>
  <c r="D92" i="32"/>
  <c r="E787" i="32"/>
  <c r="E792" i="32"/>
  <c r="F16" i="39"/>
  <c r="F14" i="39" s="1"/>
  <c r="E2271" i="32"/>
  <c r="H25" i="40"/>
  <c r="E2108" i="3"/>
  <c r="E2455" i="3" s="1"/>
  <c r="E2254" i="32"/>
  <c r="E2248" i="32"/>
  <c r="E2238" i="32"/>
  <c r="E2246" i="32"/>
  <c r="E2253" i="32"/>
  <c r="E2237" i="32"/>
  <c r="E2364" i="32"/>
  <c r="E2396" i="32" s="1"/>
  <c r="E2263" i="32"/>
  <c r="E2243" i="32"/>
  <c r="E2257" i="32"/>
  <c r="E2245" i="32"/>
  <c r="E2247" i="32"/>
  <c r="E2258" i="32"/>
  <c r="E2251" i="32"/>
  <c r="E2260" i="32"/>
  <c r="E2231" i="32"/>
  <c r="E2233" i="32"/>
  <c r="E2242" i="32"/>
  <c r="E2236" i="32"/>
  <c r="E2269" i="32"/>
  <c r="E2234" i="32"/>
  <c r="E2266" i="32"/>
  <c r="E2268" i="32"/>
  <c r="E2256" i="32"/>
  <c r="E2262" i="32"/>
  <c r="G86" i="39"/>
  <c r="E22" i="39"/>
  <c r="G50" i="39"/>
  <c r="E973" i="32"/>
  <c r="E118" i="39"/>
  <c r="D411" i="32"/>
  <c r="E369" i="32" s="1"/>
  <c r="G52" i="39"/>
  <c r="E33" i="39"/>
  <c r="G33" i="39" s="1"/>
  <c r="G35" i="39"/>
  <c r="D1300" i="32"/>
  <c r="E1023" i="32"/>
  <c r="E1015" i="32"/>
  <c r="E1008" i="32"/>
  <c r="E1009" i="32"/>
  <c r="E1004" i="32"/>
  <c r="E1014" i="32"/>
  <c r="E1020" i="32"/>
  <c r="E983" i="32"/>
  <c r="E976" i="32"/>
  <c r="E963" i="32"/>
  <c r="E975" i="32"/>
  <c r="E998" i="32"/>
  <c r="E959" i="32"/>
  <c r="E965" i="32"/>
  <c r="E997" i="32"/>
  <c r="E968" i="32"/>
  <c r="E967" i="32"/>
  <c r="E960" i="32"/>
  <c r="E980" i="32"/>
  <c r="E956" i="32"/>
  <c r="E969" i="32"/>
  <c r="E979" i="32"/>
  <c r="E989" i="32"/>
  <c r="E970" i="32"/>
  <c r="E994" i="32"/>
  <c r="E1003" i="32"/>
  <c r="E1007" i="32"/>
  <c r="E990" i="32"/>
  <c r="E992" i="32"/>
  <c r="E955" i="32"/>
  <c r="E964" i="32"/>
  <c r="E1012" i="32"/>
  <c r="E1019" i="32"/>
  <c r="E958" i="32"/>
  <c r="E1006" i="32"/>
  <c r="E953" i="32"/>
  <c r="E982" i="32"/>
  <c r="E978" i="32"/>
  <c r="E759" i="32"/>
  <c r="E710" i="32"/>
  <c r="E802" i="32"/>
  <c r="E796" i="32"/>
  <c r="E799" i="32"/>
  <c r="E804" i="32"/>
  <c r="E793" i="32"/>
  <c r="E797" i="32"/>
  <c r="E727" i="32"/>
  <c r="E739" i="32"/>
  <c r="E717" i="32"/>
  <c r="E783" i="32"/>
  <c r="E732" i="32"/>
  <c r="E766" i="32"/>
  <c r="E754" i="32"/>
  <c r="E771" i="32"/>
  <c r="E715" i="32"/>
  <c r="E755" i="32"/>
  <c r="E790" i="32"/>
  <c r="E777" i="32"/>
  <c r="E767" i="32"/>
  <c r="E782" i="32"/>
  <c r="E743" i="32"/>
  <c r="E744" i="32"/>
  <c r="E770" i="32"/>
  <c r="E716" i="32"/>
  <c r="E784" i="32"/>
  <c r="E791" i="32"/>
  <c r="E726" i="32"/>
  <c r="E801" i="32"/>
  <c r="E772" i="32"/>
  <c r="E762" i="32"/>
  <c r="E733" i="32"/>
  <c r="E764" i="32"/>
  <c r="E742" i="32"/>
  <c r="E781" i="32"/>
  <c r="E761" i="32"/>
  <c r="E721" i="32"/>
  <c r="E722" i="32"/>
  <c r="E773" i="32"/>
  <c r="E749" i="32"/>
  <c r="E780" i="32"/>
  <c r="E737" i="32"/>
  <c r="E738" i="32"/>
  <c r="E756" i="32"/>
  <c r="E795" i="32"/>
  <c r="E747" i="32"/>
  <c r="E734" i="32"/>
  <c r="E751" i="32"/>
  <c r="E713" i="32"/>
  <c r="E774" i="32"/>
  <c r="E725" i="32"/>
  <c r="E763" i="32"/>
  <c r="E712" i="32"/>
  <c r="E736" i="32"/>
  <c r="E741" i="32"/>
  <c r="E789" i="32"/>
  <c r="E779" i="32"/>
  <c r="E724" i="32"/>
  <c r="E720" i="32"/>
  <c r="E769" i="32"/>
  <c r="E753" i="32"/>
  <c r="E746" i="32"/>
  <c r="E776" i="32"/>
  <c r="D1382" i="32"/>
  <c r="E65" i="40"/>
  <c r="E21" i="39"/>
  <c r="E1017" i="32"/>
  <c r="E730" i="32"/>
  <c r="D40" i="39"/>
  <c r="G40" i="39" s="1"/>
  <c r="E136" i="39"/>
  <c r="G138" i="39"/>
  <c r="E550" i="32"/>
  <c r="E540" i="32"/>
  <c r="E535" i="32"/>
  <c r="E530" i="32"/>
  <c r="E523" i="32"/>
  <c r="E518" i="32"/>
  <c r="E513" i="32"/>
  <c r="E508" i="32"/>
  <c r="E501" i="32"/>
  <c r="E496" i="32"/>
  <c r="E489" i="32"/>
  <c r="E531" i="32"/>
  <c r="E573" i="32"/>
  <c r="E559" i="32"/>
  <c r="E554" i="32"/>
  <c r="E551" i="32"/>
  <c r="E536" i="32"/>
  <c r="E520" i="32"/>
  <c r="E502" i="32"/>
  <c r="E485" i="32"/>
  <c r="E574" i="32"/>
  <c r="E548" i="32"/>
  <c r="E538" i="32"/>
  <c r="E534" i="32"/>
  <c r="E529" i="32"/>
  <c r="E522" i="32"/>
  <c r="E517" i="32"/>
  <c r="E512" i="32"/>
  <c r="E500" i="32"/>
  <c r="E493" i="32"/>
  <c r="E488" i="32"/>
  <c r="E571" i="32"/>
  <c r="E558" i="32"/>
  <c r="E562" i="32"/>
  <c r="E524" i="32"/>
  <c r="E509" i="32"/>
  <c r="E491" i="32"/>
  <c r="E555" i="32"/>
  <c r="E552" i="32"/>
  <c r="E542" i="32"/>
  <c r="E537" i="32"/>
  <c r="E532" i="32"/>
  <c r="E527" i="32"/>
  <c r="E521" i="32"/>
  <c r="E503" i="32"/>
  <c r="E498" i="32"/>
  <c r="E492" i="32"/>
  <c r="E487" i="32"/>
  <c r="E576" i="32"/>
  <c r="E556" i="32"/>
  <c r="E541" i="32"/>
  <c r="E514" i="32"/>
  <c r="E497" i="32"/>
  <c r="E561" i="32"/>
  <c r="E515" i="32"/>
  <c r="E511" i="32"/>
  <c r="E506" i="32"/>
  <c r="G146" i="39"/>
  <c r="D136" i="39"/>
  <c r="E1858" i="32" l="1"/>
  <c r="E1486" i="32"/>
  <c r="E1485" i="32"/>
  <c r="E1483" i="32"/>
  <c r="E1551" i="32"/>
  <c r="E1510" i="32"/>
  <c r="E1509" i="32"/>
  <c r="C135" i="35"/>
  <c r="C137" i="35"/>
  <c r="F29" i="40"/>
  <c r="H281" i="35"/>
  <c r="H263" i="35" s="1"/>
  <c r="H291" i="35" s="1"/>
  <c r="D123" i="40"/>
  <c r="D130" i="32"/>
  <c r="D107" i="32" s="1"/>
  <c r="E1505" i="32"/>
  <c r="E1493" i="32"/>
  <c r="E1558" i="32"/>
  <c r="E1454" i="32"/>
  <c r="F63" i="27"/>
  <c r="F64" i="27" s="1"/>
  <c r="D85" i="27"/>
  <c r="E1506" i="32"/>
  <c r="E1496" i="32"/>
  <c r="E1456" i="32"/>
  <c r="E1541" i="32"/>
  <c r="E1531" i="32"/>
  <c r="E1537" i="32"/>
  <c r="E1538" i="32"/>
  <c r="E1562" i="32"/>
  <c r="E1474" i="32"/>
  <c r="E1520" i="32"/>
  <c r="E1488" i="32"/>
  <c r="E1466" i="32"/>
  <c r="E1564" i="32"/>
  <c r="E1578" i="32"/>
  <c r="E1529" i="32"/>
  <c r="E1571" i="32"/>
  <c r="E1546" i="32"/>
  <c r="E1490" i="32"/>
  <c r="E1527" i="32"/>
  <c r="E1478" i="32"/>
  <c r="E1532" i="32"/>
  <c r="E1536" i="32"/>
  <c r="E1463" i="32"/>
  <c r="E1465" i="32"/>
  <c r="E1521" i="32"/>
  <c r="E1461" i="32"/>
  <c r="E1526" i="32"/>
  <c r="E1579" i="32"/>
  <c r="E1535" i="32"/>
  <c r="E1512" i="32"/>
  <c r="E1555" i="32"/>
  <c r="E1472" i="32"/>
  <c r="E1544" i="32"/>
  <c r="E1475" i="32"/>
  <c r="E1572" i="32"/>
  <c r="E1511" i="32"/>
  <c r="E1528" i="32"/>
  <c r="E1458" i="32"/>
  <c r="E1473" i="32"/>
  <c r="E1533" i="32"/>
  <c r="E1552" i="32"/>
  <c r="E1570" i="32"/>
  <c r="E1575" i="32"/>
  <c r="E1577" i="32"/>
  <c r="E1489" i="32"/>
  <c r="E1464" i="32"/>
  <c r="E1550" i="32"/>
  <c r="E1523" i="32"/>
  <c r="E1468" i="32"/>
  <c r="E1480" i="32"/>
  <c r="E1514" i="32"/>
  <c r="E1484" i="32"/>
  <c r="E1513" i="32"/>
  <c r="E1517" i="32"/>
  <c r="E1492" i="32"/>
  <c r="E1548" i="32"/>
  <c r="E1542" i="32"/>
  <c r="E1460" i="32"/>
  <c r="E1500" i="32"/>
  <c r="E1494" i="32"/>
  <c r="E1481" i="32"/>
  <c r="E1503" i="32"/>
  <c r="E1582" i="32"/>
  <c r="E1565" i="32"/>
  <c r="E1561" i="32"/>
  <c r="E1568" i="32"/>
  <c r="E1557" i="32"/>
  <c r="E1469" i="32"/>
  <c r="E1524" i="32"/>
  <c r="E1545" i="32"/>
  <c r="E1549" i="32"/>
  <c r="E1540" i="32"/>
  <c r="E1522" i="32"/>
  <c r="E1497" i="32"/>
  <c r="E1560" i="32"/>
  <c r="E1519" i="32"/>
  <c r="E1502" i="32"/>
  <c r="E1457" i="32"/>
  <c r="E1534" i="32"/>
  <c r="E1495" i="32"/>
  <c r="E1470" i="32"/>
  <c r="E1499" i="32"/>
  <c r="E1547" i="32"/>
  <c r="E1559" i="32"/>
  <c r="H228" i="27"/>
  <c r="H227" i="27" s="1"/>
  <c r="D227" i="27"/>
  <c r="D89" i="27"/>
  <c r="E1341" i="32"/>
  <c r="E1342" i="32"/>
  <c r="E1313" i="32"/>
  <c r="E1339" i="32"/>
  <c r="E1338" i="32"/>
  <c r="F13" i="27"/>
  <c r="F11" i="27" s="1"/>
  <c r="E1424" i="32"/>
  <c r="E1423" i="32"/>
  <c r="E1421" i="32"/>
  <c r="E1420" i="32"/>
  <c r="E1426" i="32"/>
  <c r="D81" i="32"/>
  <c r="F60" i="40"/>
  <c r="F61" i="40" s="1"/>
  <c r="D282" i="35"/>
  <c r="D281" i="35" s="1"/>
  <c r="D263" i="35" s="1"/>
  <c r="D291" i="35" s="1"/>
  <c r="G281" i="35"/>
  <c r="G263" i="35" s="1"/>
  <c r="G291" i="35" s="1"/>
  <c r="C282" i="35"/>
  <c r="D128" i="3" s="1"/>
  <c r="D127" i="3" s="1"/>
  <c r="F281" i="35"/>
  <c r="D128" i="27"/>
  <c r="D95" i="27" s="1"/>
  <c r="H129" i="27"/>
  <c r="H128" i="27" s="1"/>
  <c r="H95" i="27" s="1"/>
  <c r="H90" i="27"/>
  <c r="H89" i="27" s="1"/>
  <c r="E10" i="3"/>
  <c r="H86" i="27"/>
  <c r="H85" i="27" s="1"/>
  <c r="D76" i="40"/>
  <c r="H78" i="40"/>
  <c r="H76" i="40" s="1"/>
  <c r="D86" i="40"/>
  <c r="H87" i="40"/>
  <c r="H86" i="40" s="1"/>
  <c r="D82" i="40"/>
  <c r="H83" i="40"/>
  <c r="H82" i="40" s="1"/>
  <c r="F12" i="39"/>
  <c r="G136" i="39"/>
  <c r="E1428" i="32"/>
  <c r="E1427" i="32"/>
  <c r="E1435" i="32"/>
  <c r="E1400" i="32"/>
  <c r="E1443" i="32"/>
  <c r="E1434" i="32"/>
  <c r="E1441" i="32"/>
  <c r="E1397" i="32"/>
  <c r="E1406" i="32"/>
  <c r="E1418" i="32"/>
  <c r="E1433" i="32"/>
  <c r="E1396" i="32"/>
  <c r="E1440" i="32"/>
  <c r="E1415" i="32"/>
  <c r="E1431" i="32"/>
  <c r="E1399" i="32"/>
  <c r="E1438" i="32"/>
  <c r="E1414" i="32"/>
  <c r="E1409" i="32"/>
  <c r="E1410" i="32"/>
  <c r="E1413" i="32"/>
  <c r="E1408" i="32"/>
  <c r="E1402" i="32"/>
  <c r="E1412" i="32"/>
  <c r="E1394" i="32"/>
  <c r="E20" i="39"/>
  <c r="E1284" i="32"/>
  <c r="E1300" i="32"/>
  <c r="E1289" i="32"/>
  <c r="E1281" i="32"/>
  <c r="E1283" i="32"/>
  <c r="E1287" i="32"/>
  <c r="E1298" i="32"/>
  <c r="E1296" i="32"/>
  <c r="E1293" i="32"/>
  <c r="E1280" i="32"/>
  <c r="E1297" i="32"/>
  <c r="E1295" i="32"/>
  <c r="E1292" i="32"/>
  <c r="E1288" i="32"/>
  <c r="E1291" i="32"/>
  <c r="E1286" i="32"/>
  <c r="E15" i="40"/>
  <c r="E63" i="40"/>
  <c r="E28" i="40" s="1"/>
  <c r="E1278" i="32"/>
  <c r="E411" i="32"/>
  <c r="E402" i="32"/>
  <c r="E393" i="32"/>
  <c r="E396" i="32"/>
  <c r="E376" i="32"/>
  <c r="E403" i="32"/>
  <c r="E400" i="32"/>
  <c r="E372" i="32"/>
  <c r="E395" i="32"/>
  <c r="E399" i="32"/>
  <c r="E371" i="32"/>
  <c r="E409" i="32"/>
  <c r="E375" i="32"/>
  <c r="E392" i="32"/>
  <c r="E389" i="32"/>
  <c r="E385" i="32"/>
  <c r="E384" i="32"/>
  <c r="E408" i="32"/>
  <c r="E391" i="32"/>
  <c r="E406" i="32"/>
  <c r="E398" i="32"/>
  <c r="E380" i="32"/>
  <c r="E377" i="32"/>
  <c r="E386" i="32"/>
  <c r="E381" i="32"/>
  <c r="E379" i="32"/>
  <c r="E383" i="32"/>
  <c r="E374" i="32"/>
  <c r="E1356" i="32"/>
  <c r="E1347" i="32"/>
  <c r="E1322" i="32"/>
  <c r="E1382" i="32"/>
  <c r="E1361" i="32"/>
  <c r="E1319" i="32"/>
  <c r="E1379" i="32"/>
  <c r="E1350" i="32"/>
  <c r="E1324" i="32"/>
  <c r="E1360" i="32"/>
  <c r="E1316" i="32"/>
  <c r="E1345" i="32"/>
  <c r="E1315" i="32"/>
  <c r="E1373" i="32"/>
  <c r="E1358" i="32"/>
  <c r="E1357" i="32"/>
  <c r="E1367" i="32"/>
  <c r="E1333" i="32"/>
  <c r="E1349" i="32"/>
  <c r="E1318" i="32"/>
  <c r="E1348" i="32"/>
  <c r="E1380" i="32"/>
  <c r="E1366" i="32"/>
  <c r="E1378" i="32"/>
  <c r="E1353" i="32"/>
  <c r="E1332" i="32"/>
  <c r="E1364" i="32"/>
  <c r="E1331" i="32"/>
  <c r="E1327" i="32"/>
  <c r="E1321" i="32"/>
  <c r="E1336" i="32"/>
  <c r="E1376" i="32"/>
  <c r="E1323" i="32"/>
  <c r="E1372" i="32"/>
  <c r="E1344" i="32"/>
  <c r="E1330" i="32"/>
  <c r="E1355" i="32"/>
  <c r="E1328" i="32"/>
  <c r="E1326" i="32"/>
  <c r="F107" i="39"/>
  <c r="F108" i="39" s="1"/>
  <c r="D206" i="32" l="1"/>
  <c r="E131" i="32" s="1"/>
  <c r="C138" i="35"/>
  <c r="D122" i="40"/>
  <c r="H123" i="40"/>
  <c r="H122" i="40" s="1"/>
  <c r="H92" i="40" s="1"/>
  <c r="F28" i="27"/>
  <c r="F29" i="27" s="1"/>
  <c r="D22" i="39"/>
  <c r="G22" i="39" s="1"/>
  <c r="D118" i="39"/>
  <c r="G118" i="39" s="1"/>
  <c r="C281" i="35"/>
  <c r="C263" i="35" s="1"/>
  <c r="C291" i="35" s="1"/>
  <c r="F263" i="35"/>
  <c r="F291" i="35" s="1"/>
  <c r="C293" i="35" s="1"/>
  <c r="D236" i="27"/>
  <c r="E118" i="3"/>
  <c r="D117" i="39"/>
  <c r="D68" i="27"/>
  <c r="D120" i="39"/>
  <c r="G120" i="39" s="1"/>
  <c r="D15" i="27"/>
  <c r="H15" i="27" s="1"/>
  <c r="D65" i="40"/>
  <c r="D21" i="39"/>
  <c r="H65" i="40"/>
  <c r="E60" i="40"/>
  <c r="E61" i="40" s="1"/>
  <c r="E13" i="40"/>
  <c r="E18" i="39"/>
  <c r="C294" i="35" l="1"/>
  <c r="E139" i="3"/>
  <c r="C296" i="35" s="1"/>
  <c r="C297" i="35" s="1"/>
  <c r="D92" i="40"/>
  <c r="D17" i="40" s="1"/>
  <c r="H17" i="40" s="1"/>
  <c r="D24" i="39"/>
  <c r="G24" i="39" s="1"/>
  <c r="E132" i="32"/>
  <c r="E130" i="32"/>
  <c r="E107" i="32"/>
  <c r="E115" i="32"/>
  <c r="E110" i="32"/>
  <c r="E124" i="32"/>
  <c r="E154" i="32"/>
  <c r="E171" i="32"/>
  <c r="E99" i="32"/>
  <c r="E169" i="32"/>
  <c r="E98" i="32"/>
  <c r="E113" i="32"/>
  <c r="E142" i="32"/>
  <c r="E146" i="32"/>
  <c r="E101" i="32"/>
  <c r="E194" i="32"/>
  <c r="E125" i="32"/>
  <c r="E89" i="32"/>
  <c r="E128" i="32"/>
  <c r="E210" i="32"/>
  <c r="E193" i="32"/>
  <c r="E109" i="32"/>
  <c r="E183" i="32"/>
  <c r="E187" i="32"/>
  <c r="E200" i="32"/>
  <c r="E127" i="32"/>
  <c r="E186" i="32"/>
  <c r="E204" i="32"/>
  <c r="E140" i="32"/>
  <c r="E155" i="32"/>
  <c r="E159" i="32"/>
  <c r="E120" i="32"/>
  <c r="E86" i="32"/>
  <c r="E114" i="32"/>
  <c r="E179" i="32"/>
  <c r="E88" i="32"/>
  <c r="E144" i="32"/>
  <c r="E191" i="32"/>
  <c r="E111" i="32"/>
  <c r="E90" i="32"/>
  <c r="E121" i="32"/>
  <c r="E103" i="32"/>
  <c r="E118" i="32"/>
  <c r="E93" i="32"/>
  <c r="E166" i="32"/>
  <c r="E180" i="32"/>
  <c r="E122" i="32"/>
  <c r="E170" i="32"/>
  <c r="E83" i="32"/>
  <c r="E134" i="32"/>
  <c r="E94" i="32"/>
  <c r="E135" i="32"/>
  <c r="E184" i="32"/>
  <c r="E139" i="32"/>
  <c r="E158" i="32"/>
  <c r="E85" i="32"/>
  <c r="E92" i="32"/>
  <c r="E102" i="32"/>
  <c r="E150" i="32"/>
  <c r="E81" i="32"/>
  <c r="E162" i="32"/>
  <c r="E167" i="32"/>
  <c r="E181" i="32"/>
  <c r="E138" i="32"/>
  <c r="E95" i="32"/>
  <c r="E164" i="32"/>
  <c r="E188" i="32"/>
  <c r="E137" i="32"/>
  <c r="E196" i="32"/>
  <c r="E117" i="32"/>
  <c r="E119" i="32"/>
  <c r="E97" i="32"/>
  <c r="E177" i="32"/>
  <c r="E202" i="32"/>
  <c r="E141" i="32"/>
  <c r="E157" i="32"/>
  <c r="E163" i="32"/>
  <c r="E143" i="32"/>
  <c r="E104" i="32"/>
  <c r="E203" i="32"/>
  <c r="E197" i="32"/>
  <c r="E206" i="32"/>
  <c r="E153" i="32"/>
  <c r="E174" i="32"/>
  <c r="E152" i="32"/>
  <c r="E147" i="32"/>
  <c r="E178" i="32"/>
  <c r="E126" i="32"/>
  <c r="E176" i="32"/>
  <c r="E168" i="32"/>
  <c r="E160" i="32"/>
  <c r="E84" i="32"/>
  <c r="D235" i="27"/>
  <c r="D218" i="27" s="1"/>
  <c r="H236" i="27"/>
  <c r="D13" i="27"/>
  <c r="D116" i="39"/>
  <c r="D20" i="39"/>
  <c r="G21" i="39"/>
  <c r="D15" i="40"/>
  <c r="H63" i="40"/>
  <c r="H28" i="40" s="1"/>
  <c r="E16" i="39"/>
  <c r="E11" i="39"/>
  <c r="E29" i="40"/>
  <c r="D63" i="40" l="1"/>
  <c r="D28" i="40" s="1"/>
  <c r="D60" i="40"/>
  <c r="E2436" i="32"/>
  <c r="C140" i="35"/>
  <c r="C141" i="35" s="1"/>
  <c r="D28" i="27"/>
  <c r="D63" i="27"/>
  <c r="H235" i="27"/>
  <c r="H218" i="27" s="1"/>
  <c r="D132" i="39"/>
  <c r="D114" i="39"/>
  <c r="D13" i="40"/>
  <c r="D11" i="39" s="1"/>
  <c r="H15" i="40"/>
  <c r="D18" i="39"/>
  <c r="G20" i="39"/>
  <c r="E14" i="39"/>
  <c r="D61" i="40" l="1"/>
  <c r="H60" i="40"/>
  <c r="H61" i="40" s="1"/>
  <c r="D23" i="27"/>
  <c r="D66" i="27"/>
  <c r="D129" i="39"/>
  <c r="G129" i="39" s="1"/>
  <c r="G132" i="39"/>
  <c r="D16" i="39"/>
  <c r="G18" i="39"/>
  <c r="H13" i="40"/>
  <c r="E12" i="39"/>
  <c r="D64" i="27" l="1"/>
  <c r="D107" i="39"/>
  <c r="D112" i="39"/>
  <c r="H23" i="27"/>
  <c r="D11" i="27"/>
  <c r="D29" i="27" s="1"/>
  <c r="H29" i="40"/>
  <c r="G11" i="39"/>
  <c r="D14" i="39"/>
  <c r="G16" i="39"/>
  <c r="D110" i="39" l="1"/>
  <c r="G14" i="39"/>
  <c r="D12" i="39"/>
  <c r="D108" i="39" l="1"/>
  <c r="G12" i="39"/>
  <c r="D932" i="3" l="1"/>
  <c r="E83" i="27" s="1"/>
  <c r="H83" i="27" s="1"/>
  <c r="D1043" i="3"/>
  <c r="D930" i="3" l="1"/>
  <c r="E81" i="27" l="1"/>
  <c r="D927" i="3"/>
  <c r="E919" i="3" s="1"/>
  <c r="E985" i="3" l="1"/>
  <c r="H81" i="27"/>
  <c r="H78" i="27" s="1"/>
  <c r="H68" i="27" s="1"/>
  <c r="E78" i="27"/>
  <c r="E117" i="39" l="1"/>
  <c r="E68" i="27"/>
  <c r="H66" i="27"/>
  <c r="E1805" i="3"/>
  <c r="E28" i="27" l="1"/>
  <c r="E2499" i="3"/>
  <c r="E63" i="27"/>
  <c r="G107" i="39"/>
  <c r="E13" i="27"/>
  <c r="E66" i="27"/>
  <c r="E116" i="39"/>
  <c r="G117" i="39"/>
  <c r="E64" i="27" l="1"/>
  <c r="E107" i="39"/>
  <c r="H28" i="27"/>
  <c r="H63" i="27"/>
  <c r="H64" i="27" s="1"/>
  <c r="H13" i="27"/>
  <c r="E11" i="27"/>
  <c r="E29" i="27" s="1"/>
  <c r="G116" i="39"/>
  <c r="E114" i="39"/>
  <c r="H11" i="27" l="1"/>
  <c r="H29" i="27" s="1"/>
  <c r="E112" i="39"/>
  <c r="G114" i="39"/>
  <c r="E110" i="39" l="1"/>
  <c r="G112" i="39"/>
  <c r="G110" i="39" l="1"/>
  <c r="E108" i="39"/>
  <c r="G108" i="3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rodolfoa</author>
  </authors>
  <commentList>
    <comment ref="B23" authorId="0" shapeId="0" xr:uid="{00000000-0006-0000-0500-000001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anualidades, quinquenios y calificación</t>
        </r>
      </text>
    </comment>
    <comment ref="B24" authorId="0" shapeId="0" xr:uid="{00000000-0006-0000-0500-000002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Prohibición  y dedic.exclusiva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 de María Alfaro</author>
  </authors>
  <commentList>
    <comment ref="B11" authorId="0" shapeId="0" xr:uid="{00000000-0006-0000-0700-000001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  <comment ref="B33" authorId="0" shapeId="0" xr:uid="{00000000-0006-0000-0700-000002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</commentList>
</comments>
</file>

<file path=xl/sharedStrings.xml><?xml version="1.0" encoding="utf-8"?>
<sst xmlns="http://schemas.openxmlformats.org/spreadsheetml/2006/main" count="9438" uniqueCount="834">
  <si>
    <t>INDICE</t>
  </si>
  <si>
    <t>Página</t>
  </si>
  <si>
    <t>REBAJO DE EGRESOS</t>
  </si>
  <si>
    <t>2</t>
  </si>
  <si>
    <t>SECCIÓN DE EGRESOS POR PARTIDA (REBAJOS)</t>
  </si>
  <si>
    <t>7</t>
  </si>
  <si>
    <t>SECCIÓN DE EGRESOS DETALLADOS (REBAJOS)</t>
  </si>
  <si>
    <t>DETALLE DE APLICACIÓN DE RECURSOS</t>
  </si>
  <si>
    <t>SECCIÓN DE EGRESOS POR PARTIDA (AUMENTOS)</t>
  </si>
  <si>
    <t>SECCIÓN DE EGRESOS DETALLADOS  (AUMENTOS)</t>
  </si>
  <si>
    <t>ESTRUCTURA DE GASTOS SEGÚN CLASIFICACIÓN ECONÓMICA DEL GASTO (REBAJOS)</t>
  </si>
  <si>
    <t>ESTRUCTURA DE GASTOS SEGÚN CLASIFICACIÓN ECONÓMICA DEL GASTO  (AUMENTOS)</t>
  </si>
  <si>
    <t>CAPITALIZACIÓN DEL GASTO CORRIENTE</t>
  </si>
  <si>
    <t>JUSTIFICACIONES</t>
  </si>
  <si>
    <t>ANEXOS:</t>
  </si>
  <si>
    <t>Detalle de rebajos y aumentos Programa I</t>
  </si>
  <si>
    <t>MUNICIPALIDAD  DE  CARTAGO</t>
  </si>
  <si>
    <t>REBAJO DE  EGRESOS</t>
  </si>
  <si>
    <t>PROGRAMA I:    DIRECCIÓN Y ADMINISTRACIÓN GENERALES</t>
  </si>
  <si>
    <t>Código</t>
  </si>
  <si>
    <t>Partidas   /   Subpartidas</t>
  </si>
  <si>
    <t>Total</t>
  </si>
  <si>
    <t>%</t>
  </si>
  <si>
    <t>1.1.1</t>
  </si>
  <si>
    <t>0</t>
  </si>
  <si>
    <t>REMUNERACIONES</t>
  </si>
  <si>
    <t>1.1.1.1</t>
  </si>
  <si>
    <t>0.01</t>
  </si>
  <si>
    <t>REMUNERACIONES BÁSICAS</t>
  </si>
  <si>
    <t>0.01.01</t>
  </si>
  <si>
    <t>Sueldos para cargos fijos</t>
  </si>
  <si>
    <t>0.01.02</t>
  </si>
  <si>
    <t>Jornales</t>
  </si>
  <si>
    <t>0.01.03</t>
  </si>
  <si>
    <t>Servicios especiales</t>
  </si>
  <si>
    <t>0.02</t>
  </si>
  <si>
    <t>REMUNERACIONES EVENTUALES</t>
  </si>
  <si>
    <t>0.02.01</t>
  </si>
  <si>
    <t>Tiempo extraordinario</t>
  </si>
  <si>
    <t>0.02.05</t>
  </si>
  <si>
    <t>Dietas</t>
  </si>
  <si>
    <t>0.03</t>
  </si>
  <si>
    <t>INCENTIVOS SALARIALES</t>
  </si>
  <si>
    <t>0.03.01</t>
  </si>
  <si>
    <t>Retribución por años servidos</t>
  </si>
  <si>
    <t>0.03.03</t>
  </si>
  <si>
    <t>Decimotercer mes</t>
  </si>
  <si>
    <t>0.03.04</t>
  </si>
  <si>
    <t>Salario escolar</t>
  </si>
  <si>
    <t>1.1.1.2</t>
  </si>
  <si>
    <t>0.04</t>
  </si>
  <si>
    <t>CONTRIBUCIONES PATRONALES AL DESARROLLO Y LA SEGURIDAD SOCIAL</t>
  </si>
  <si>
    <t>0.04.01</t>
  </si>
  <si>
    <t>Contribución Patronal al Seguro de Salud de la Caja Costarricense de Seguro social</t>
  </si>
  <si>
    <t>0.04.05</t>
  </si>
  <si>
    <t>Contribución Patronal al Banco Popular y de Desarrollo Comunal</t>
  </si>
  <si>
    <t>0.05</t>
  </si>
  <si>
    <t>CONTRIBUCIONES PATRONALES A FONDOS DE PENSIONES Y OTROS FONDOS DE CAPITALIZACIÓN</t>
  </si>
  <si>
    <t>0.05.01</t>
  </si>
  <si>
    <t>Contribución Patronal al Seguro de Pensiones de la Caja Costarricense de Seguro Social</t>
  </si>
  <si>
    <t>0.05.02</t>
  </si>
  <si>
    <t>Contribución Patronal del Régimen Obligatorio de Pensiones Complementarias</t>
  </si>
  <si>
    <t>0.05.03</t>
  </si>
  <si>
    <t>Aporte Patronal al Fondo de Capitalización Laboral</t>
  </si>
  <si>
    <t>1.1.2</t>
  </si>
  <si>
    <t>SERVICIOS</t>
  </si>
  <si>
    <t>1.01</t>
  </si>
  <si>
    <t>ALQUILERES</t>
  </si>
  <si>
    <t>1.01.01</t>
  </si>
  <si>
    <t>Alquiler de edificios,  locales y terrenos</t>
  </si>
  <si>
    <t>1.01.02</t>
  </si>
  <si>
    <t>Alquiler de maquinaria, equipo y mobiliario</t>
  </si>
  <si>
    <t>1.02</t>
  </si>
  <si>
    <t>SERVICIOS BÁSICOS</t>
  </si>
  <si>
    <t>1.02.02</t>
  </si>
  <si>
    <t>Servicio de energía eléctrica</t>
  </si>
  <si>
    <t>1.02.04</t>
  </si>
  <si>
    <t>Servicio de telecomunicaciones</t>
  </si>
  <si>
    <t>SERVICIOS COMERCIALES Y FINANCIEROS</t>
  </si>
  <si>
    <t>1.03.01</t>
  </si>
  <si>
    <t>Información</t>
  </si>
  <si>
    <t>1.03.03</t>
  </si>
  <si>
    <t>Impresión, encuadernación y otros</t>
  </si>
  <si>
    <t>1.03.05</t>
  </si>
  <si>
    <t>Servicios aduaneros</t>
  </si>
  <si>
    <t>1.03.06</t>
  </si>
  <si>
    <t>Comisiones y gastos por servicios financieros y comerciales</t>
  </si>
  <si>
    <t>1.03.07</t>
  </si>
  <si>
    <t>Servicios de tecnologías de información</t>
  </si>
  <si>
    <t>1.04</t>
  </si>
  <si>
    <t>SERVICIOS DE GESTIÓN Y APOYO</t>
  </si>
  <si>
    <t>1.04.04</t>
  </si>
  <si>
    <t>Servicios en ciencias económicas y sociales</t>
  </si>
  <si>
    <t>1.04.05</t>
  </si>
  <si>
    <t>Servicios informáticos</t>
  </si>
  <si>
    <t>1.04.06</t>
  </si>
  <si>
    <t>Servicios generales</t>
  </si>
  <si>
    <t>1.04.99</t>
  </si>
  <si>
    <t>Otros servicios de gestión y apoyo</t>
  </si>
  <si>
    <t>1.06</t>
  </si>
  <si>
    <t>SEGUROS,  REASEGUROS  Y  OTRAS  OBLIGACIONES</t>
  </si>
  <si>
    <t>1.06.01</t>
  </si>
  <si>
    <t>Seguros</t>
  </si>
  <si>
    <t>MANTENIMIENTO Y REPARACIÓN</t>
  </si>
  <si>
    <t>1.08.01</t>
  </si>
  <si>
    <t>Mantenimiento de edificios, locales y terrenos</t>
  </si>
  <si>
    <t>1.08.06</t>
  </si>
  <si>
    <t>Mantenimiento y reparación de equipo de comunicación</t>
  </si>
  <si>
    <t>1.08.04</t>
  </si>
  <si>
    <t>Mantenimiento y reparación de maquinaria y equipo de producción</t>
  </si>
  <si>
    <t>1.08.05</t>
  </si>
  <si>
    <t>Mantenimiento y reparación de equipo de transporte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</si>
  <si>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</si>
  <si>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</si>
  <si>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</si>
  <si>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</si>
  <si>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</si>
  <si>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</si>
  <si>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1.99</t>
  </si>
  <si>
    <t>SERVICIOS DIVERSOS</t>
  </si>
  <si>
    <t>1.99.05</t>
  </si>
  <si>
    <t>Deducibles</t>
  </si>
  <si>
    <t>MATERIALES Y SUMINISTROS</t>
  </si>
  <si>
    <t>2.01</t>
  </si>
  <si>
    <t>PRODUCTOS QUÍMICOS Y CONEXOS</t>
  </si>
  <si>
    <t>2.01.01</t>
  </si>
  <si>
    <t>Combustible y lubricantes</t>
  </si>
  <si>
    <t>2.01.02</t>
  </si>
  <si>
    <t>Productos farmacéuticos y medicinales</t>
  </si>
  <si>
    <t>2.01.04</t>
  </si>
  <si>
    <t>Tintas, pinturas y diluyentes</t>
  </si>
  <si>
    <t>2.03</t>
  </si>
  <si>
    <t>MATERIALES Y PRODUCTOS DE USO EN LA CONSTRUCCIÓN Y MANTENIMIENTO</t>
  </si>
  <si>
    <t>2.03.01</t>
  </si>
  <si>
    <t>Materiales y productos metálicos</t>
  </si>
  <si>
    <t>2.03.02</t>
  </si>
  <si>
    <t>Materiales y productos minerales y asfálticos</t>
  </si>
  <si>
    <t>2.03.05</t>
  </si>
  <si>
    <t>Materiales y productos de vidrio</t>
  </si>
  <si>
    <t>2.04</t>
  </si>
  <si>
    <t>HERRAMIENTAS, REPUESTOS Y ACCESORIOS</t>
  </si>
  <si>
    <t>2.04.01</t>
  </si>
  <si>
    <t>Herramientas e instrumentos</t>
  </si>
  <si>
    <t>2.04.02</t>
  </si>
  <si>
    <t>Repuestos y accesorios</t>
  </si>
  <si>
    <t>2.99</t>
  </si>
  <si>
    <t>ÚTILES, MATERIALES Y SUMINISTROS DIVERSOS</t>
  </si>
  <si>
    <t>2.99.01</t>
  </si>
  <si>
    <t>Útiles y materiales de oficina y cómputo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</si>
  <si>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</si>
  <si>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</si>
  <si>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</si>
  <si>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</si>
  <si>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</si>
  <si>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</si>
  <si>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</si>
  <si>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</si>
  <si>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BIENES DURADEROS</t>
  </si>
  <si>
    <t>2.2.1</t>
  </si>
  <si>
    <t>5.01</t>
  </si>
  <si>
    <t>MAQUINARIA, EQUIPO Y MOBILIARIO</t>
  </si>
  <si>
    <t>5.01.02</t>
  </si>
  <si>
    <t>Equipo de transporte</t>
  </si>
  <si>
    <t>5.01.03</t>
  </si>
  <si>
    <t>Equipo de comunicación</t>
  </si>
  <si>
    <t>5.01.04</t>
  </si>
  <si>
    <t>Equipo y mobiliario de oficina</t>
  </si>
  <si>
    <t>5.01.05</t>
  </si>
  <si>
    <t>Equipo de computo</t>
  </si>
  <si>
    <t>5.01.99</t>
  </si>
  <si>
    <t>Maquinaria, equipo y mobiliario diverso</t>
  </si>
  <si>
    <t>5.02</t>
  </si>
  <si>
    <t>CONSTRUCCIONES, ADICIONES Y MEJORAS</t>
  </si>
  <si>
    <t>2.1.4</t>
  </si>
  <si>
    <t>5.02.07</t>
  </si>
  <si>
    <t>Instalaciones</t>
  </si>
  <si>
    <t>5.99</t>
  </si>
  <si>
    <t>BIENES DURADEROS DIVERSOS</t>
  </si>
  <si>
    <t>2.2.4</t>
  </si>
  <si>
    <t>5.99.03</t>
  </si>
  <si>
    <t xml:space="preserve">Bienes intangibles </t>
  </si>
  <si>
    <t>2.1.5</t>
  </si>
  <si>
    <t>5.02.99</t>
  </si>
  <si>
    <t>Otras construcciones, adiciones y mejoras</t>
  </si>
  <si>
    <t>1.3.2</t>
  </si>
  <si>
    <t>TRANSFERENCIAS CORRIENTES</t>
  </si>
  <si>
    <t>6.06</t>
  </si>
  <si>
    <t>OTRAS TRANSFERENCIAS CORRIENTES AL SECTOR PRIVADO</t>
  </si>
  <si>
    <t>6.06.02</t>
  </si>
  <si>
    <t>Reintegros o devoluciones</t>
  </si>
  <si>
    <t>4</t>
  </si>
  <si>
    <t>9</t>
  </si>
  <si>
    <t>CUENTAS ESPECIALES</t>
  </si>
  <si>
    <t>9.02</t>
  </si>
  <si>
    <t>SUMAS SIN ASIGNACIÓN PRESUPUESTARIA</t>
  </si>
  <si>
    <t>9.02.01</t>
  </si>
  <si>
    <t>Sumas libres sin asignación presupuestaria</t>
  </si>
  <si>
    <t>9.02.02</t>
  </si>
  <si>
    <t>Sumas con destino específico sin asignación presupuestaria</t>
  </si>
  <si>
    <t xml:space="preserve">TOTAL A REBAJAR PROGRAMA  I-01 </t>
  </si>
  <si>
    <t>TOTAL REBAJOS PROGRAMA I</t>
  </si>
  <si>
    <t>PROGRAMA II:    SERVICIOS COMUNALES</t>
  </si>
  <si>
    <t>Aseo de vías y sitios públicos</t>
  </si>
  <si>
    <t>II-01</t>
  </si>
  <si>
    <t>[008-01]</t>
  </si>
  <si>
    <t>1</t>
  </si>
  <si>
    <t>SERVICIOS DE GESTION Y APOYO</t>
  </si>
  <si>
    <t>1.04.03</t>
  </si>
  <si>
    <t>Servicios de Ingeniería y arquitectura</t>
  </si>
  <si>
    <t>ÚTILES,  MATERIALES Y SUMINISTROS DIVERSOS</t>
  </si>
  <si>
    <t>TOTAL A REBAJAR SERVICIO  II-01</t>
  </si>
  <si>
    <t>Recolección de Basuras</t>
  </si>
  <si>
    <t>II-02</t>
  </si>
  <si>
    <t>[008-02]</t>
  </si>
  <si>
    <t>1.03.02</t>
  </si>
  <si>
    <t>Publicidad y propaganda</t>
  </si>
  <si>
    <t>Servicios de ingeniería y arquitectura</t>
  </si>
  <si>
    <t>Combustibles y lubricantes</t>
  </si>
  <si>
    <t>2.01.99</t>
  </si>
  <si>
    <t>Otros productos químicos y conexos</t>
  </si>
  <si>
    <t>HERRAMIENTAS,  REPUESTOS Y ACCESORIOS</t>
  </si>
  <si>
    <t>5.01.01</t>
  </si>
  <si>
    <t>Maquinaria y equipo para la producción</t>
  </si>
  <si>
    <t>TOTAL A REBAJAR SERVICIO  II-02</t>
  </si>
  <si>
    <t>Mantenimiento de Caminos y Calles</t>
  </si>
  <si>
    <t>II-03</t>
  </si>
  <si>
    <t>[008-03]</t>
  </si>
  <si>
    <t>0.03.02</t>
  </si>
  <si>
    <t>Restricción al ejercicio liberal de la profesión</t>
  </si>
  <si>
    <t>2.1.2</t>
  </si>
  <si>
    <t>5.02.02</t>
  </si>
  <si>
    <t>Vías de comunicación terrestre</t>
  </si>
  <si>
    <t>TOTAL A REBAJAR SERVICIO  II-03</t>
  </si>
  <si>
    <t>Parques y Obras de Ornato</t>
  </si>
  <si>
    <t>II-05</t>
  </si>
  <si>
    <t>[008-04]</t>
  </si>
  <si>
    <t>2.02</t>
  </si>
  <si>
    <t>ALIMENTOS Y PRODUCTOS AGROPECUARIOS</t>
  </si>
  <si>
    <t>2.02.02</t>
  </si>
  <si>
    <t>Productos agroforestales</t>
  </si>
  <si>
    <t>2.03.06</t>
  </si>
  <si>
    <t>Materiales y productos de plástico</t>
  </si>
  <si>
    <t>TOTAL A REBAJAR SERVICIO  II-05</t>
  </si>
  <si>
    <t>Acueductos</t>
  </si>
  <si>
    <t>II-06</t>
  </si>
  <si>
    <t>1.04.02</t>
  </si>
  <si>
    <t>Servicios jurídicos</t>
  </si>
  <si>
    <t>1.05</t>
  </si>
  <si>
    <t>GASTOS DE VIAJE Y DE TRANSPORTE</t>
  </si>
  <si>
    <t>1.05.01</t>
  </si>
  <si>
    <t>Transporte dentro del país</t>
  </si>
  <si>
    <t>1.08</t>
  </si>
  <si>
    <t>1.08.03</t>
  </si>
  <si>
    <t>Mantenimiento de instalaciones y otras obras</t>
  </si>
  <si>
    <t>2.03.04</t>
  </si>
  <si>
    <t>Materiales y productos eléctricos, telefónicos y de cómputo</t>
  </si>
  <si>
    <t>2.03.99</t>
  </si>
  <si>
    <t>Otros materiales y productos de uso en la construcción y mantenimiento.</t>
  </si>
  <si>
    <t>Bienes intangibles</t>
  </si>
  <si>
    <t>TOTAL A REBAJAR SERVICIO  II-06</t>
  </si>
  <si>
    <t>ACUEDUCTOS</t>
  </si>
  <si>
    <t>[010-01]</t>
  </si>
  <si>
    <t>Contribución Patronal al Seguro de Salud de la Caja Costarricense de Seguro Social</t>
  </si>
  <si>
    <t>Contribución Patronal al Régimen Obligatorio de Pensiones Complementarias</t>
  </si>
  <si>
    <t>Otros  servicios de gestión y apoyo</t>
  </si>
  <si>
    <t>TOTAL</t>
  </si>
  <si>
    <t>MANTENIMIENTO E INSTALACIÓN DE HIDRANTES</t>
  </si>
  <si>
    <t>[010-06]</t>
  </si>
  <si>
    <t>ACTIVIDAD COMERCIAL ACUEDUCTO</t>
  </si>
  <si>
    <t>[010-07]</t>
  </si>
  <si>
    <t>Otros materiales y productos de uso en la construcción y mantenimiento</t>
  </si>
  <si>
    <t xml:space="preserve">Mercados, plazas y ferias </t>
  </si>
  <si>
    <t>II-07</t>
  </si>
  <si>
    <t>[011-01]</t>
  </si>
  <si>
    <t>TOTAL A REBAJAR SERVICIO  II-07</t>
  </si>
  <si>
    <t>Educativos, culturales y deportivos</t>
  </si>
  <si>
    <t>II-09</t>
  </si>
  <si>
    <t>1.01.99</t>
  </si>
  <si>
    <t>Otros alquileres</t>
  </si>
  <si>
    <t>1.03</t>
  </si>
  <si>
    <t>SEGUROS, REASEGUROS Y OTRAS OBLIGACIONES</t>
  </si>
  <si>
    <t>1.07</t>
  </si>
  <si>
    <t>CAPACITACIÓN Y PROTOCOLO</t>
  </si>
  <si>
    <t>1.07.02</t>
  </si>
  <si>
    <t>Actividades protocolarias y sociales</t>
  </si>
  <si>
    <t>2.02.03</t>
  </si>
  <si>
    <t>Alimentos y bebidas</t>
  </si>
  <si>
    <t>2.03.03</t>
  </si>
  <si>
    <t>Madera y sus derivados</t>
  </si>
  <si>
    <t>2.99.07</t>
  </si>
  <si>
    <t>Útiles y materiales de cocina y comedor</t>
  </si>
  <si>
    <t>2.99.99</t>
  </si>
  <si>
    <t>Otros útiles, materiales y suministros diversos</t>
  </si>
  <si>
    <t>5.01.07</t>
  </si>
  <si>
    <t>Equipo y mobiliario educacional, deportivo y recreativo</t>
  </si>
  <si>
    <t>2.2.5</t>
  </si>
  <si>
    <t>5.99.02</t>
  </si>
  <si>
    <t>Piezas y obras de colección</t>
  </si>
  <si>
    <t>TOTAL A REBAJAR SERVICIO  II-09</t>
  </si>
  <si>
    <t>EDUCATIVOS Y CULTURALES</t>
  </si>
  <si>
    <t>[012-01]</t>
  </si>
  <si>
    <t>ANFITEATRO MUNICIPAL</t>
  </si>
  <si>
    <t>[012-02]</t>
  </si>
  <si>
    <t>Maquinaria, equipo y mobiliario  diverso</t>
  </si>
  <si>
    <t>PROGRAMA DEPORTIVO Y RECREATIVO</t>
  </si>
  <si>
    <t>[012-03]</t>
  </si>
  <si>
    <t xml:space="preserve">BIBLIOTECA DIGITAL </t>
  </si>
  <si>
    <t>[012-07]</t>
  </si>
  <si>
    <t>MUSEO MUNICIPAL</t>
  </si>
  <si>
    <t>[012-08]</t>
  </si>
  <si>
    <t>Servicios de ingenieria y arquitectura</t>
  </si>
  <si>
    <t>CENTRO CIVICO DE CARTAGO</t>
  </si>
  <si>
    <t>[012-09]</t>
  </si>
  <si>
    <t>Servicios sociales y complementarios</t>
  </si>
  <si>
    <t>II-10</t>
  </si>
  <si>
    <t>Otros útiles, materiales y suministros diversos.</t>
  </si>
  <si>
    <t>TOTAL A REBAJAR SERVICIO  II-10</t>
  </si>
  <si>
    <t xml:space="preserve">EQUIDAD DE GÉNERO Y DESARROLLO SOCIAL </t>
  </si>
  <si>
    <t>[013-01]</t>
  </si>
  <si>
    <t>CENTROS DE ATENCIÓN AL ADULTO MAYOR</t>
  </si>
  <si>
    <t>[013-16]</t>
  </si>
  <si>
    <t>ATENCIÓN NIÑEZ Y ADOLESCENCIA</t>
  </si>
  <si>
    <t>[013-17]</t>
  </si>
  <si>
    <t>UNIDAD DE DESARROLLO DE LA PERSONA JOVEN</t>
  </si>
  <si>
    <t>[013-18]</t>
  </si>
  <si>
    <t>ÁREA SOCIAL</t>
  </si>
  <si>
    <t>[013-22]</t>
  </si>
  <si>
    <t xml:space="preserve">Estacionamientos y terminales   </t>
  </si>
  <si>
    <t>II-11</t>
  </si>
  <si>
    <t>[009-01]</t>
  </si>
  <si>
    <t>1.01.04</t>
  </si>
  <si>
    <t>Alquiler de equipo y derechos para telecomunicaciones</t>
  </si>
  <si>
    <t>TOTAL A REBAJAR SERVICIO  II-11</t>
  </si>
  <si>
    <t>Alcantarillado Sanitario</t>
  </si>
  <si>
    <t>II-13</t>
  </si>
  <si>
    <t>[008-05]</t>
  </si>
  <si>
    <t>SERVICIOS BASICOS</t>
  </si>
  <si>
    <t>Tintas,  pinturas  y  diluyentes</t>
  </si>
  <si>
    <t>TOTAL A REBAJAR SERVICIO  II-13</t>
  </si>
  <si>
    <t>Reparaciones menores de maquinaria y equipo</t>
  </si>
  <si>
    <t>II-18</t>
  </si>
  <si>
    <t>[008-07]</t>
  </si>
  <si>
    <t>0.03.99</t>
  </si>
  <si>
    <t>Otros incentivos salariales</t>
  </si>
  <si>
    <t>TOTAL A REBAJAR SERVICIO  II-18</t>
  </si>
  <si>
    <t>Seguridad Vial</t>
  </si>
  <si>
    <t>II-22</t>
  </si>
  <si>
    <t>[008-08]</t>
  </si>
  <si>
    <t>1.3</t>
  </si>
  <si>
    <t>6.06.01</t>
  </si>
  <si>
    <t>Indemnizaciones</t>
  </si>
  <si>
    <t>TOTAL A REBAJAR SERVICIO  II-22</t>
  </si>
  <si>
    <t xml:space="preserve">Seguridad y vigilancia en la comunidad     </t>
  </si>
  <si>
    <t>II-23</t>
  </si>
  <si>
    <t>[014-01]</t>
  </si>
  <si>
    <t>TOTAL A REBAJAR SERVICIO  II-23</t>
  </si>
  <si>
    <t xml:space="preserve">Protección del Medio Ambiente </t>
  </si>
  <si>
    <t>II-25</t>
  </si>
  <si>
    <t>1.02.01</t>
  </si>
  <si>
    <t>Servicio de agua y alcantarillado</t>
  </si>
  <si>
    <t>1.04.01</t>
  </si>
  <si>
    <t>Servicios en ciencias de la salud</t>
  </si>
  <si>
    <t>GASTOS DE VIAJE Y TRANSPORTE</t>
  </si>
  <si>
    <t>1.07.01</t>
  </si>
  <si>
    <t>Actividades de capacitación</t>
  </si>
  <si>
    <t>2.01.03</t>
  </si>
  <si>
    <t>Productos veterinarios</t>
  </si>
  <si>
    <t>2.02.01</t>
  </si>
  <si>
    <t>Productos pecuarios y otras especies</t>
  </si>
  <si>
    <t>2.99.02</t>
  </si>
  <si>
    <t>Útiles y materiales médico, hospitalario y de investigación</t>
  </si>
  <si>
    <t>MAQUINARIA,  EQUIPO Y MOBILIARIO</t>
  </si>
  <si>
    <t>5.01.06</t>
  </si>
  <si>
    <t>Equipo sanitario, de laboratorio e investigación</t>
  </si>
  <si>
    <t>1.3.1</t>
  </si>
  <si>
    <t>6.01</t>
  </si>
  <si>
    <t>TRANSFERENCIAS CORRIENTES AL SECTOR PÚBLICO</t>
  </si>
  <si>
    <t>6.01.02</t>
  </si>
  <si>
    <t>Transferencias corrientes a Órganos Desconcentrados</t>
  </si>
  <si>
    <t>04</t>
  </si>
  <si>
    <t>Fondo Nacional de Financiamiento Forestal (FONAFIFO)</t>
  </si>
  <si>
    <t>TOTAL A REBAJAR SERVICIO  II-25</t>
  </si>
  <si>
    <t>UNIDAD AMBIENTAL</t>
  </si>
  <si>
    <t>[010-02]</t>
  </si>
  <si>
    <t>PARQUE AMBIENTAL MUNICIPAL  RÍO  LORO</t>
  </si>
  <si>
    <t>[010-03]</t>
  </si>
  <si>
    <t>Constribución Patronal al Seguro de Salud de la Caja Costarricense de Seguro social</t>
  </si>
  <si>
    <t>PROTECCION AL MEDIO AMBIENTE (ACUEDUCTOS)</t>
  </si>
  <si>
    <t>[010-04]</t>
  </si>
  <si>
    <t xml:space="preserve">TOTAL </t>
  </si>
  <si>
    <t>CONSERVACIÓN DEL RECURSO HÍDRICO</t>
  </si>
  <si>
    <t>[010-05]</t>
  </si>
  <si>
    <t>CENTRO MUNICIPAL DE EDUCACIÓN PARA EL CUIDO ANIMAL (CMECA)</t>
  </si>
  <si>
    <t>[010-09]</t>
  </si>
  <si>
    <t>Equipo sanitario, de  laboratorio e investigación</t>
  </si>
  <si>
    <t>Atención emergencias cantonales</t>
  </si>
  <si>
    <t xml:space="preserve"> II-28</t>
  </si>
  <si>
    <t>[008-09]</t>
  </si>
  <si>
    <t>PRODUCTOS QUIMICOS Y CONEXOS</t>
  </si>
  <si>
    <t>TOTAL A REBAJAR SERVICIO  II-28</t>
  </si>
  <si>
    <t>Por incumplimiento de deberes de los propietarios de bienes inmuebles</t>
  </si>
  <si>
    <t xml:space="preserve"> II-29</t>
  </si>
  <si>
    <t>[015-01]</t>
  </si>
  <si>
    <t>CONTRIBUCIONES PATRONALES AL  DESARROLLO Y LA SEGURIDAD SOCIAL</t>
  </si>
  <si>
    <t>Aporte Patronal al Régimen Obligatorio de Pensiones Complementarias</t>
  </si>
  <si>
    <t>TOTAL A REBAJAR SERVICIO  II-29</t>
  </si>
  <si>
    <t>TOTAL PROGRAMA II</t>
  </si>
  <si>
    <t>PROGRAMA III:    INVERSIONES</t>
  </si>
  <si>
    <t>GRUPO  01</t>
  </si>
  <si>
    <t xml:space="preserve">   EDIFICIOS   III-01</t>
  </si>
  <si>
    <t>Proyecto 2</t>
  </si>
  <si>
    <t>Mejoras en edificios municipales</t>
  </si>
  <si>
    <t>III-01-02</t>
  </si>
  <si>
    <t>[017-02]</t>
  </si>
  <si>
    <t>2.1.1</t>
  </si>
  <si>
    <t>5.02.01</t>
  </si>
  <si>
    <t>Edificios</t>
  </si>
  <si>
    <t>Otras construcciones adiciones y mejoras</t>
  </si>
  <si>
    <t>TOTAL REBAJAR PROYECTO  III-01-06</t>
  </si>
  <si>
    <t>TOTAL GRUPO 01</t>
  </si>
  <si>
    <t>GRUPO  02</t>
  </si>
  <si>
    <t xml:space="preserve">   VIAS DE COMUNICACIÓN TERRESTRE   III-02</t>
  </si>
  <si>
    <t>Proyecto 1</t>
  </si>
  <si>
    <t xml:space="preserve">     Unidad Técnica de Gestión Vial Municipal  Ley 8114 </t>
  </si>
  <si>
    <t>III-02-01</t>
  </si>
  <si>
    <t>[018-01]</t>
  </si>
  <si>
    <t>Servicios Especiales</t>
  </si>
  <si>
    <t>TOTAL REBAJAR PROYECTO  III-02-01</t>
  </si>
  <si>
    <t>Proyecto 3</t>
  </si>
  <si>
    <t>Construcción y mejoras de aceras y caños del cantón</t>
  </si>
  <si>
    <t>III-02-03</t>
  </si>
  <si>
    <t>[018-03]</t>
  </si>
  <si>
    <t>Materiales y productos minerales y asfalticos</t>
  </si>
  <si>
    <t>TOTAL REBAJAR PROYECTO  III-02-03</t>
  </si>
  <si>
    <t>Proyecto 4</t>
  </si>
  <si>
    <t>Construcción y mejoras de puentes del cantón</t>
  </si>
  <si>
    <t>III-02-04</t>
  </si>
  <si>
    <t>[018-04]</t>
  </si>
  <si>
    <t>Equipo de  cómputo</t>
  </si>
  <si>
    <t>TOTAL REBAJAR PROYECTO  III-02-04</t>
  </si>
  <si>
    <t>Proyecto 5</t>
  </si>
  <si>
    <t>Obras de estabilización de taludes en el cantón</t>
  </si>
  <si>
    <t>III-02-05</t>
  </si>
  <si>
    <t>[018-05]</t>
  </si>
  <si>
    <t>TOTAL PROYECTO III-02-05</t>
  </si>
  <si>
    <t>TOTAL GRUPO 02</t>
  </si>
  <si>
    <t>Grupo  05</t>
  </si>
  <si>
    <t xml:space="preserve">   INSTALACIONES  III-05</t>
  </si>
  <si>
    <t xml:space="preserve">   Construcción y mejoras de acueductos del cantón   </t>
  </si>
  <si>
    <t>III-05-01</t>
  </si>
  <si>
    <t>[020-01]</t>
  </si>
  <si>
    <t>5</t>
  </si>
  <si>
    <t xml:space="preserve">Bienes duraderos </t>
  </si>
  <si>
    <t>TOTAL REBAJAR PROYECTO  III-05-01</t>
  </si>
  <si>
    <t xml:space="preserve">Construcción y mejoras del alcantarillado pluvial del cantón  </t>
  </si>
  <si>
    <t xml:space="preserve"> III-05-02</t>
  </si>
  <si>
    <t>[020-02]</t>
  </si>
  <si>
    <t>TOTAL GRUPO 05</t>
  </si>
  <si>
    <t>GRUPO 06</t>
  </si>
  <si>
    <t xml:space="preserve">  OTROS PROYECTOS   III-06</t>
  </si>
  <si>
    <t>Dirección Técnica y Estudios</t>
  </si>
  <si>
    <t xml:space="preserve">III-06-01 </t>
  </si>
  <si>
    <t xml:space="preserve">SERVICIOS </t>
  </si>
  <si>
    <t>TOTAL REBAJAR PROYECTO  III-06-01</t>
  </si>
  <si>
    <t>OFICINA DE URBANISMO</t>
  </si>
  <si>
    <t>[021-01]</t>
  </si>
  <si>
    <t>6.03.01</t>
  </si>
  <si>
    <t>Prestaciones legales</t>
  </si>
  <si>
    <t>OFICINA DE PLANIFICACIÓN URBANA</t>
  </si>
  <si>
    <t>[021-02]</t>
  </si>
  <si>
    <t>[021-04]</t>
  </si>
  <si>
    <t>TOTAL REBAJAR PROYECTO  III-06-04</t>
  </si>
  <si>
    <t xml:space="preserve">Construcción Monumento Arqueológico Agua Caliente </t>
  </si>
  <si>
    <t>III-06-05</t>
  </si>
  <si>
    <t>[021-05]</t>
  </si>
  <si>
    <t>TOTAL REBAJAR PROYECTO  III-06-05</t>
  </si>
  <si>
    <t>Mejoras en la Plaza Mayor</t>
  </si>
  <si>
    <t>III-06-03</t>
  </si>
  <si>
    <t>[021-07]</t>
  </si>
  <si>
    <t>TOTAL REBAJAR PROYECTO  III-06-07</t>
  </si>
  <si>
    <t>TOTAL GRUPO 06</t>
  </si>
  <si>
    <t>GRUPO 07</t>
  </si>
  <si>
    <t>OTROS FONDOS E INVERSIÓN</t>
  </si>
  <si>
    <t xml:space="preserve">III-07-02 </t>
  </si>
  <si>
    <t>TOTAL REBAJAR PROYECTO  III-07-02</t>
  </si>
  <si>
    <t>TOTAL GRUPO 07</t>
  </si>
  <si>
    <t>TOTAL PROGRAMA III</t>
  </si>
  <si>
    <t>PROGRAMA IV:    PARTIDAS ESPECIFICAS</t>
  </si>
  <si>
    <t xml:space="preserve">   EDIFICIOS   IV-01</t>
  </si>
  <si>
    <t>Proyecto 10</t>
  </si>
  <si>
    <t>Mejoras al salón comunal de Copalchí (para diseño y solución constructiva de recolección de aguas pluviales y mantenimiento de la infraestructura del salón comunal), distrito Quebradilla</t>
  </si>
  <si>
    <t>IV-01-10</t>
  </si>
  <si>
    <t>[023-10]</t>
  </si>
  <si>
    <t>TOTAL REBAJAR PROYECTO  IV-01-10</t>
  </si>
  <si>
    <t>TOTAL PROGRAMA IV</t>
  </si>
  <si>
    <t>SECCIÓN  DE  EGRESOS  POR  PARTIDA</t>
  </si>
  <si>
    <t>GENERAL  Y  POR  PROGRAMA</t>
  </si>
  <si>
    <t>REBAJOS</t>
  </si>
  <si>
    <t>CLASIFICADOR POR OBJETO DEL GASTO</t>
  </si>
  <si>
    <t>PROGRAMA I:  DIRECCIÓN Y ADMINISTRACIÓN GENERAL</t>
  </si>
  <si>
    <t>PROGRAMA II:  SERVICIOS COMUNALES</t>
  </si>
  <si>
    <t>PROGRAMA III:  INVERSIONES</t>
  </si>
  <si>
    <t>PROGRAMA IV:  PARTIDAS ESPECIFICAS</t>
  </si>
  <si>
    <t>TOTALES</t>
  </si>
  <si>
    <t>TOTALES POR EL OBJETO DEL GASTO</t>
  </si>
  <si>
    <t>MATERIALES Y SUMINISTRO</t>
  </si>
  <si>
    <t>SECCIÓN  DE  EGRESOS   DETALLADOS</t>
  </si>
  <si>
    <t>GENERAL Y POR PROGRAMA</t>
  </si>
  <si>
    <t>CLASIFICADOR ECONÓMICO DEL GASTO</t>
  </si>
  <si>
    <t>DETALLE  DE  APLICACIÓN  DE  RECURSOS</t>
  </si>
  <si>
    <t>Alquiler de edificios, locales y terrenos</t>
  </si>
  <si>
    <t>IMPUESTOS</t>
  </si>
  <si>
    <t>1.09.99</t>
  </si>
  <si>
    <t>Otros impuestos</t>
  </si>
  <si>
    <t>6</t>
  </si>
  <si>
    <t>6.03</t>
  </si>
  <si>
    <t xml:space="preserve">PRESTACIONES </t>
  </si>
  <si>
    <t>6.04</t>
  </si>
  <si>
    <t>TRANSFERECIAS CORRIENTES A ENTIDADES PRIVADAS SIN FINES DE LUCRO</t>
  </si>
  <si>
    <t>6.04.01</t>
  </si>
  <si>
    <t>Transferencias corrientes a asociaciones</t>
  </si>
  <si>
    <t>02</t>
  </si>
  <si>
    <t>Asociación Hogar Manos de Jesús Pro Atención del Anciano Abandonado</t>
  </si>
  <si>
    <t>TRANSFERENCIAS DE CAPITAL</t>
  </si>
  <si>
    <t>2.3.2</t>
  </si>
  <si>
    <t>7.03</t>
  </si>
  <si>
    <t>TRANSFERENCIAS DE CAPITAL A ENTIDADES PRIVADAS SIN FINES DE LUCRO</t>
  </si>
  <si>
    <t>7.03.01</t>
  </si>
  <si>
    <t>Transferencias de capital a asociaciones</t>
  </si>
  <si>
    <t>01</t>
  </si>
  <si>
    <t>Asociación  Escuela  Municipal de Música Agua Caliente de Cartago</t>
  </si>
  <si>
    <t>TOTAL PROGRAMA I</t>
  </si>
  <si>
    <t>Aseo de vías y sitios públicos     II-01</t>
  </si>
  <si>
    <t>Retribucion  por años servidos</t>
  </si>
  <si>
    <t>Combustibles y Lubricantes</t>
  </si>
  <si>
    <t>Bienes Intangibles</t>
  </si>
  <si>
    <t>TOTAL SERVICIO  II-01</t>
  </si>
  <si>
    <t>Recolección de Basuras     II-02</t>
  </si>
  <si>
    <t>Retribución  por años servidos</t>
  </si>
  <si>
    <t>TOTAL SERVICIO  II-02</t>
  </si>
  <si>
    <t>Mantenimiento de Caminos y Calles   II-03</t>
  </si>
  <si>
    <t>TOTAL SERVICIO  II-03</t>
  </si>
  <si>
    <t>Parques y Obras de Ornato   II-05</t>
  </si>
  <si>
    <t>TOTAL SERVICIO  II-05</t>
  </si>
  <si>
    <t>Acueductos           II-06</t>
  </si>
  <si>
    <t>1.99.01</t>
  </si>
  <si>
    <t>Servicios de regulación</t>
  </si>
  <si>
    <t>1.2.1</t>
  </si>
  <si>
    <t>INTERESES Y COMICIONES</t>
  </si>
  <si>
    <t>INTERESES SOBRE PRÉSTAMOS</t>
  </si>
  <si>
    <t>3.02.06</t>
  </si>
  <si>
    <t>Intereses sobre préstamos de Instituciones Públicas Financieras</t>
  </si>
  <si>
    <t>TOTAL SERVICIO  II-06</t>
  </si>
  <si>
    <t>ACTIVIDAD COMERCIAL DEL ACUEDUCTO</t>
  </si>
  <si>
    <t>Mercados, plazas y ferias      II-07</t>
  </si>
  <si>
    <t xml:space="preserve">TOTAL SERVICIO  II-07  </t>
  </si>
  <si>
    <t>Educativos, culturales y deportivos     II-09</t>
  </si>
  <si>
    <t>REMUNERAIONES EVENTUALES</t>
  </si>
  <si>
    <t>6.02</t>
  </si>
  <si>
    <t>TRANSFERENCIAS CORRIENTES A PERSONAS</t>
  </si>
  <si>
    <t>6.02.99</t>
  </si>
  <si>
    <t>Otras transferencias a personas</t>
  </si>
  <si>
    <t>TOTAL SERVICIO  II-09</t>
  </si>
  <si>
    <t>Equipo de cómputo</t>
  </si>
  <si>
    <t>BIBLIOTECA DIGITAL</t>
  </si>
  <si>
    <t xml:space="preserve">Servicios sociales y complementarios   II-10   </t>
  </si>
  <si>
    <t>Materiales y productos métalicos</t>
  </si>
  <si>
    <t>TOTAL SERVICIO  II-10</t>
  </si>
  <si>
    <t>Alquiler de máquinaria, equipo y mobiliario</t>
  </si>
  <si>
    <t>Estacionamientos y terminales   II-11</t>
  </si>
  <si>
    <t>1.08.02</t>
  </si>
  <si>
    <t>Mantenimiento de vías de comunicación</t>
  </si>
  <si>
    <t>TOTAL SERVICIO  II-11</t>
  </si>
  <si>
    <t>Alcantarillado Sanitario  II-13</t>
  </si>
  <si>
    <t>TOTAL SERVICIO  II-13</t>
  </si>
  <si>
    <t>Reparaciones menores de maquinaria y equipo   II-18</t>
  </si>
  <si>
    <t>TOTAL SERVICIO  II-18</t>
  </si>
  <si>
    <t>Seguridad vial     II-22</t>
  </si>
  <si>
    <t xml:space="preserve"> </t>
  </si>
  <si>
    <t>Impresión,  encuadernación y otros</t>
  </si>
  <si>
    <t>1.05.02</t>
  </si>
  <si>
    <t>Viáticos dentro del país</t>
  </si>
  <si>
    <t>2.02.04</t>
  </si>
  <si>
    <t>Alimentos para animales</t>
  </si>
  <si>
    <t>MAQUINARIA, EQUIPO  Y MOBILIARIO</t>
  </si>
  <si>
    <t>Maquinaria y equipo para producción</t>
  </si>
  <si>
    <t xml:space="preserve">Equipo y mobiliario educacional, deportivo y recreativo              </t>
  </si>
  <si>
    <t>CONSTRUCCIONES,  ADICIONES  Y MEJORAS</t>
  </si>
  <si>
    <t>TOTAL SERVICIO II-22</t>
  </si>
  <si>
    <t>Seguridad y vigilancia en la comunidad     II-23</t>
  </si>
  <si>
    <t>Alquiler  de equipo y derechos para telecomunicaciones</t>
  </si>
  <si>
    <t>Servico de energía eléctrica</t>
  </si>
  <si>
    <t>PRESTACIONES</t>
  </si>
  <si>
    <t>TOTAL  SERVICIO  II-23</t>
  </si>
  <si>
    <t>Protección del medio ambiente     II-25</t>
  </si>
  <si>
    <t>TRANSFERENCIAS CORRIENTES AL SECTOR  PÚBLICO</t>
  </si>
  <si>
    <t>TOTAL SERVICIO  II-25</t>
  </si>
  <si>
    <t>Otros productos quimicos y conexos</t>
  </si>
  <si>
    <t>Herramientas e intrumentos</t>
  </si>
  <si>
    <t xml:space="preserve">Repuestos y accesorios </t>
  </si>
  <si>
    <t>BICIPUBLICARTAGO</t>
  </si>
  <si>
    <t>[010-08]</t>
  </si>
  <si>
    <t xml:space="preserve">Servicio de telecomunicaciones </t>
  </si>
  <si>
    <t>Atención de emergencias cantonales   II-28</t>
  </si>
  <si>
    <t>TOTAL SERVICIO II-28</t>
  </si>
  <si>
    <t>Por incumplimiento de deberes de los propietarios de bienes inmuebles     II-29</t>
  </si>
  <si>
    <t>MATERIALES  Y SUMINISTROS</t>
  </si>
  <si>
    <t>TOTAL SERVICIO II-29</t>
  </si>
  <si>
    <t>EDIFICIOS   III-01</t>
  </si>
  <si>
    <t>Mejoras de edificios municipales</t>
  </si>
  <si>
    <t>III-01-05</t>
  </si>
  <si>
    <t>[017-05]</t>
  </si>
  <si>
    <t>TOTAL PROYECTO III-01-05</t>
  </si>
  <si>
    <t>GRUPO 02</t>
  </si>
  <si>
    <t>VIAS DE COMUNICACIÓN TERRESTRE   III-02</t>
  </si>
  <si>
    <t>Unidad Técnica de Gestión Vial municipal Ley 8114</t>
  </si>
  <si>
    <t xml:space="preserve"> III-02-01</t>
  </si>
  <si>
    <t xml:space="preserve">    REMUNERACIONES</t>
  </si>
  <si>
    <t>Vias de comunicación terrestre</t>
  </si>
  <si>
    <t>TOTAL PROYECTO III-02-01</t>
  </si>
  <si>
    <t>TOTAL PROYECTO III-02-03</t>
  </si>
  <si>
    <t>TOTAL PROYECTO III-02-04</t>
  </si>
  <si>
    <t>Proyecto 6</t>
  </si>
  <si>
    <t xml:space="preserve">Construcción del Boulevard 29 de octubre </t>
  </si>
  <si>
    <t>III-02-06</t>
  </si>
  <si>
    <t>[018-06]</t>
  </si>
  <si>
    <t>TOTAL PROYECTO III-02-06</t>
  </si>
  <si>
    <t>GRUPO 05</t>
  </si>
  <si>
    <t>INSTALACIONES</t>
  </si>
  <si>
    <t xml:space="preserve"> III-05-01</t>
  </si>
  <si>
    <t>TOTAL PROYECTO III-05-01</t>
  </si>
  <si>
    <t>TOTAL PROYECTO III-05-02</t>
  </si>
  <si>
    <t>OTROS PROYECTOS   III-06</t>
  </si>
  <si>
    <t>TOTAL PROYECTO  III-06-01</t>
  </si>
  <si>
    <t>TOTAL PROYECTO III-06-04</t>
  </si>
  <si>
    <t>Otros servcios de gestión y apoyo</t>
  </si>
  <si>
    <t>TOTAL PROYECTO III-06-05</t>
  </si>
  <si>
    <t>TOTAL PROYECTO  IV-01-10</t>
  </si>
  <si>
    <t>AUMENTOS</t>
  </si>
  <si>
    <t>PROGRAMA IV : PARTIDAS ESPECIFICAS</t>
  </si>
  <si>
    <t>INTERESES Y COMISIONES</t>
  </si>
  <si>
    <t>3</t>
  </si>
  <si>
    <t>3.02</t>
  </si>
  <si>
    <t>TRANSFERENCIAS CORRIENTES A ENTIDADES PRIVADAS SIN FINES DE LUCRO</t>
  </si>
  <si>
    <t>08</t>
  </si>
  <si>
    <t>Asociación Caminemos Juntos (ACAJÚ)</t>
  </si>
  <si>
    <t>MUNICIPALIDAD DE CARTAGO</t>
  </si>
  <si>
    <t>ESTRUCTURA DE GASTOS</t>
  </si>
  <si>
    <t>SEGÚN CLASIFICACIÓN ECONÓMICA DEL GASTO</t>
  </si>
  <si>
    <t>PROGRAMA I: DIRECCIÓN Y ADMINISTRACIÓN GENERAL</t>
  </si>
  <si>
    <t>TOTALES POR EL CLASIFICADOR ECONOMICO DEL GASTO</t>
  </si>
  <si>
    <t>GASTOS CORRIENTES</t>
  </si>
  <si>
    <t>GASTOS DE CONSUMO</t>
  </si>
  <si>
    <t xml:space="preserve">Sueldos y salarios </t>
  </si>
  <si>
    <t>Contribuciones sociales</t>
  </si>
  <si>
    <t>ADQUISICIÓN DE BIENES Y SERVICIOS</t>
  </si>
  <si>
    <t>INTERESES</t>
  </si>
  <si>
    <t>INTERNOS</t>
  </si>
  <si>
    <t>1.2.2</t>
  </si>
  <si>
    <t>EXTERNOS</t>
  </si>
  <si>
    <t>TRANSFERENCIAS CORRIENTES AL SECTOR PRIVADO</t>
  </si>
  <si>
    <t>1.3.3</t>
  </si>
  <si>
    <t>TRANSFERENCIAS CORRIENTES AL SECTOR EXTERNO</t>
  </si>
  <si>
    <t>GASTOS DE CAPITAL</t>
  </si>
  <si>
    <t>FORMACIÓN DE CAPITAL</t>
  </si>
  <si>
    <t>EDIFICACIONES</t>
  </si>
  <si>
    <t>VÍAS DE COMUNICACIÓN</t>
  </si>
  <si>
    <t>2.1.3</t>
  </si>
  <si>
    <t>OBRAS URBANÍSTICAS</t>
  </si>
  <si>
    <t>OTRAS OBRAS</t>
  </si>
  <si>
    <t>ADQUISICIÓN DE ACTIVOS</t>
  </si>
  <si>
    <t xml:space="preserve">MAQUINARIA Y EQUIPO </t>
  </si>
  <si>
    <t>2.2.2</t>
  </si>
  <si>
    <t>TERRENOS</t>
  </si>
  <si>
    <t>2.2.3</t>
  </si>
  <si>
    <t>EDIFICIOS</t>
  </si>
  <si>
    <t>INTANGIBLES</t>
  </si>
  <si>
    <t>ACTIVOS DE VALOR</t>
  </si>
  <si>
    <t>2.3.1</t>
  </si>
  <si>
    <t>TRANSFERENCIAS DE CAPITAL AL SECTOR PÚBLICO</t>
  </si>
  <si>
    <t>TRANSFERENCIAS DE CAPITAL AL SECTOR PRIVADO</t>
  </si>
  <si>
    <t>2.3.3</t>
  </si>
  <si>
    <t>TRANSFERENCIAS DE CAPITAL AL SECTOR EXTERNO</t>
  </si>
  <si>
    <t>TRANSACCIONES FINANCIERAS</t>
  </si>
  <si>
    <t>CONCESIÓN DE PRÉSTAMOS</t>
  </si>
  <si>
    <t>ADQUISICIÓN DE VALORES</t>
  </si>
  <si>
    <t>AMORTIZACIÓN</t>
  </si>
  <si>
    <t>3.3.1</t>
  </si>
  <si>
    <t>AMORTIZACIÓN INTERNA</t>
  </si>
  <si>
    <t>AMORTIZACIÓN EXTERNA</t>
  </si>
  <si>
    <t>OTROS ACTIVOS FINANCIEROS</t>
  </si>
  <si>
    <t>SUMAS SIN ASIGNACIÓN</t>
  </si>
  <si>
    <t>ANEXOS</t>
  </si>
  <si>
    <t xml:space="preserve">DETALLE REBAJOS PROGRAMA  I </t>
  </si>
  <si>
    <t>Código OBG</t>
  </si>
  <si>
    <t>Detalle  por  objeto  del  gasto</t>
  </si>
  <si>
    <t>PLANEAMIENTO ESTRATEGICO</t>
  </si>
  <si>
    <t>ADMNISTRACIÓN FINANCIERA</t>
  </si>
  <si>
    <t>TESORERIA</t>
  </si>
  <si>
    <t>CONTABILIDAD</t>
  </si>
  <si>
    <t>PROVEEDURÍA</t>
  </si>
  <si>
    <t>RECURSOS HUMANOS</t>
  </si>
  <si>
    <t>SERVICIOS GENERALES</t>
  </si>
  <si>
    <t>SALUD OCUPACIONAL</t>
  </si>
  <si>
    <t>TRANSPORTES</t>
  </si>
  <si>
    <t>ALMACEN MUNICIPAL</t>
  </si>
  <si>
    <t>INFORMATICA</t>
  </si>
  <si>
    <t>AUDITORIA</t>
  </si>
  <si>
    <t>DIRECCIÓN TRIBUTARIA</t>
  </si>
  <si>
    <t xml:space="preserve">PLATAFORMA DE SERVICIOS </t>
  </si>
  <si>
    <t>PATENTES</t>
  </si>
  <si>
    <t>SECRETARIA GENERAL</t>
  </si>
  <si>
    <t>CONCEJO MUNICIPAL</t>
  </si>
  <si>
    <t>OFICINA DE TURISMO</t>
  </si>
  <si>
    <t>002-01</t>
  </si>
  <si>
    <t>003-01</t>
  </si>
  <si>
    <t>003-02</t>
  </si>
  <si>
    <t>003-03</t>
  </si>
  <si>
    <t>003-04</t>
  </si>
  <si>
    <t>003-05</t>
  </si>
  <si>
    <t>003-06</t>
  </si>
  <si>
    <t>003-09</t>
  </si>
  <si>
    <t>003-10</t>
  </si>
  <si>
    <t>003-11</t>
  </si>
  <si>
    <t>004-01</t>
  </si>
  <si>
    <t>005-01</t>
  </si>
  <si>
    <t>006-01</t>
  </si>
  <si>
    <t>006-03</t>
  </si>
  <si>
    <t>006-04</t>
  </si>
  <si>
    <t>007-01</t>
  </si>
  <si>
    <t>007-02</t>
  </si>
  <si>
    <t>012-06</t>
  </si>
  <si>
    <t>REMUNERACIONES  BÁSICAS</t>
  </si>
  <si>
    <t>0.01.05</t>
  </si>
  <si>
    <t>Suplencias</t>
  </si>
  <si>
    <t>0.02.02</t>
  </si>
  <si>
    <t>Recargo de funciones</t>
  </si>
  <si>
    <t>CONTRIBUCIONES  PATRONALES  AL  DESARROLLO Y  LA SEGURIDAD  SOCIAL</t>
  </si>
  <si>
    <t>CONTRIBUCIONES  PATRONALES  A  FONDOS  DE  PENSIONES Y  OTROS  FONDOS  DE  CAPITALIZACIÓN</t>
  </si>
  <si>
    <t>Servicios de tecnologias de información</t>
  </si>
  <si>
    <t>.</t>
  </si>
  <si>
    <t>TOTAL REBAJOS  PROGRAMA I</t>
  </si>
  <si>
    <t>DETALLE</t>
  </si>
  <si>
    <t>DETALLE AUMENTOS PROGRAMA  I</t>
  </si>
  <si>
    <t xml:space="preserve">BIENES DURADEROS </t>
  </si>
  <si>
    <t>Asociación de Formación Musical de la Municipalidad de Cartago</t>
  </si>
  <si>
    <t>03</t>
  </si>
  <si>
    <t>Asociación Desarrollo Específico Pro Pabellón Enfermos Alcohólicos</t>
  </si>
  <si>
    <t>Asociación Servicio Solidario y Misionero Unidos en la Esperanza</t>
  </si>
  <si>
    <t>05</t>
  </si>
  <si>
    <t>Asociación Costarricense de Artríticos</t>
  </si>
  <si>
    <t>06</t>
  </si>
  <si>
    <t>Asociación Seres de Luz</t>
  </si>
  <si>
    <t>07</t>
  </si>
  <si>
    <t>Asociación de Damas Voluntarias del Hospital Max Peralta</t>
  </si>
  <si>
    <t>Asociación Caminemos Juntos (ASCAJÚ)</t>
  </si>
  <si>
    <t>6.04.04</t>
  </si>
  <si>
    <t>Transferencias corrientes a otras entidades privadas sin fines de lucro</t>
  </si>
  <si>
    <t>Asociación Asilo de la Vejez</t>
  </si>
  <si>
    <t>TOTAL AUMENTOS  PROGRAMA I</t>
  </si>
  <si>
    <t>PROGRAMA DE INVERSIÓN</t>
  </si>
  <si>
    <t>PROYECTOS QUE CONTIENEN GASTO CORRIENTE CAPITALIZABLE</t>
  </si>
  <si>
    <t>OTROS PROYECTOS</t>
  </si>
  <si>
    <t>III-05-02</t>
  </si>
  <si>
    <t xml:space="preserve">Unidad Técnica de Gestión Vial Municipal  Ley 8114 </t>
  </si>
  <si>
    <t xml:space="preserve">Construcción y mejoras de puentes del cantón   </t>
  </si>
  <si>
    <t xml:space="preserve">Obras de estabilización de taludes en el cantón   </t>
  </si>
  <si>
    <t xml:space="preserve">Construcción y mejoras de acueductos del cantón   </t>
  </si>
  <si>
    <t xml:space="preserve">Construcción Monumento Arqueológico Agua Caliente   </t>
  </si>
  <si>
    <t>ANEXO</t>
  </si>
  <si>
    <t>TRANSFERENCIAS CORRIENTES Y DE CAPITAL A FAVOR DE ENTIDADES PRIVADAS SIN FINES DE LUCRO</t>
  </si>
  <si>
    <t>Código de gasto</t>
  </si>
  <si>
    <t>NOMBRE DEL BENEFICIARIO CLASIFICADO SEGÚN GRUPO Y SUBGRUPO DE EGRESOS</t>
  </si>
  <si>
    <t>Cédula Jurídica (entidad privada)</t>
  </si>
  <si>
    <t>FUNDAMENTO LEGAL</t>
  </si>
  <si>
    <t>MONTO</t>
  </si>
  <si>
    <t>FINALIDAD DEL GASTO</t>
  </si>
  <si>
    <t>6.04.02</t>
  </si>
  <si>
    <t>Transferencias corrientes a fundaciones</t>
  </si>
  <si>
    <t>7.03.02</t>
  </si>
  <si>
    <t>Transferencias de capital a fundaciones</t>
  </si>
  <si>
    <r>
      <rPr>
        <b/>
        <sz val="10"/>
        <rFont val="Arial"/>
        <family val="2"/>
      </rPr>
      <t xml:space="preserve">Elaborado por: </t>
    </r>
    <r>
      <rPr>
        <sz val="10"/>
        <rFont val="Arial"/>
        <family val="2"/>
      </rPr>
      <t>Daniela Araya Molina, encargada de la elaboración del presupuesto</t>
    </r>
  </si>
  <si>
    <r>
      <rPr>
        <b/>
        <sz val="10"/>
        <rFont val="Arial"/>
        <family val="2"/>
      </rPr>
      <t xml:space="preserve">Fecha: </t>
    </r>
    <r>
      <rPr>
        <sz val="10"/>
        <rFont val="Arial"/>
        <family val="2"/>
      </rPr>
      <t>07 de octubre de 2021</t>
    </r>
  </si>
  <si>
    <t xml:space="preserve">Equipo de comunicación </t>
  </si>
  <si>
    <t xml:space="preserve">Otras construcciones, adiciones y mejoras </t>
  </si>
  <si>
    <t>Conservación de la red vial cantonal Ley 8114 y 9329</t>
  </si>
  <si>
    <t>III-02-02</t>
  </si>
  <si>
    <t>[018-02]</t>
  </si>
  <si>
    <t>TOTAL PROYECTO III-02-02</t>
  </si>
  <si>
    <t xml:space="preserve">Actividades de capacitación </t>
  </si>
  <si>
    <t>Mejoras en el Polideportivo de Cartago</t>
  </si>
  <si>
    <t>OTRAS TRANSFERENCIAS CORRIENTES AL  SECTOR PRIVADO</t>
  </si>
  <si>
    <t>III-06-04</t>
  </si>
  <si>
    <t>8</t>
  </si>
  <si>
    <t>13</t>
  </si>
  <si>
    <t>CAPACITACION Y PROTOCOLO</t>
  </si>
  <si>
    <t>COMITÉ CANTONAL DE LA PERSONA JOVEN</t>
  </si>
  <si>
    <t>[012-04]</t>
  </si>
  <si>
    <t>1.03.04</t>
  </si>
  <si>
    <t>Transporte de bienes</t>
  </si>
  <si>
    <t xml:space="preserve">TOTAL  </t>
  </si>
  <si>
    <t>5.03</t>
  </si>
  <si>
    <t>BIENES PREEXISTENTES</t>
  </si>
  <si>
    <t>5.03.01</t>
  </si>
  <si>
    <t>Terrenos</t>
  </si>
  <si>
    <t>COBRO ADMINISTRATIVO</t>
  </si>
  <si>
    <t>006-06</t>
  </si>
  <si>
    <t xml:space="preserve">Útiles y materiales de resguardo y seguridad </t>
  </si>
  <si>
    <t>16</t>
  </si>
  <si>
    <t>18</t>
  </si>
  <si>
    <t>17</t>
  </si>
  <si>
    <t xml:space="preserve">Equipo de transporte </t>
  </si>
  <si>
    <t>MODIFICACIÓN  Nº 03-2025</t>
  </si>
  <si>
    <t>TOTAL  MODIFICACIÓN  Nº 03 - 2025</t>
  </si>
  <si>
    <t>1.02.03</t>
  </si>
  <si>
    <t>Servicio de correo</t>
  </si>
  <si>
    <t xml:space="preserve">Mejoras y acondicionamiento de parques y zonas recrativas en los distritos </t>
  </si>
  <si>
    <t>III-06-02</t>
  </si>
  <si>
    <t>[021-03]</t>
  </si>
  <si>
    <t>TOTAL PROYECTO III-06-02</t>
  </si>
  <si>
    <t xml:space="preserve">Construcción y mejoras del alcantarillado sanitario del cantón  </t>
  </si>
  <si>
    <t xml:space="preserve"> III-05-03</t>
  </si>
  <si>
    <t>[020-03]</t>
  </si>
  <si>
    <t>TOTAL PROYECTO III-05-03</t>
  </si>
  <si>
    <t xml:space="preserve">Proyecto </t>
  </si>
  <si>
    <t>TOTAL REBAJAR PROYECTO  III-05-03</t>
  </si>
  <si>
    <t>TOTAL REBAJAR PROYECTO  III-05-02</t>
  </si>
  <si>
    <t>III-05-03</t>
  </si>
  <si>
    <t>DIVULGACION</t>
  </si>
  <si>
    <t>012-05</t>
  </si>
  <si>
    <t xml:space="preserve">Servicios generales </t>
  </si>
  <si>
    <t>BICIPÚBLICA</t>
  </si>
  <si>
    <t>12</t>
  </si>
  <si>
    <t>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</si>
</sst>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[$€-2]* #,##0.00_-;\-[$€-2]* #,##0.00_-;_-[$€-2]* &quot;-&quot;??_-"/>
    <numFmt numFmtId="165" formatCode="_-* #,##0.00\ _€_-;\-* #,##0.00\ _€_-;_-* &quot;-&quot;??\ _€_-;_-@_-"/>
    <numFmt numFmtId="166" formatCode="#,##0.00_ ;\-#,##0.00\ "/>
  </numFmts>
  <fonts count="57">
    <font>
      <sz val="10"/>
      <name val="Arial"/>
      <charset val="134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,Bold"/>
      <charset val="134"/>
    </font>
    <font>
      <b/>
      <sz val="9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b/>
      <sz val="8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u/>
      <sz val="9"/>
      <name val="Arial"/>
      <family val="2"/>
    </font>
    <font>
      <sz val="9"/>
      <color theme="0"/>
      <name val="Arial"/>
      <family val="2"/>
    </font>
    <font>
      <b/>
      <sz val="16"/>
      <name val="Arial"/>
      <family val="2"/>
    </font>
    <font>
      <b/>
      <sz val="11"/>
      <color theme="0"/>
      <name val="Arial"/>
      <family val="2"/>
    </font>
    <font>
      <b/>
      <sz val="7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vertAlign val="superscript"/>
      <sz val="8"/>
      <color theme="4" tint="-0.249977111117893"/>
      <name val="Arial"/>
      <family val="2"/>
    </font>
    <font>
      <sz val="8"/>
      <color theme="4" tint="-0.249977111117893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  <font>
      <b/>
      <u/>
      <sz val="8"/>
      <name val="Arial"/>
      <family val="2"/>
    </font>
    <font>
      <sz val="8"/>
      <color theme="3"/>
      <name val="Arial"/>
      <family val="2"/>
    </font>
    <font>
      <vertAlign val="superscript"/>
      <sz val="8"/>
      <color theme="3"/>
      <name val="Arial"/>
      <family val="2"/>
    </font>
    <font>
      <sz val="7"/>
      <name val="Arial"/>
      <family val="2"/>
    </font>
    <font>
      <vertAlign val="superscript"/>
      <sz val="7"/>
      <color theme="3"/>
      <name val="Arial"/>
      <family val="2"/>
    </font>
    <font>
      <sz val="7"/>
      <color theme="3"/>
      <name val="Arial"/>
      <family val="2"/>
    </font>
    <font>
      <b/>
      <u val="doubleAccounting"/>
      <sz val="8"/>
      <name val="Arial"/>
      <family val="2"/>
    </font>
    <font>
      <b/>
      <i/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u/>
      <sz val="8"/>
      <color theme="1"/>
      <name val="Arial"/>
      <family val="2"/>
    </font>
    <font>
      <b/>
      <u val="doubleAccounting"/>
      <sz val="7"/>
      <name val="Arial"/>
      <family val="2"/>
    </font>
    <font>
      <b/>
      <i/>
      <u/>
      <sz val="8"/>
      <name val="Arial"/>
      <family val="2"/>
    </font>
    <font>
      <b/>
      <u val="double"/>
      <sz val="8"/>
      <name val="Arial"/>
      <family val="2"/>
    </font>
    <font>
      <vertAlign val="superscript"/>
      <sz val="8"/>
      <name val="Arial"/>
      <family val="2"/>
    </font>
    <font>
      <b/>
      <sz val="6"/>
      <name val="Arial"/>
      <family val="2"/>
    </font>
    <font>
      <b/>
      <sz val="7"/>
      <color rgb="FFFF0000"/>
      <name val="Arial"/>
      <family val="2"/>
    </font>
    <font>
      <b/>
      <i/>
      <sz val="12"/>
      <name val="Arial"/>
      <family val="2"/>
    </font>
    <font>
      <vertAlign val="superscript"/>
      <sz val="7"/>
      <color theme="4" tint="-0.249977111117893"/>
      <name val="Arial"/>
      <family val="2"/>
    </font>
    <font>
      <sz val="7"/>
      <color theme="4" tint="-0.249977111117893"/>
      <name val="Arial"/>
      <family val="2"/>
    </font>
    <font>
      <b/>
      <u/>
      <sz val="8"/>
      <color theme="1"/>
      <name val="Arial"/>
      <family val="2"/>
    </font>
    <font>
      <b/>
      <sz val="8"/>
      <color theme="1"/>
      <name val="Arial"/>
      <family val="2"/>
    </font>
    <font>
      <b/>
      <u val="doubleAccounting"/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name val="Tahoma"/>
      <family val="2"/>
    </font>
    <font>
      <sz val="8"/>
      <name val="Tahoma"/>
      <family val="2"/>
    </font>
    <font>
      <sz val="9"/>
      <color rgb="FFFF000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9" fontId="1" fillId="0" borderId="0" applyFont="0" applyFill="0" applyBorder="0" applyAlignment="0" applyProtection="0"/>
    <xf numFmtId="0" fontId="56" fillId="0" borderId="0" applyNumberFormat="0" applyFill="0" applyBorder="0" applyAlignment="0" applyProtection="0"/>
  </cellStyleXfs>
  <cellXfs count="812">
    <xf numFmtId="0" fontId="0" fillId="0" borderId="0" xfId="0"/>
    <xf numFmtId="0" fontId="1" fillId="0" borderId="0" xfId="6" applyAlignment="1">
      <alignment vertical="center"/>
    </xf>
    <xf numFmtId="0" fontId="2" fillId="0" borderId="0" xfId="6" applyFont="1"/>
    <xf numFmtId="0" fontId="3" fillId="0" borderId="0" xfId="6" applyFont="1"/>
    <xf numFmtId="0" fontId="4" fillId="0" borderId="0" xfId="6" applyFont="1"/>
    <xf numFmtId="0" fontId="1" fillId="0" borderId="0" xfId="6" applyAlignment="1">
      <alignment horizontal="right"/>
    </xf>
    <xf numFmtId="0" fontId="1" fillId="0" borderId="0" xfId="6"/>
    <xf numFmtId="0" fontId="1" fillId="0" borderId="0" xfId="6" applyAlignment="1">
      <alignment horizontal="center"/>
    </xf>
    <xf numFmtId="0" fontId="2" fillId="0" borderId="0" xfId="6" applyFont="1" applyAlignment="1">
      <alignment horizontal="center" vertical="center"/>
    </xf>
    <xf numFmtId="0" fontId="2" fillId="0" borderId="0" xfId="6" applyFont="1" applyAlignment="1">
      <alignment vertical="center"/>
    </xf>
    <xf numFmtId="0" fontId="7" fillId="2" borderId="1" xfId="6" applyFont="1" applyFill="1" applyBorder="1" applyAlignment="1">
      <alignment horizontal="center" vertical="center" wrapText="1"/>
    </xf>
    <xf numFmtId="4" fontId="7" fillId="2" borderId="1" xfId="6" applyNumberFormat="1" applyFont="1" applyFill="1" applyBorder="1" applyAlignment="1">
      <alignment horizontal="center" vertical="center" wrapText="1"/>
    </xf>
    <xf numFmtId="0" fontId="2" fillId="3" borderId="1" xfId="6" applyFont="1" applyFill="1" applyBorder="1" applyAlignment="1">
      <alignment horizontal="right" vertical="center"/>
    </xf>
    <xf numFmtId="0" fontId="2" fillId="3" borderId="1" xfId="6" applyFont="1" applyFill="1" applyBorder="1" applyAlignment="1">
      <alignment vertical="center"/>
    </xf>
    <xf numFmtId="0" fontId="1" fillId="3" borderId="1" xfId="6" applyFill="1" applyBorder="1" applyAlignment="1">
      <alignment horizontal="center" vertical="center" wrapText="1"/>
    </xf>
    <xf numFmtId="0" fontId="1" fillId="3" borderId="1" xfId="6" applyFill="1" applyBorder="1" applyAlignment="1">
      <alignment vertical="center" wrapText="1"/>
    </xf>
    <xf numFmtId="4" fontId="2" fillId="3" borderId="1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1" xfId="6" applyNumberFormat="1" applyFont="1" applyFill="1" applyBorder="1" applyAlignment="1" applyProtection="1">
      <alignment horizontal="left" vertical="center" wrapText="1"/>
      <protection locked="0"/>
    </xf>
    <xf numFmtId="0" fontId="7" fillId="4" borderId="1" xfId="6" applyFont="1" applyFill="1" applyBorder="1" applyAlignment="1">
      <alignment horizontal="right" vertical="top" wrapText="1"/>
    </xf>
    <xf numFmtId="0" fontId="7" fillId="4" borderId="1" xfId="6" applyFont="1" applyFill="1" applyBorder="1" applyAlignment="1">
      <alignment vertical="top" wrapText="1"/>
    </xf>
    <xf numFmtId="0" fontId="7" fillId="4" borderId="1" xfId="6" applyFont="1" applyFill="1" applyBorder="1" applyAlignment="1">
      <alignment horizontal="center" vertical="top" wrapText="1"/>
    </xf>
    <xf numFmtId="4" fontId="7" fillId="4" borderId="1" xfId="6" applyNumberFormat="1" applyFont="1" applyFill="1" applyBorder="1" applyAlignment="1">
      <alignment horizontal="right" wrapText="1"/>
    </xf>
    <xf numFmtId="0" fontId="2" fillId="5" borderId="1" xfId="6" applyFont="1" applyFill="1" applyBorder="1" applyAlignment="1">
      <alignment horizontal="right" vertical="top" wrapText="1"/>
    </xf>
    <xf numFmtId="0" fontId="2" fillId="5" borderId="1" xfId="6" applyFont="1" applyFill="1" applyBorder="1" applyAlignment="1">
      <alignment vertical="top" wrapText="1"/>
    </xf>
    <xf numFmtId="0" fontId="2" fillId="5" borderId="1" xfId="6" applyFont="1" applyFill="1" applyBorder="1" applyAlignment="1">
      <alignment horizontal="center" vertical="top" wrapText="1"/>
    </xf>
    <xf numFmtId="4" fontId="2" fillId="5" borderId="1" xfId="6" applyNumberFormat="1" applyFont="1" applyFill="1" applyBorder="1" applyAlignment="1" applyProtection="1">
      <alignment horizontal="right" wrapText="1"/>
      <protection locked="0"/>
    </xf>
    <xf numFmtId="0" fontId="3" fillId="0" borderId="1" xfId="6" applyFont="1" applyBorder="1" applyAlignment="1">
      <alignment horizontal="right" vertical="top" wrapText="1"/>
    </xf>
    <xf numFmtId="0" fontId="3" fillId="0" borderId="1" xfId="6" applyFont="1" applyBorder="1" applyAlignment="1">
      <alignment vertical="center" wrapText="1"/>
    </xf>
    <xf numFmtId="0" fontId="3" fillId="0" borderId="1" xfId="6" applyFont="1" applyBorder="1" applyAlignment="1">
      <alignment horizontal="center" vertical="center" wrapText="1"/>
    </xf>
    <xf numFmtId="4" fontId="3" fillId="0" borderId="1" xfId="6" applyNumberFormat="1" applyFont="1" applyBorder="1" applyAlignment="1" applyProtection="1">
      <alignment horizontal="right" vertical="center" wrapText="1"/>
      <protection locked="0"/>
    </xf>
    <xf numFmtId="4" fontId="3" fillId="0" borderId="1" xfId="6" applyNumberFormat="1" applyFont="1" applyBorder="1" applyAlignment="1" applyProtection="1">
      <alignment horizontal="left" vertical="center" wrapText="1"/>
      <protection locked="0"/>
    </xf>
    <xf numFmtId="0" fontId="3" fillId="0" borderId="1" xfId="6" applyFont="1" applyBorder="1" applyAlignment="1">
      <alignment vertical="top" wrapText="1"/>
    </xf>
    <xf numFmtId="0" fontId="3" fillId="0" borderId="1" xfId="6" applyFont="1" applyBorder="1" applyAlignment="1">
      <alignment horizontal="center" vertical="top" wrapText="1"/>
    </xf>
    <xf numFmtId="4" fontId="3" fillId="0" borderId="1" xfId="6" applyNumberFormat="1" applyFont="1" applyBorder="1" applyAlignment="1" applyProtection="1">
      <alignment horizontal="right" wrapText="1"/>
      <protection locked="0"/>
    </xf>
    <xf numFmtId="4" fontId="3" fillId="0" borderId="1" xfId="6" applyNumberFormat="1" applyFont="1" applyBorder="1" applyAlignment="1" applyProtection="1">
      <alignment horizontal="left" vertical="top" wrapText="1"/>
      <protection locked="0"/>
    </xf>
    <xf numFmtId="0" fontId="8" fillId="5" borderId="1" xfId="6" applyFont="1" applyFill="1" applyBorder="1" applyAlignment="1">
      <alignment horizontal="right" vertical="top" wrapText="1"/>
    </xf>
    <xf numFmtId="0" fontId="8" fillId="5" borderId="1" xfId="6" applyFont="1" applyFill="1" applyBorder="1" applyAlignment="1">
      <alignment vertical="top" wrapText="1"/>
    </xf>
    <xf numFmtId="0" fontId="8" fillId="5" borderId="1" xfId="6" applyFont="1" applyFill="1" applyBorder="1" applyAlignment="1">
      <alignment horizontal="center" vertical="top" wrapText="1"/>
    </xf>
    <xf numFmtId="4" fontId="8" fillId="5" borderId="1" xfId="6" applyNumberFormat="1" applyFont="1" applyFill="1" applyBorder="1" applyAlignment="1" applyProtection="1">
      <alignment horizontal="right" wrapText="1"/>
      <protection locked="0"/>
    </xf>
    <xf numFmtId="4" fontId="8" fillId="5" borderId="1" xfId="6" applyNumberFormat="1" applyFont="1" applyFill="1" applyBorder="1" applyAlignment="1" applyProtection="1">
      <alignment horizontal="left" vertical="top" wrapText="1"/>
      <protection locked="0"/>
    </xf>
    <xf numFmtId="0" fontId="3" fillId="0" borderId="2" xfId="6" applyFont="1" applyBorder="1" applyAlignment="1">
      <alignment horizontal="right" vertical="top" wrapText="1"/>
    </xf>
    <xf numFmtId="0" fontId="3" fillId="0" borderId="2" xfId="6" applyFont="1" applyBorder="1" applyAlignment="1">
      <alignment vertical="top" wrapText="1"/>
    </xf>
    <xf numFmtId="0" fontId="3" fillId="0" borderId="2" xfId="6" applyFont="1" applyBorder="1" applyAlignment="1">
      <alignment horizontal="center" vertical="top" wrapText="1"/>
    </xf>
    <xf numFmtId="4" fontId="8" fillId="0" borderId="2" xfId="6" applyNumberFormat="1" applyFont="1" applyBorder="1" applyAlignment="1" applyProtection="1">
      <alignment horizontal="right" wrapText="1"/>
      <protection locked="0"/>
    </xf>
    <xf numFmtId="4" fontId="8" fillId="0" borderId="2" xfId="6" applyNumberFormat="1" applyFont="1" applyBorder="1" applyAlignment="1" applyProtection="1">
      <alignment horizontal="left" vertical="top" wrapText="1"/>
      <protection locked="0"/>
    </xf>
    <xf numFmtId="0" fontId="2" fillId="3" borderId="3" xfId="6" applyFont="1" applyFill="1" applyBorder="1" applyAlignment="1">
      <alignment horizontal="right" vertical="center"/>
    </xf>
    <xf numFmtId="0" fontId="2" fillId="3" borderId="3" xfId="6" applyFont="1" applyFill="1" applyBorder="1" applyAlignment="1">
      <alignment vertical="center"/>
    </xf>
    <xf numFmtId="0" fontId="1" fillId="3" borderId="3" xfId="6" applyFill="1" applyBorder="1" applyAlignment="1">
      <alignment horizontal="center" vertical="center" wrapText="1"/>
    </xf>
    <xf numFmtId="0" fontId="1" fillId="3" borderId="3" xfId="6" applyFill="1" applyBorder="1" applyAlignment="1">
      <alignment vertical="center" wrapText="1"/>
    </xf>
    <xf numFmtId="4" fontId="2" fillId="3" borderId="3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3" xfId="6" applyNumberFormat="1" applyFont="1" applyFill="1" applyBorder="1" applyAlignment="1" applyProtection="1">
      <alignment horizontal="left" vertical="center" wrapText="1"/>
      <protection locked="0"/>
    </xf>
    <xf numFmtId="0" fontId="1" fillId="4" borderId="1" xfId="6" applyFill="1" applyBorder="1" applyAlignment="1">
      <alignment horizontal="center" vertical="top" wrapText="1"/>
    </xf>
    <xf numFmtId="0" fontId="1" fillId="4" borderId="1" xfId="6" applyFill="1" applyBorder="1" applyAlignment="1">
      <alignment vertical="top" wrapText="1"/>
    </xf>
    <xf numFmtId="4" fontId="2" fillId="4" borderId="1" xfId="6" applyNumberFormat="1" applyFont="1" applyFill="1" applyBorder="1" applyAlignment="1" applyProtection="1">
      <alignment horizontal="right" wrapText="1"/>
      <protection locked="0"/>
    </xf>
    <xf numFmtId="4" fontId="2" fillId="4" borderId="1" xfId="6" applyNumberFormat="1" applyFont="1" applyFill="1" applyBorder="1" applyAlignment="1" applyProtection="1">
      <alignment horizontal="left" vertical="top" wrapText="1"/>
      <protection locked="0"/>
    </xf>
    <xf numFmtId="4" fontId="2" fillId="5" borderId="1" xfId="6" applyNumberFormat="1" applyFont="1" applyFill="1" applyBorder="1" applyAlignment="1" applyProtection="1">
      <alignment horizontal="left" vertical="top" wrapText="1"/>
      <protection locked="0"/>
    </xf>
    <xf numFmtId="0" fontId="1" fillId="0" borderId="1" xfId="6" applyBorder="1" applyAlignment="1">
      <alignment vertical="top" wrapText="1"/>
    </xf>
    <xf numFmtId="0" fontId="1" fillId="0" borderId="1" xfId="6" applyBorder="1" applyAlignment="1">
      <alignment horizontal="center" vertical="top" wrapText="1"/>
    </xf>
    <xf numFmtId="4" fontId="2" fillId="0" borderId="1" xfId="6" applyNumberFormat="1" applyFont="1" applyBorder="1" applyAlignment="1" applyProtection="1">
      <alignment horizontal="right" wrapText="1"/>
      <protection locked="0"/>
    </xf>
    <xf numFmtId="0" fontId="4" fillId="3" borderId="1" xfId="6" applyFont="1" applyFill="1" applyBorder="1" applyAlignment="1">
      <alignment horizontal="right" vertical="top" wrapText="1"/>
    </xf>
    <xf numFmtId="0" fontId="4" fillId="3" borderId="1" xfId="6" applyFont="1" applyFill="1" applyBorder="1" applyAlignment="1">
      <alignment vertical="top" wrapText="1"/>
    </xf>
    <xf numFmtId="0" fontId="4" fillId="3" borderId="1" xfId="6" applyFont="1" applyFill="1" applyBorder="1" applyAlignment="1">
      <alignment horizontal="center" vertical="top" wrapText="1"/>
    </xf>
    <xf numFmtId="4" fontId="5" fillId="3" borderId="1" xfId="6" applyNumberFormat="1" applyFont="1" applyFill="1" applyBorder="1" applyAlignment="1" applyProtection="1">
      <alignment horizontal="right" wrapText="1"/>
      <protection locked="0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" fontId="10" fillId="0" borderId="0" xfId="0" applyNumberFormat="1" applyFont="1" applyAlignment="1">
      <alignment vertical="center"/>
    </xf>
    <xf numFmtId="0" fontId="11" fillId="6" borderId="1" xfId="6" applyFont="1" applyFill="1" applyBorder="1" applyAlignment="1">
      <alignment horizontal="center" vertical="center" wrapText="1"/>
    </xf>
    <xf numFmtId="0" fontId="12" fillId="7" borderId="1" xfId="6" applyFont="1" applyFill="1" applyBorder="1" applyAlignment="1">
      <alignment horizontal="center" vertical="center" wrapText="1"/>
    </xf>
    <xf numFmtId="4" fontId="8" fillId="8" borderId="1" xfId="0" applyNumberFormat="1" applyFont="1" applyFill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6" applyFont="1" applyAlignment="1">
      <alignment vertical="center"/>
    </xf>
    <xf numFmtId="4" fontId="8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4" fontId="10" fillId="0" borderId="2" xfId="0" applyNumberFormat="1" applyFont="1" applyBorder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0" xfId="6" applyFont="1" applyAlignment="1">
      <alignment vertical="center"/>
    </xf>
    <xf numFmtId="4" fontId="14" fillId="0" borderId="2" xfId="0" applyNumberFormat="1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4" fontId="12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 wrapText="1"/>
    </xf>
    <xf numFmtId="4" fontId="12" fillId="0" borderId="5" xfId="0" applyNumberFormat="1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4" fontId="10" fillId="0" borderId="11" xfId="0" applyNumberFormat="1" applyFont="1" applyBorder="1" applyAlignment="1">
      <alignment horizontal="center" vertical="center" wrapText="1"/>
    </xf>
    <xf numFmtId="4" fontId="9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10" fillId="0" borderId="12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165" fontId="10" fillId="0" borderId="13" xfId="4" applyFont="1" applyFill="1" applyBorder="1" applyAlignment="1">
      <alignment vertical="center"/>
    </xf>
    <xf numFmtId="166" fontId="8" fillId="0" borderId="13" xfId="4" applyNumberFormat="1" applyFont="1" applyFill="1" applyBorder="1" applyAlignment="1">
      <alignment horizontal="center" vertical="center"/>
    </xf>
    <xf numFmtId="166" fontId="10" fillId="0" borderId="13" xfId="4" applyNumberFormat="1" applyFont="1" applyFill="1" applyBorder="1" applyAlignment="1">
      <alignment vertical="center"/>
    </xf>
    <xf numFmtId="166" fontId="14" fillId="0" borderId="13" xfId="4" applyNumberFormat="1" applyFont="1" applyFill="1" applyBorder="1" applyAlignment="1">
      <alignment horizontal="center" vertical="center"/>
    </xf>
    <xf numFmtId="166" fontId="12" fillId="0" borderId="13" xfId="4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65" fontId="10" fillId="0" borderId="14" xfId="4" applyFont="1" applyFill="1" applyBorder="1" applyAlignment="1">
      <alignment vertical="center"/>
    </xf>
    <xf numFmtId="165" fontId="10" fillId="0" borderId="15" xfId="4" applyFont="1" applyFill="1" applyBorder="1" applyAlignment="1">
      <alignment vertical="center"/>
    </xf>
    <xf numFmtId="165" fontId="8" fillId="0" borderId="13" xfId="4" applyFont="1" applyFill="1" applyBorder="1" applyAlignment="1">
      <alignment horizontal="center" vertical="center"/>
    </xf>
    <xf numFmtId="165" fontId="14" fillId="0" borderId="13" xfId="4" applyFont="1" applyFill="1" applyBorder="1" applyAlignment="1">
      <alignment horizontal="center" vertical="center"/>
    </xf>
    <xf numFmtId="165" fontId="12" fillId="0" borderId="13" xfId="4" applyFont="1" applyFill="1" applyBorder="1" applyAlignment="1">
      <alignment horizontal="center" vertical="center"/>
    </xf>
    <xf numFmtId="4" fontId="0" fillId="0" borderId="0" xfId="0" applyNumberFormat="1" applyAlignment="1">
      <alignment vertical="center" wrapText="1"/>
    </xf>
    <xf numFmtId="0" fontId="12" fillId="0" borderId="0" xfId="7" applyFont="1" applyAlignment="1" applyProtection="1">
      <alignment horizontal="center" wrapText="1"/>
      <protection locked="0"/>
    </xf>
    <xf numFmtId="0" fontId="8" fillId="0" borderId="0" xfId="7" applyFont="1" applyProtection="1">
      <protection locked="0"/>
    </xf>
    <xf numFmtId="0" fontId="15" fillId="0" borderId="0" xfId="7" applyFont="1" applyProtection="1">
      <protection locked="0"/>
    </xf>
    <xf numFmtId="0" fontId="16" fillId="0" borderId="0" xfId="7" applyFont="1" applyProtection="1">
      <protection locked="0"/>
    </xf>
    <xf numFmtId="0" fontId="10" fillId="0" borderId="0" xfId="7" applyFont="1" applyAlignment="1" applyProtection="1">
      <alignment wrapText="1"/>
      <protection locked="0"/>
    </xf>
    <xf numFmtId="0" fontId="3" fillId="0" borderId="0" xfId="7" applyFont="1" applyAlignment="1" applyProtection="1">
      <alignment horizontal="right"/>
      <protection locked="0"/>
    </xf>
    <xf numFmtId="0" fontId="3" fillId="0" borderId="0" xfId="7" applyFont="1" applyProtection="1">
      <protection locked="0"/>
    </xf>
    <xf numFmtId="4" fontId="3" fillId="0" borderId="0" xfId="7" applyNumberFormat="1" applyFont="1" applyProtection="1">
      <protection locked="0"/>
    </xf>
    <xf numFmtId="0" fontId="17" fillId="0" borderId="0" xfId="7" applyFont="1" applyAlignment="1">
      <alignment horizontal="center"/>
    </xf>
    <xf numFmtId="4" fontId="12" fillId="8" borderId="4" xfId="7" applyNumberFormat="1" applyFont="1" applyFill="1" applyBorder="1" applyAlignment="1">
      <alignment horizontal="center" vertical="center"/>
    </xf>
    <xf numFmtId="4" fontId="12" fillId="8" borderId="4" xfId="7" applyNumberFormat="1" applyFont="1" applyFill="1" applyBorder="1" applyAlignment="1">
      <alignment horizontal="center" vertical="center" wrapText="1"/>
    </xf>
    <xf numFmtId="4" fontId="12" fillId="8" borderId="5" xfId="7" applyNumberFormat="1" applyFont="1" applyFill="1" applyBorder="1" applyAlignment="1">
      <alignment horizontal="center" vertical="center"/>
    </xf>
    <xf numFmtId="4" fontId="12" fillId="8" borderId="5" xfId="7" applyNumberFormat="1" applyFont="1" applyFill="1" applyBorder="1" applyAlignment="1">
      <alignment horizontal="center" vertical="center" wrapText="1"/>
    </xf>
    <xf numFmtId="0" fontId="3" fillId="0" borderId="9" xfId="7" applyFont="1" applyBorder="1" applyAlignment="1">
      <alignment horizontal="right" vertical="center"/>
    </xf>
    <xf numFmtId="0" fontId="3" fillId="0" borderId="2" xfId="7" applyFont="1" applyBorder="1" applyAlignment="1">
      <alignment vertical="center"/>
    </xf>
    <xf numFmtId="4" fontId="3" fillId="0" borderId="2" xfId="7" applyNumberFormat="1" applyFont="1" applyBorder="1" applyAlignment="1">
      <alignment vertical="center"/>
    </xf>
    <xf numFmtId="0" fontId="8" fillId="9" borderId="9" xfId="7" applyFont="1" applyFill="1" applyBorder="1" applyAlignment="1">
      <alignment horizontal="right" vertical="center"/>
    </xf>
    <xf numFmtId="0" fontId="8" fillId="9" borderId="2" xfId="7" applyFont="1" applyFill="1" applyBorder="1" applyAlignment="1">
      <alignment vertical="center"/>
    </xf>
    <xf numFmtId="4" fontId="8" fillId="9" borderId="2" xfId="7" applyNumberFormat="1" applyFont="1" applyFill="1" applyBorder="1" applyAlignment="1">
      <alignment vertical="center"/>
    </xf>
    <xf numFmtId="0" fontId="10" fillId="0" borderId="2" xfId="7" applyFont="1" applyBorder="1" applyAlignment="1">
      <alignment horizontal="left" vertical="center"/>
    </xf>
    <xf numFmtId="0" fontId="15" fillId="0" borderId="9" xfId="7" applyFont="1" applyBorder="1" applyAlignment="1">
      <alignment horizontal="right" vertical="center"/>
    </xf>
    <xf numFmtId="0" fontId="15" fillId="0" borderId="2" xfId="7" applyFont="1" applyBorder="1" applyAlignment="1">
      <alignment vertical="center"/>
    </xf>
    <xf numFmtId="4" fontId="15" fillId="0" borderId="2" xfId="7" applyNumberFormat="1" applyFont="1" applyBorder="1" applyAlignment="1">
      <alignment vertical="center"/>
    </xf>
    <xf numFmtId="0" fontId="15" fillId="0" borderId="2" xfId="7" applyFont="1" applyBorder="1" applyAlignment="1">
      <alignment vertical="center" wrapText="1"/>
    </xf>
    <xf numFmtId="0" fontId="3" fillId="0" borderId="2" xfId="7" applyFont="1" applyBorder="1" applyAlignment="1">
      <alignment vertical="center" wrapText="1"/>
    </xf>
    <xf numFmtId="0" fontId="15" fillId="0" borderId="2" xfId="7" applyFont="1" applyBorder="1" applyAlignment="1">
      <alignment horizontal="right" vertical="center"/>
    </xf>
    <xf numFmtId="0" fontId="3" fillId="0" borderId="2" xfId="7" applyFont="1" applyBorder="1" applyAlignment="1">
      <alignment horizontal="right" vertical="center"/>
    </xf>
    <xf numFmtId="4" fontId="12" fillId="8" borderId="15" xfId="7" applyNumberFormat="1" applyFont="1" applyFill="1" applyBorder="1" applyAlignment="1">
      <alignment horizontal="center" vertical="center" wrapText="1"/>
    </xf>
    <xf numFmtId="4" fontId="12" fillId="8" borderId="14" xfId="7" applyNumberFormat="1" applyFont="1" applyFill="1" applyBorder="1" applyAlignment="1">
      <alignment horizontal="center" vertical="center" wrapText="1"/>
    </xf>
    <xf numFmtId="4" fontId="3" fillId="0" borderId="13" xfId="7" applyNumberFormat="1" applyFont="1" applyBorder="1" applyAlignment="1">
      <alignment vertical="center"/>
    </xf>
    <xf numFmtId="4" fontId="8" fillId="9" borderId="13" xfId="7" applyNumberFormat="1" applyFont="1" applyFill="1" applyBorder="1" applyAlignment="1">
      <alignment vertical="center"/>
    </xf>
    <xf numFmtId="4" fontId="15" fillId="0" borderId="13" xfId="7" applyNumberFormat="1" applyFont="1" applyBorder="1" applyAlignment="1">
      <alignment vertical="center"/>
    </xf>
    <xf numFmtId="4" fontId="12" fillId="8" borderId="16" xfId="7" applyNumberFormat="1" applyFont="1" applyFill="1" applyBorder="1" applyAlignment="1">
      <alignment horizontal="center" vertical="center" wrapText="1"/>
    </xf>
    <xf numFmtId="4" fontId="12" fillId="8" borderId="10" xfId="7" applyNumberFormat="1" applyFont="1" applyFill="1" applyBorder="1" applyAlignment="1">
      <alignment horizontal="center" vertical="center" wrapText="1"/>
    </xf>
    <xf numFmtId="4" fontId="3" fillId="0" borderId="9" xfId="7" applyNumberFormat="1" applyFont="1" applyBorder="1" applyAlignment="1">
      <alignment vertical="center"/>
    </xf>
    <xf numFmtId="4" fontId="3" fillId="0" borderId="4" xfId="7" applyNumberFormat="1" applyFont="1" applyBorder="1" applyAlignment="1">
      <alignment vertical="center"/>
    </xf>
    <xf numFmtId="4" fontId="8" fillId="9" borderId="9" xfId="7" applyNumberFormat="1" applyFont="1" applyFill="1" applyBorder="1" applyAlignment="1">
      <alignment vertical="center"/>
    </xf>
    <xf numFmtId="4" fontId="15" fillId="0" borderId="9" xfId="7" applyNumberFormat="1" applyFont="1" applyBorder="1" applyAlignment="1">
      <alignment vertical="center"/>
    </xf>
    <xf numFmtId="0" fontId="3" fillId="0" borderId="2" xfId="7" applyFont="1" applyBorder="1" applyProtection="1">
      <protection locked="0"/>
    </xf>
    <xf numFmtId="0" fontId="3" fillId="0" borderId="13" xfId="7" applyFont="1" applyBorder="1" applyAlignment="1">
      <alignment vertical="center"/>
    </xf>
    <xf numFmtId="4" fontId="3" fillId="0" borderId="2" xfId="7" applyNumberFormat="1" applyFont="1" applyBorder="1" applyProtection="1">
      <protection locked="0"/>
    </xf>
    <xf numFmtId="0" fontId="3" fillId="0" borderId="9" xfId="7" applyFont="1" applyBorder="1" applyAlignment="1">
      <alignment vertical="center"/>
    </xf>
    <xf numFmtId="4" fontId="8" fillId="0" borderId="1" xfId="7" applyNumberFormat="1" applyFont="1" applyBorder="1" applyAlignment="1">
      <alignment vertical="center"/>
    </xf>
    <xf numFmtId="0" fontId="20" fillId="0" borderId="0" xfId="7" applyFont="1" applyProtection="1">
      <protection locked="0"/>
    </xf>
    <xf numFmtId="4" fontId="20" fillId="0" borderId="0" xfId="7" applyNumberFormat="1" applyFont="1" applyProtection="1">
      <protection locked="0"/>
    </xf>
    <xf numFmtId="0" fontId="11" fillId="0" borderId="0" xfId="7" applyFont="1" applyAlignment="1" applyProtection="1">
      <alignment horizontal="right"/>
      <protection locked="0"/>
    </xf>
    <xf numFmtId="0" fontId="9" fillId="0" borderId="0" xfId="7" applyFont="1" applyAlignment="1" applyProtection="1">
      <alignment horizontal="right"/>
      <protection locked="0"/>
    </xf>
    <xf numFmtId="4" fontId="9" fillId="0" borderId="0" xfId="7" applyNumberFormat="1" applyFont="1" applyProtection="1">
      <protection locked="0"/>
    </xf>
    <xf numFmtId="0" fontId="16" fillId="0" borderId="0" xfId="7" applyFont="1" applyAlignment="1" applyProtection="1">
      <alignment horizontal="right"/>
      <protection locked="0"/>
    </xf>
    <xf numFmtId="0" fontId="9" fillId="0" borderId="0" xfId="7" applyFont="1" applyProtection="1">
      <protection locked="0"/>
    </xf>
    <xf numFmtId="0" fontId="3" fillId="0" borderId="4" xfId="7" applyFont="1" applyBorder="1" applyAlignment="1">
      <alignment vertical="center"/>
    </xf>
    <xf numFmtId="0" fontId="8" fillId="9" borderId="2" xfId="7" applyFont="1" applyFill="1" applyBorder="1" applyAlignment="1">
      <alignment horizontal="right" vertical="center"/>
    </xf>
    <xf numFmtId="4" fontId="3" fillId="0" borderId="15" xfId="7" applyNumberFormat="1" applyFont="1" applyBorder="1" applyAlignment="1">
      <alignment vertical="center"/>
    </xf>
    <xf numFmtId="4" fontId="21" fillId="0" borderId="13" xfId="7" applyNumberFormat="1" applyFont="1" applyBorder="1" applyAlignment="1">
      <alignment vertical="center"/>
    </xf>
    <xf numFmtId="0" fontId="3" fillId="0" borderId="2" xfId="7" applyFont="1" applyBorder="1" applyAlignment="1">
      <alignment horizontal="right" vertical="center" wrapText="1"/>
    </xf>
    <xf numFmtId="4" fontId="15" fillId="0" borderId="17" xfId="7" applyNumberFormat="1" applyFont="1" applyBorder="1" applyAlignment="1">
      <alignment vertical="center"/>
    </xf>
    <xf numFmtId="4" fontId="3" fillId="0" borderId="17" xfId="7" applyNumberFormat="1" applyFont="1" applyBorder="1" applyAlignment="1">
      <alignment vertical="center"/>
    </xf>
    <xf numFmtId="4" fontId="15" fillId="0" borderId="0" xfId="7" applyNumberFormat="1" applyFont="1" applyAlignment="1">
      <alignment vertical="center"/>
    </xf>
    <xf numFmtId="4" fontId="3" fillId="0" borderId="0" xfId="7" applyNumberFormat="1" applyFont="1" applyAlignment="1">
      <alignment vertical="center"/>
    </xf>
    <xf numFmtId="49" fontId="22" fillId="0" borderId="2" xfId="0" applyNumberFormat="1" applyFont="1" applyBorder="1" applyAlignment="1">
      <alignment horizontal="right" vertical="center"/>
    </xf>
    <xf numFmtId="0" fontId="23" fillId="0" borderId="2" xfId="0" applyFont="1" applyBorder="1" applyAlignment="1">
      <alignment vertical="center" wrapText="1"/>
    </xf>
    <xf numFmtId="4" fontId="23" fillId="0" borderId="2" xfId="0" applyNumberFormat="1" applyFont="1" applyBorder="1" applyAlignment="1">
      <alignment vertical="center"/>
    </xf>
    <xf numFmtId="0" fontId="3" fillId="0" borderId="5" xfId="7" applyFont="1" applyBorder="1" applyAlignment="1">
      <alignment horizontal="right" vertical="center"/>
    </xf>
    <xf numFmtId="0" fontId="3" fillId="0" borderId="5" xfId="7" applyFont="1" applyBorder="1" applyAlignment="1">
      <alignment vertical="center"/>
    </xf>
    <xf numFmtId="4" fontId="3" fillId="0" borderId="5" xfId="7" applyNumberFormat="1" applyFont="1" applyBorder="1" applyAlignment="1">
      <alignment vertical="center"/>
    </xf>
    <xf numFmtId="4" fontId="23" fillId="0" borderId="13" xfId="0" applyNumberFormat="1" applyFont="1" applyBorder="1" applyAlignment="1">
      <alignment vertical="center"/>
    </xf>
    <xf numFmtId="4" fontId="3" fillId="0" borderId="14" xfId="7" applyNumberFormat="1" applyFont="1" applyBorder="1" applyAlignment="1">
      <alignment vertical="center"/>
    </xf>
    <xf numFmtId="4" fontId="8" fillId="0" borderId="8" xfId="7" applyNumberFormat="1" applyFont="1" applyBorder="1" applyAlignment="1">
      <alignment vertical="center"/>
    </xf>
    <xf numFmtId="0" fontId="1" fillId="0" borderId="0" xfId="7"/>
    <xf numFmtId="0" fontId="10" fillId="0" borderId="0" xfId="6" applyFont="1"/>
    <xf numFmtId="0" fontId="1" fillId="0" borderId="0" xfId="6" applyAlignment="1">
      <alignment horizontal="right" vertical="center"/>
    </xf>
    <xf numFmtId="0" fontId="1" fillId="0" borderId="0" xfId="7" applyAlignment="1">
      <alignment vertical="center"/>
    </xf>
    <xf numFmtId="0" fontId="1" fillId="0" borderId="0" xfId="7" applyAlignment="1">
      <alignment horizontal="right" vertical="center"/>
    </xf>
    <xf numFmtId="0" fontId="8" fillId="0" borderId="0" xfId="6" applyFont="1" applyAlignment="1">
      <alignment horizontal="center" vertical="center"/>
    </xf>
    <xf numFmtId="0" fontId="8" fillId="0" borderId="0" xfId="6" applyFont="1" applyAlignment="1">
      <alignment horizontal="right" vertical="center"/>
    </xf>
    <xf numFmtId="0" fontId="2" fillId="0" borderId="0" xfId="6" applyFont="1" applyAlignment="1">
      <alignment horizontal="right" vertical="center"/>
    </xf>
    <xf numFmtId="4" fontId="9" fillId="0" borderId="0" xfId="6" applyNumberFormat="1" applyFont="1" applyAlignment="1">
      <alignment horizontal="center" vertical="center"/>
    </xf>
    <xf numFmtId="4" fontId="9" fillId="0" borderId="0" xfId="6" applyNumberFormat="1" applyFont="1" applyAlignment="1">
      <alignment horizontal="right" vertical="center"/>
    </xf>
    <xf numFmtId="0" fontId="10" fillId="0" borderId="0" xfId="6" applyFont="1" applyAlignment="1">
      <alignment horizontal="center" vertical="center"/>
    </xf>
    <xf numFmtId="0" fontId="10" fillId="0" borderId="0" xfId="6" applyFont="1" applyAlignment="1">
      <alignment vertical="center"/>
    </xf>
    <xf numFmtId="4" fontId="9" fillId="0" borderId="0" xfId="6" applyNumberFormat="1" applyFont="1" applyAlignment="1">
      <alignment vertical="center"/>
    </xf>
    <xf numFmtId="4" fontId="8" fillId="8" borderId="1" xfId="6" applyNumberFormat="1" applyFont="1" applyFill="1" applyBorder="1" applyAlignment="1">
      <alignment horizontal="center" vertical="center"/>
    </xf>
    <xf numFmtId="4" fontId="8" fillId="8" borderId="1" xfId="6" applyNumberFormat="1" applyFont="1" applyFill="1" applyBorder="1" applyAlignment="1">
      <alignment horizontal="right" vertical="center"/>
    </xf>
    <xf numFmtId="0" fontId="10" fillId="0" borderId="4" xfId="6" applyFont="1" applyBorder="1" applyAlignment="1">
      <alignment horizontal="center" vertical="center"/>
    </xf>
    <xf numFmtId="0" fontId="10" fillId="0" borderId="16" xfId="6" applyFont="1" applyBorder="1" applyAlignment="1">
      <alignment vertical="center"/>
    </xf>
    <xf numFmtId="4" fontId="10" fillId="0" borderId="4" xfId="6" applyNumberFormat="1" applyFont="1" applyBorder="1" applyAlignment="1">
      <alignment vertical="center"/>
    </xf>
    <xf numFmtId="166" fontId="10" fillId="0" borderId="15" xfId="4" applyNumberFormat="1" applyFont="1" applyFill="1" applyBorder="1" applyAlignment="1">
      <alignment horizontal="right" vertical="center"/>
    </xf>
    <xf numFmtId="0" fontId="8" fillId="0" borderId="2" xfId="6" applyFont="1" applyBorder="1" applyAlignment="1">
      <alignment horizontal="center" vertical="center"/>
    </xf>
    <xf numFmtId="0" fontId="8" fillId="0" borderId="9" xfId="6" applyFont="1" applyBorder="1" applyAlignment="1">
      <alignment vertical="center"/>
    </xf>
    <xf numFmtId="4" fontId="8" fillId="0" borderId="2" xfId="6" applyNumberFormat="1" applyFont="1" applyBorder="1" applyAlignment="1">
      <alignment vertical="center"/>
    </xf>
    <xf numFmtId="166" fontId="8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center" vertical="center"/>
    </xf>
    <xf numFmtId="0" fontId="10" fillId="0" borderId="9" xfId="6" applyFont="1" applyBorder="1" applyAlignment="1">
      <alignment vertical="center"/>
    </xf>
    <xf numFmtId="4" fontId="10" fillId="0" borderId="2" xfId="6" applyNumberFormat="1" applyFont="1" applyBorder="1" applyAlignment="1">
      <alignment vertical="center"/>
    </xf>
    <xf numFmtId="166" fontId="10" fillId="0" borderId="13" xfId="4" applyNumberFormat="1" applyFont="1" applyFill="1" applyBorder="1" applyAlignment="1">
      <alignment horizontal="right" vertical="center"/>
    </xf>
    <xf numFmtId="0" fontId="13" fillId="0" borderId="2" xfId="6" applyFont="1" applyBorder="1" applyAlignment="1">
      <alignment horizontal="center" vertical="center"/>
    </xf>
    <xf numFmtId="0" fontId="14" fillId="0" borderId="2" xfId="6" applyFont="1" applyBorder="1" applyAlignment="1">
      <alignment horizontal="center" vertical="center"/>
    </xf>
    <xf numFmtId="0" fontId="14" fillId="0" borderId="9" xfId="6" applyFont="1" applyBorder="1" applyAlignment="1">
      <alignment vertical="center"/>
    </xf>
    <xf numFmtId="4" fontId="14" fillId="0" borderId="2" xfId="6" applyNumberFormat="1" applyFont="1" applyBorder="1" applyAlignment="1">
      <alignment vertical="center"/>
    </xf>
    <xf numFmtId="166" fontId="14" fillId="0" borderId="13" xfId="4" applyNumberFormat="1" applyFont="1" applyFill="1" applyBorder="1" applyAlignment="1">
      <alignment horizontal="right" vertical="center"/>
    </xf>
    <xf numFmtId="0" fontId="12" fillId="0" borderId="2" xfId="6" applyFont="1" applyBorder="1" applyAlignment="1">
      <alignment horizontal="center" vertical="center"/>
    </xf>
    <xf numFmtId="0" fontId="12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/>
    </xf>
    <xf numFmtId="4" fontId="12" fillId="0" borderId="2" xfId="6" applyNumberFormat="1" applyFont="1" applyBorder="1" applyAlignment="1">
      <alignment vertical="center"/>
    </xf>
    <xf numFmtId="166" fontId="12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 wrapText="1"/>
    </xf>
    <xf numFmtId="4" fontId="10" fillId="0" borderId="5" xfId="6" applyNumberFormat="1" applyFont="1" applyBorder="1" applyAlignment="1">
      <alignment vertical="center"/>
    </xf>
    <xf numFmtId="0" fontId="10" fillId="0" borderId="5" xfId="6" applyFont="1" applyBorder="1" applyAlignment="1">
      <alignment horizontal="center" vertical="center"/>
    </xf>
    <xf numFmtId="0" fontId="10" fillId="0" borderId="10" xfId="6" applyFont="1" applyBorder="1" applyAlignment="1">
      <alignment vertical="center"/>
    </xf>
    <xf numFmtId="4" fontId="10" fillId="0" borderId="11" xfId="6" applyNumberFormat="1" applyFont="1" applyBorder="1" applyAlignment="1">
      <alignment horizontal="center" vertical="center" wrapText="1"/>
    </xf>
    <xf numFmtId="165" fontId="10" fillId="0" borderId="14" xfId="4" applyFont="1" applyFill="1" applyBorder="1" applyAlignment="1">
      <alignment horizontal="right" vertical="center"/>
    </xf>
    <xf numFmtId="4" fontId="20" fillId="0" borderId="0" xfId="6" applyNumberFormat="1" applyFont="1" applyAlignment="1">
      <alignment horizontal="center" vertical="center"/>
    </xf>
    <xf numFmtId="4" fontId="20" fillId="0" borderId="0" xfId="6" applyNumberFormat="1" applyFont="1" applyAlignment="1">
      <alignment horizontal="right" vertical="center"/>
    </xf>
    <xf numFmtId="0" fontId="10" fillId="0" borderId="16" xfId="6" applyFont="1" applyBorder="1" applyAlignment="1">
      <alignment horizontal="center" vertical="center"/>
    </xf>
    <xf numFmtId="0" fontId="10" fillId="0" borderId="12" xfId="6" applyFont="1" applyBorder="1" applyAlignment="1">
      <alignment vertical="center"/>
    </xf>
    <xf numFmtId="165" fontId="10" fillId="0" borderId="15" xfId="4" applyFont="1" applyFill="1" applyBorder="1" applyAlignment="1">
      <alignment horizontal="right" vertical="center"/>
    </xf>
    <xf numFmtId="0" fontId="10" fillId="0" borderId="9" xfId="6" applyFont="1" applyBorder="1" applyAlignment="1">
      <alignment horizontal="center" vertical="center"/>
    </xf>
    <xf numFmtId="0" fontId="13" fillId="0" borderId="9" xfId="6" applyFont="1" applyBorder="1" applyAlignment="1">
      <alignment horizontal="center" vertical="center"/>
    </xf>
    <xf numFmtId="0" fontId="12" fillId="0" borderId="0" xfId="6" applyFont="1" applyAlignment="1">
      <alignment vertical="center"/>
    </xf>
    <xf numFmtId="0" fontId="12" fillId="0" borderId="0" xfId="6" applyFont="1" applyAlignment="1">
      <alignment vertical="center" wrapText="1"/>
    </xf>
    <xf numFmtId="0" fontId="10" fillId="0" borderId="10" xfId="6" applyFont="1" applyBorder="1" applyAlignment="1">
      <alignment horizontal="center" vertical="center"/>
    </xf>
    <xf numFmtId="0" fontId="10" fillId="0" borderId="11" xfId="6" applyFont="1" applyBorder="1" applyAlignment="1">
      <alignment vertical="center"/>
    </xf>
    <xf numFmtId="0" fontId="10" fillId="0" borderId="0" xfId="5" applyFont="1" applyAlignment="1">
      <alignment horizontal="center" vertical="center"/>
    </xf>
    <xf numFmtId="0" fontId="12" fillId="0" borderId="0" xfId="5" applyFont="1" applyAlignment="1">
      <alignment vertical="center"/>
    </xf>
    <xf numFmtId="0" fontId="24" fillId="0" borderId="0" xfId="5" applyFont="1"/>
    <xf numFmtId="0" fontId="10" fillId="0" borderId="0" xfId="5" applyFont="1" applyAlignment="1">
      <alignment vertical="center"/>
    </xf>
    <xf numFmtId="0" fontId="10" fillId="0" borderId="0" xfId="5" applyFont="1"/>
    <xf numFmtId="0" fontId="10" fillId="0" borderId="0" xfId="5" applyFont="1" applyAlignment="1">
      <alignment horizontal="center"/>
    </xf>
    <xf numFmtId="4" fontId="10" fillId="0" borderId="0" xfId="5" applyNumberFormat="1" applyFont="1"/>
    <xf numFmtId="0" fontId="5" fillId="0" borderId="0" xfId="0" applyFont="1" applyAlignment="1">
      <alignment horizontal="center" vertical="center"/>
    </xf>
    <xf numFmtId="0" fontId="8" fillId="0" borderId="0" xfId="5" applyFont="1" applyAlignment="1">
      <alignment horizontal="center"/>
    </xf>
    <xf numFmtId="4" fontId="25" fillId="6" borderId="1" xfId="6" applyNumberFormat="1" applyFont="1" applyFill="1" applyBorder="1" applyAlignment="1">
      <alignment horizontal="center" vertical="center" wrapText="1"/>
    </xf>
    <xf numFmtId="0" fontId="25" fillId="6" borderId="1" xfId="6" applyFont="1" applyFill="1" applyBorder="1" applyAlignment="1">
      <alignment horizontal="center" vertical="center" wrapText="1"/>
    </xf>
    <xf numFmtId="4" fontId="12" fillId="8" borderId="1" xfId="5" applyNumberFormat="1" applyFont="1" applyFill="1" applyBorder="1" applyAlignment="1">
      <alignment vertical="center"/>
    </xf>
    <xf numFmtId="0" fontId="10" fillId="0" borderId="4" xfId="5" applyFont="1" applyBorder="1" applyAlignment="1">
      <alignment horizontal="center"/>
    </xf>
    <xf numFmtId="0" fontId="10" fillId="0" borderId="16" xfId="5" applyFont="1" applyBorder="1" applyAlignment="1">
      <alignment horizontal="center"/>
    </xf>
    <xf numFmtId="0" fontId="10" fillId="0" borderId="15" xfId="5" applyFont="1" applyBorder="1"/>
    <xf numFmtId="4" fontId="10" fillId="0" borderId="4" xfId="5" applyNumberFormat="1" applyFont="1" applyBorder="1"/>
    <xf numFmtId="0" fontId="10" fillId="0" borderId="2" xfId="5" applyFont="1" applyBorder="1" applyAlignment="1">
      <alignment horizontal="center"/>
    </xf>
    <xf numFmtId="0" fontId="10" fillId="0" borderId="9" xfId="5" applyFont="1" applyBorder="1"/>
    <xf numFmtId="0" fontId="10" fillId="0" borderId="13" xfId="5" applyFont="1" applyBorder="1"/>
    <xf numFmtId="4" fontId="10" fillId="0" borderId="2" xfId="5" applyNumberFormat="1" applyFont="1" applyBorder="1"/>
    <xf numFmtId="0" fontId="10" fillId="0" borderId="2" xfId="6" applyFont="1" applyBorder="1" applyAlignment="1">
      <alignment horizontal="center"/>
    </xf>
    <xf numFmtId="0" fontId="10" fillId="0" borderId="9" xfId="6" applyFont="1" applyBorder="1"/>
    <xf numFmtId="0" fontId="10" fillId="0" borderId="13" xfId="6" applyFont="1" applyBorder="1"/>
    <xf numFmtId="0" fontId="10" fillId="0" borderId="5" xfId="5" applyFont="1" applyBorder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4" xfId="5" applyFont="1" applyBorder="1"/>
    <xf numFmtId="4" fontId="10" fillId="0" borderId="5" xfId="5" applyNumberFormat="1" applyFont="1" applyBorder="1"/>
    <xf numFmtId="0" fontId="9" fillId="0" borderId="0" xfId="5" applyFont="1" applyAlignment="1">
      <alignment horizontal="center"/>
    </xf>
    <xf numFmtId="0" fontId="9" fillId="0" borderId="0" xfId="5" applyFont="1"/>
    <xf numFmtId="4" fontId="9" fillId="0" borderId="0" xfId="5" applyNumberFormat="1" applyFont="1"/>
    <xf numFmtId="0" fontId="26" fillId="0" borderId="0" xfId="5" applyFont="1" applyAlignment="1">
      <alignment horizontal="center"/>
    </xf>
    <xf numFmtId="4" fontId="27" fillId="0" borderId="0" xfId="5" applyNumberFormat="1" applyFont="1" applyAlignment="1">
      <alignment horizontal="right"/>
    </xf>
    <xf numFmtId="0" fontId="10" fillId="0" borderId="2" xfId="5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4" fontId="10" fillId="0" borderId="4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indent="1"/>
    </xf>
    <xf numFmtId="4" fontId="12" fillId="0" borderId="2" xfId="0" applyNumberFormat="1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/>
    </xf>
    <xf numFmtId="4" fontId="10" fillId="0" borderId="2" xfId="0" applyNumberFormat="1" applyFont="1" applyBorder="1" applyAlignment="1">
      <alignment horizontal="right" vertical="center" wrapText="1"/>
    </xf>
    <xf numFmtId="0" fontId="28" fillId="0" borderId="2" xfId="0" applyFont="1" applyBorder="1" applyAlignment="1">
      <alignment horizontal="center" vertical="center"/>
    </xf>
    <xf numFmtId="49" fontId="28" fillId="0" borderId="2" xfId="5" applyNumberFormat="1" applyFont="1" applyBorder="1" applyAlignment="1">
      <alignment horizontal="right" vertical="center"/>
    </xf>
    <xf numFmtId="49" fontId="28" fillId="0" borderId="2" xfId="5" applyNumberFormat="1" applyFont="1" applyBorder="1" applyAlignment="1">
      <alignment vertical="center"/>
    </xf>
    <xf numFmtId="4" fontId="28" fillId="0" borderId="2" xfId="0" applyNumberFormat="1" applyFont="1" applyBorder="1" applyAlignment="1">
      <alignment horizontal="right" vertical="center" wrapText="1"/>
    </xf>
    <xf numFmtId="49" fontId="10" fillId="0" borderId="2" xfId="0" applyNumberFormat="1" applyFont="1" applyBorder="1" applyAlignment="1">
      <alignment horizontal="right" vertical="center"/>
    </xf>
    <xf numFmtId="49" fontId="10" fillId="0" borderId="2" xfId="0" applyNumberFormat="1" applyFont="1" applyBorder="1" applyAlignment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28" fillId="0" borderId="2" xfId="5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10" fillId="0" borderId="2" xfId="0" applyNumberFormat="1" applyFont="1" applyBorder="1" applyAlignment="1">
      <alignment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right" vertical="center"/>
    </xf>
    <xf numFmtId="49" fontId="28" fillId="0" borderId="2" xfId="6" applyNumberFormat="1" applyFont="1" applyBorder="1" applyAlignment="1">
      <alignment horizontal="right" vertical="center"/>
    </xf>
    <xf numFmtId="49" fontId="28" fillId="0" borderId="2" xfId="6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right"/>
    </xf>
    <xf numFmtId="49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28" fillId="0" borderId="2" xfId="0" applyFont="1" applyBorder="1" applyAlignment="1">
      <alignment horizontal="right" vertical="center"/>
    </xf>
    <xf numFmtId="0" fontId="28" fillId="0" borderId="2" xfId="0" applyFont="1" applyBorder="1" applyAlignment="1">
      <alignment vertical="center"/>
    </xf>
    <xf numFmtId="49" fontId="29" fillId="0" borderId="2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right" vertical="center"/>
    </xf>
    <xf numFmtId="4" fontId="29" fillId="0" borderId="2" xfId="0" applyNumberFormat="1" applyFont="1" applyBorder="1" applyAlignment="1">
      <alignment vertical="center" wrapText="1"/>
    </xf>
    <xf numFmtId="4" fontId="29" fillId="0" borderId="2" xfId="0" applyNumberFormat="1" applyFont="1" applyBorder="1" applyAlignment="1">
      <alignment vertical="center"/>
    </xf>
    <xf numFmtId="49" fontId="10" fillId="0" borderId="5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vertical="center"/>
    </xf>
    <xf numFmtId="49" fontId="9" fillId="0" borderId="0" xfId="0" applyNumberFormat="1" applyFont="1" applyAlignment="1">
      <alignment horizontal="right"/>
    </xf>
    <xf numFmtId="0" fontId="9" fillId="0" borderId="0" xfId="0" applyFont="1"/>
    <xf numFmtId="4" fontId="9" fillId="0" borderId="0" xfId="0" applyNumberFormat="1" applyFont="1"/>
    <xf numFmtId="0" fontId="10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vertical="center"/>
    </xf>
    <xf numFmtId="4" fontId="10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horizontal="center"/>
    </xf>
    <xf numFmtId="49" fontId="12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left" indent="1"/>
    </xf>
    <xf numFmtId="0" fontId="10" fillId="0" borderId="0" xfId="0" applyFont="1"/>
    <xf numFmtId="4" fontId="12" fillId="0" borderId="0" xfId="0" applyNumberFormat="1" applyFont="1"/>
    <xf numFmtId="49" fontId="12" fillId="0" borderId="0" xfId="0" applyNumberFormat="1" applyFont="1"/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right"/>
    </xf>
    <xf numFmtId="0" fontId="28" fillId="0" borderId="0" xfId="0" applyFont="1" applyAlignment="1">
      <alignment wrapText="1"/>
    </xf>
    <xf numFmtId="4" fontId="28" fillId="0" borderId="0" xfId="0" applyNumberFormat="1" applyFont="1"/>
    <xf numFmtId="10" fontId="12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4" fontId="10" fillId="0" borderId="0" xfId="0" applyNumberFormat="1" applyFont="1"/>
    <xf numFmtId="10" fontId="10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right" vertical="center"/>
    </xf>
    <xf numFmtId="49" fontId="28" fillId="0" borderId="0" xfId="0" applyNumberFormat="1" applyFont="1" applyAlignment="1">
      <alignment vertical="center" wrapText="1"/>
    </xf>
    <xf numFmtId="4" fontId="28" fillId="0" borderId="0" xfId="0" applyNumberFormat="1" applyFont="1" applyAlignment="1">
      <alignment horizontal="right" vertical="center"/>
    </xf>
    <xf numFmtId="10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vertical="center" wrapText="1"/>
    </xf>
    <xf numFmtId="49" fontId="10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right"/>
    </xf>
    <xf numFmtId="49" fontId="10" fillId="0" borderId="0" xfId="0" applyNumberFormat="1" applyFont="1" applyAlignment="1">
      <alignment wrapText="1"/>
    </xf>
    <xf numFmtId="4" fontId="10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vertical="center"/>
    </xf>
    <xf numFmtId="49" fontId="31" fillId="0" borderId="0" xfId="0" applyNumberFormat="1" applyFont="1" applyAlignment="1">
      <alignment horizontal="left" vertical="center" wrapText="1" indent="2"/>
    </xf>
    <xf numFmtId="43" fontId="10" fillId="0" borderId="0" xfId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 indent="1"/>
    </xf>
    <xf numFmtId="0" fontId="28" fillId="0" borderId="0" xfId="0" applyFont="1" applyAlignment="1">
      <alignment horizontal="center" vertical="center" wrapText="1"/>
    </xf>
    <xf numFmtId="49" fontId="28" fillId="0" borderId="0" xfId="0" applyNumberFormat="1" applyFont="1" applyAlignment="1">
      <alignment horizontal="right" vertical="center" wrapText="1"/>
    </xf>
    <xf numFmtId="4" fontId="28" fillId="0" borderId="0" xfId="0" applyNumberFormat="1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4" fontId="12" fillId="0" borderId="0" xfId="0" applyNumberFormat="1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/>
    <xf numFmtId="49" fontId="10" fillId="0" borderId="0" xfId="0" applyNumberFormat="1" applyFont="1"/>
    <xf numFmtId="49" fontId="28" fillId="0" borderId="0" xfId="0" applyNumberFormat="1" applyFont="1" applyAlignment="1">
      <alignment horizontal="right"/>
    </xf>
    <xf numFmtId="49" fontId="28" fillId="0" borderId="0" xfId="0" applyNumberFormat="1" applyFont="1"/>
    <xf numFmtId="0" fontId="10" fillId="0" borderId="0" xfId="0" applyFont="1" applyAlignment="1">
      <alignment horizontal="center" vertical="center" wrapText="1"/>
    </xf>
    <xf numFmtId="49" fontId="32" fillId="0" borderId="0" xfId="7" applyNumberFormat="1" applyFont="1" applyAlignment="1">
      <alignment horizontal="right" vertical="center"/>
    </xf>
    <xf numFmtId="0" fontId="33" fillId="0" borderId="0" xfId="7" applyFont="1" applyAlignment="1">
      <alignment vertical="center" wrapText="1"/>
    </xf>
    <xf numFmtId="4" fontId="33" fillId="0" borderId="0" xfId="7" applyNumberFormat="1" applyFont="1" applyAlignment="1">
      <alignment vertical="center"/>
    </xf>
    <xf numFmtId="49" fontId="19" fillId="0" borderId="0" xfId="0" applyNumberFormat="1" applyFont="1" applyAlignment="1">
      <alignment horizontal="left" vertical="center" wrapText="1"/>
    </xf>
    <xf numFmtId="43" fontId="12" fillId="0" borderId="0" xfId="1" applyFont="1" applyFill="1" applyBorder="1" applyAlignment="1">
      <alignment horizontal="center" vertical="center"/>
    </xf>
    <xf numFmtId="4" fontId="34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left" vertical="center"/>
    </xf>
    <xf numFmtId="4" fontId="19" fillId="0" borderId="0" xfId="0" applyNumberFormat="1" applyFont="1" applyAlignment="1">
      <alignment horizontal="center" vertical="center"/>
    </xf>
    <xf numFmtId="49" fontId="35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" fillId="0" borderId="0" xfId="6" applyAlignment="1">
      <alignment horizontal="center" vertical="center" wrapText="1"/>
    </xf>
    <xf numFmtId="0" fontId="1" fillId="0" borderId="0" xfId="6" applyAlignment="1">
      <alignment horizontal="left" vertical="center" wrapText="1"/>
    </xf>
    <xf numFmtId="0" fontId="1" fillId="0" borderId="0" xfId="6" applyAlignment="1">
      <alignment vertical="center" wrapText="1"/>
    </xf>
    <xf numFmtId="4" fontId="34" fillId="0" borderId="0" xfId="0" applyNumberFormat="1" applyFont="1"/>
    <xf numFmtId="43" fontId="10" fillId="0" borderId="0" xfId="1" applyFont="1" applyFill="1" applyBorder="1"/>
    <xf numFmtId="43" fontId="10" fillId="0" borderId="0" xfId="1" applyFont="1"/>
    <xf numFmtId="43" fontId="12" fillId="0" borderId="0" xfId="1" applyFont="1" applyFill="1" applyBorder="1" applyAlignment="1">
      <alignment horizontal="center"/>
    </xf>
    <xf numFmtId="43" fontId="10" fillId="0" borderId="0" xfId="1" applyFont="1" applyFill="1" applyBorder="1" applyAlignment="1">
      <alignment horizontal="left" vertical="center" indent="2"/>
    </xf>
    <xf numFmtId="49" fontId="10" fillId="0" borderId="0" xfId="6" applyNumberFormat="1" applyFont="1" applyAlignment="1">
      <alignment horizontal="right" vertical="center"/>
    </xf>
    <xf numFmtId="0" fontId="12" fillId="0" borderId="4" xfId="0" applyFont="1" applyBorder="1" applyAlignment="1">
      <alignment horizontal="center" vertical="center"/>
    </xf>
    <xf numFmtId="0" fontId="10" fillId="0" borderId="16" xfId="0" applyFont="1" applyBorder="1" applyAlignment="1">
      <alignment horizontal="right"/>
    </xf>
    <xf numFmtId="0" fontId="10" fillId="0" borderId="12" xfId="0" applyFont="1" applyBorder="1"/>
    <xf numFmtId="4" fontId="10" fillId="0" borderId="15" xfId="0" applyNumberFormat="1" applyFont="1" applyBorder="1"/>
    <xf numFmtId="0" fontId="10" fillId="0" borderId="9" xfId="0" applyFont="1" applyBorder="1" applyAlignment="1">
      <alignment horizontal="right"/>
    </xf>
    <xf numFmtId="4" fontId="10" fillId="0" borderId="13" xfId="0" applyNumberFormat="1" applyFont="1" applyBorder="1"/>
    <xf numFmtId="0" fontId="10" fillId="0" borderId="9" xfId="0" applyFont="1" applyBorder="1" applyAlignment="1">
      <alignment horizontal="right" vertical="center" wrapText="1"/>
    </xf>
    <xf numFmtId="4" fontId="36" fillId="0" borderId="13" xfId="0" applyNumberFormat="1" applyFont="1" applyBorder="1" applyAlignment="1">
      <alignment vertical="center" wrapText="1"/>
    </xf>
    <xf numFmtId="49" fontId="10" fillId="0" borderId="9" xfId="0" applyNumberFormat="1" applyFont="1" applyBorder="1" applyAlignment="1">
      <alignment horizontal="right" vertical="center" wrapText="1"/>
    </xf>
    <xf numFmtId="4" fontId="10" fillId="0" borderId="13" xfId="0" applyNumberFormat="1" applyFont="1" applyBorder="1" applyAlignment="1">
      <alignment vertical="center" wrapText="1"/>
    </xf>
    <xf numFmtId="0" fontId="37" fillId="0" borderId="9" xfId="0" applyFont="1" applyBorder="1" applyAlignment="1">
      <alignment horizontal="right" vertical="center" wrapText="1"/>
    </xf>
    <xf numFmtId="49" fontId="37" fillId="0" borderId="0" xfId="0" applyNumberFormat="1" applyFont="1" applyAlignment="1">
      <alignment vertical="center" wrapText="1"/>
    </xf>
    <xf numFmtId="4" fontId="37" fillId="0" borderId="13" xfId="0" applyNumberFormat="1" applyFont="1" applyBorder="1" applyAlignment="1">
      <alignment vertical="center" wrapText="1"/>
    </xf>
    <xf numFmtId="49" fontId="12" fillId="0" borderId="0" xfId="0" applyNumberFormat="1" applyFont="1" applyAlignment="1">
      <alignment horizontal="right" wrapText="1"/>
    </xf>
    <xf numFmtId="4" fontId="12" fillId="0" borderId="13" xfId="0" applyNumberFormat="1" applyFont="1" applyBorder="1" applyAlignment="1">
      <alignment vertical="center"/>
    </xf>
    <xf numFmtId="0" fontId="10" fillId="0" borderId="10" xfId="0" applyFont="1" applyBorder="1" applyAlignment="1">
      <alignment horizontal="right"/>
    </xf>
    <xf numFmtId="0" fontId="10" fillId="0" borderId="11" xfId="0" applyFont="1" applyBorder="1"/>
    <xf numFmtId="4" fontId="10" fillId="0" borderId="14" xfId="0" applyNumberFormat="1" applyFont="1" applyBorder="1"/>
    <xf numFmtId="49" fontId="10" fillId="0" borderId="16" xfId="0" applyNumberFormat="1" applyFont="1" applyBorder="1" applyAlignment="1">
      <alignment horizontal="right" vertical="center" wrapText="1"/>
    </xf>
    <xf numFmtId="49" fontId="10" fillId="0" borderId="12" xfId="0" applyNumberFormat="1" applyFont="1" applyBorder="1" applyAlignment="1">
      <alignment vertical="center" wrapText="1"/>
    </xf>
    <xf numFmtId="4" fontId="10" fillId="0" borderId="15" xfId="0" applyNumberFormat="1" applyFont="1" applyBorder="1" applyAlignment="1">
      <alignment vertical="center" wrapText="1"/>
    </xf>
    <xf numFmtId="4" fontId="38" fillId="0" borderId="13" xfId="0" applyNumberFormat="1" applyFont="1" applyBorder="1" applyAlignment="1">
      <alignment vertical="center" wrapText="1"/>
    </xf>
    <xf numFmtId="4" fontId="12" fillId="0" borderId="13" xfId="0" applyNumberFormat="1" applyFont="1" applyBorder="1" applyAlignment="1">
      <alignment vertical="center" wrapText="1"/>
    </xf>
    <xf numFmtId="49" fontId="12" fillId="0" borderId="10" xfId="0" applyNumberFormat="1" applyFont="1" applyBorder="1" applyAlignment="1">
      <alignment horizontal="right" vertical="center" wrapText="1"/>
    </xf>
    <xf numFmtId="0" fontId="12" fillId="0" borderId="11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vertical="center" wrapText="1"/>
    </xf>
    <xf numFmtId="0" fontId="10" fillId="0" borderId="0" xfId="0" applyFont="1" applyAlignment="1" applyProtection="1">
      <alignment horizontal="right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right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4" fontId="10" fillId="0" borderId="15" xfId="0" applyNumberFormat="1" applyFont="1" applyBorder="1" applyAlignment="1" applyProtection="1">
      <alignment vertical="center"/>
      <protection locked="0"/>
    </xf>
    <xf numFmtId="4" fontId="10" fillId="0" borderId="13" xfId="0" applyNumberFormat="1" applyFont="1" applyBorder="1" applyAlignment="1" applyProtection="1">
      <alignment vertical="center"/>
      <protection locked="0"/>
    </xf>
    <xf numFmtId="49" fontId="10" fillId="0" borderId="9" xfId="0" applyNumberFormat="1" applyFont="1" applyBorder="1" applyAlignment="1">
      <alignment horizontal="right" vertical="center"/>
    </xf>
    <xf numFmtId="4" fontId="10" fillId="0" borderId="13" xfId="0" applyNumberFormat="1" applyFont="1" applyBorder="1" applyAlignment="1">
      <alignment vertical="center"/>
    </xf>
    <xf numFmtId="4" fontId="36" fillId="0" borderId="13" xfId="0" applyNumberFormat="1" applyFont="1" applyBorder="1" applyAlignment="1">
      <alignment vertical="center"/>
    </xf>
    <xf numFmtId="49" fontId="12" fillId="0" borderId="9" xfId="0" applyNumberFormat="1" applyFont="1" applyBorder="1" applyAlignment="1">
      <alignment horizontal="right" vertical="center"/>
    </xf>
    <xf numFmtId="4" fontId="12" fillId="0" borderId="13" xfId="0" applyNumberFormat="1" applyFont="1" applyBorder="1" applyAlignment="1" applyProtection="1">
      <alignment vertical="center"/>
      <protection locked="0"/>
    </xf>
    <xf numFmtId="49" fontId="12" fillId="0" borderId="10" xfId="0" applyNumberFormat="1" applyFont="1" applyBorder="1" applyAlignment="1">
      <alignment horizontal="right" vertical="center"/>
    </xf>
    <xf numFmtId="49" fontId="12" fillId="0" borderId="11" xfId="0" applyNumberFormat="1" applyFont="1" applyBorder="1" applyAlignment="1">
      <alignment horizontal="left" vertical="center"/>
    </xf>
    <xf numFmtId="4" fontId="12" fillId="0" borderId="14" xfId="0" applyNumberFormat="1" applyFont="1" applyBorder="1" applyAlignment="1">
      <alignment vertical="center"/>
    </xf>
    <xf numFmtId="49" fontId="12" fillId="0" borderId="0" xfId="0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9" fontId="28" fillId="0" borderId="0" xfId="5" applyNumberFormat="1" applyFont="1" applyAlignment="1">
      <alignment horizontal="right" vertical="center"/>
    </xf>
    <xf numFmtId="49" fontId="28" fillId="0" borderId="0" xfId="5" applyNumberFormat="1" applyFont="1" applyAlignment="1">
      <alignment vertical="center"/>
    </xf>
    <xf numFmtId="0" fontId="10" fillId="0" borderId="16" xfId="0" applyFont="1" applyBorder="1" applyAlignment="1">
      <alignment horizontal="right" vertical="center"/>
    </xf>
    <xf numFmtId="4" fontId="10" fillId="0" borderId="15" xfId="0" applyNumberFormat="1" applyFont="1" applyBorder="1" applyAlignment="1">
      <alignment vertical="center"/>
    </xf>
    <xf numFmtId="0" fontId="10" fillId="0" borderId="9" xfId="0" applyFont="1" applyBorder="1" applyAlignment="1">
      <alignment horizontal="right" vertical="center"/>
    </xf>
    <xf numFmtId="49" fontId="12" fillId="0" borderId="0" xfId="0" applyNumberFormat="1" applyFont="1" applyAlignment="1">
      <alignment horizontal="right" vertical="center" wrapText="1"/>
    </xf>
    <xf numFmtId="4" fontId="34" fillId="0" borderId="0" xfId="0" applyNumberFormat="1" applyFont="1" applyAlignment="1">
      <alignment vertical="center" wrapText="1"/>
    </xf>
    <xf numFmtId="0" fontId="10" fillId="0" borderId="10" xfId="0" applyFont="1" applyBorder="1" applyAlignment="1">
      <alignment horizontal="right" vertical="center"/>
    </xf>
    <xf numFmtId="4" fontId="10" fillId="0" borderId="14" xfId="0" applyNumberFormat="1" applyFont="1" applyBorder="1" applyAlignment="1">
      <alignment vertical="center"/>
    </xf>
    <xf numFmtId="4" fontId="37" fillId="0" borderId="13" xfId="0" applyNumberFormat="1" applyFont="1" applyBorder="1" applyAlignment="1">
      <alignment vertical="center"/>
    </xf>
    <xf numFmtId="4" fontId="38" fillId="0" borderId="13" xfId="0" applyNumberFormat="1" applyFont="1" applyBorder="1" applyAlignment="1">
      <alignment vertical="center"/>
    </xf>
    <xf numFmtId="43" fontId="10" fillId="0" borderId="0" xfId="1" applyFont="1" applyFill="1" applyBorder="1" applyAlignment="1"/>
    <xf numFmtId="4" fontId="31" fillId="0" borderId="0" xfId="0" applyNumberFormat="1" applyFont="1" applyAlignment="1">
      <alignment horizontal="center" vertical="center"/>
    </xf>
    <xf numFmtId="0" fontId="10" fillId="0" borderId="9" xfId="0" applyFont="1" applyBorder="1" applyAlignment="1" applyProtection="1">
      <alignment horizontal="right" vertical="center"/>
      <protection locked="0"/>
    </xf>
    <xf numFmtId="0" fontId="37" fillId="0" borderId="9" xfId="0" applyFont="1" applyBorder="1" applyAlignment="1" applyProtection="1">
      <alignment horizontal="right" vertical="center"/>
      <protection locked="0"/>
    </xf>
    <xf numFmtId="0" fontId="37" fillId="0" borderId="0" xfId="0" applyFont="1" applyAlignment="1">
      <alignment vertical="center"/>
    </xf>
    <xf numFmtId="4" fontId="37" fillId="0" borderId="13" xfId="0" applyNumberFormat="1" applyFont="1" applyBorder="1" applyAlignment="1" applyProtection="1">
      <alignment vertical="center"/>
      <protection locked="0"/>
    </xf>
    <xf numFmtId="4" fontId="39" fillId="0" borderId="0" xfId="0" applyNumberFormat="1" applyFont="1" applyAlignment="1">
      <alignment vertical="center"/>
    </xf>
    <xf numFmtId="4" fontId="36" fillId="0" borderId="13" xfId="0" applyNumberFormat="1" applyFont="1" applyBorder="1" applyAlignment="1" applyProtection="1">
      <alignment vertical="center"/>
      <protection locked="0"/>
    </xf>
    <xf numFmtId="4" fontId="37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indent="1"/>
    </xf>
    <xf numFmtId="4" fontId="10" fillId="0" borderId="0" xfId="0" applyNumberFormat="1" applyFont="1" applyAlignment="1">
      <alignment horizontal="center" vertical="center"/>
    </xf>
    <xf numFmtId="0" fontId="36" fillId="0" borderId="0" xfId="0" applyFont="1" applyAlignment="1">
      <alignment vertical="center"/>
    </xf>
    <xf numFmtId="4" fontId="40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 wrapText="1"/>
    </xf>
    <xf numFmtId="49" fontId="28" fillId="0" borderId="0" xfId="0" applyNumberFormat="1" applyFont="1" applyAlignment="1">
      <alignment wrapText="1"/>
    </xf>
    <xf numFmtId="0" fontId="12" fillId="0" borderId="0" xfId="0" applyFont="1" applyAlignment="1">
      <alignment horizontal="left" indent="1"/>
    </xf>
    <xf numFmtId="4" fontId="41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49" fontId="42" fillId="0" borderId="0" xfId="0" applyNumberFormat="1" applyFont="1" applyAlignment="1">
      <alignment horizontal="right" vertical="center"/>
    </xf>
    <xf numFmtId="0" fontId="37" fillId="0" borderId="0" xfId="0" applyFont="1" applyAlignment="1">
      <alignment vertical="center" wrapText="1"/>
    </xf>
    <xf numFmtId="0" fontId="42" fillId="0" borderId="9" xfId="0" applyFont="1" applyBorder="1" applyAlignment="1">
      <alignment horizontal="right" vertical="center"/>
    </xf>
    <xf numFmtId="49" fontId="43" fillId="0" borderId="0" xfId="0" applyNumberFormat="1" applyFont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49" fontId="10" fillId="0" borderId="9" xfId="0" applyNumberFormat="1" applyFont="1" applyBorder="1" applyAlignment="1">
      <alignment horizontal="right"/>
    </xf>
    <xf numFmtId="0" fontId="12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4" fontId="31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vertical="center"/>
    </xf>
    <xf numFmtId="4" fontId="9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center"/>
    </xf>
    <xf numFmtId="49" fontId="28" fillId="0" borderId="0" xfId="6" applyNumberFormat="1" applyFont="1" applyAlignment="1">
      <alignment horizontal="right" vertical="center" wrapText="1"/>
    </xf>
    <xf numFmtId="49" fontId="28" fillId="0" borderId="0" xfId="6" applyNumberFormat="1" applyFont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horizontal="left" vertical="center"/>
    </xf>
    <xf numFmtId="4" fontId="34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wrapText="1" indent="1"/>
    </xf>
    <xf numFmtId="4" fontId="10" fillId="0" borderId="0" xfId="0" applyNumberFormat="1" applyFont="1" applyAlignment="1">
      <alignment vertical="center" wrapText="1"/>
    </xf>
    <xf numFmtId="4" fontId="44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center" vertical="center"/>
    </xf>
    <xf numFmtId="49" fontId="10" fillId="0" borderId="16" xfId="0" applyNumberFormat="1" applyFont="1" applyBorder="1" applyAlignment="1">
      <alignment vertical="center" wrapText="1"/>
    </xf>
    <xf numFmtId="4" fontId="36" fillId="0" borderId="13" xfId="0" applyNumberFormat="1" applyFont="1" applyBorder="1"/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/>
    </xf>
    <xf numFmtId="4" fontId="45" fillId="0" borderId="0" xfId="0" applyNumberFormat="1" applyFont="1" applyAlignment="1">
      <alignment horizontal="center" vertical="center"/>
    </xf>
    <xf numFmtId="43" fontId="2" fillId="0" borderId="0" xfId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4" fontId="12" fillId="8" borderId="1" xfId="5" applyNumberFormat="1" applyFont="1" applyFill="1" applyBorder="1" applyAlignment="1">
      <alignment horizontal="center" vertical="center"/>
    </xf>
    <xf numFmtId="0" fontId="10" fillId="0" borderId="9" xfId="5" applyFont="1" applyBorder="1" applyAlignment="1">
      <alignment horizontal="center"/>
    </xf>
    <xf numFmtId="4" fontId="10" fillId="0" borderId="16" xfId="5" applyNumberFormat="1" applyFont="1" applyBorder="1"/>
    <xf numFmtId="4" fontId="10" fillId="0" borderId="9" xfId="5" applyNumberFormat="1" applyFont="1" applyBorder="1"/>
    <xf numFmtId="0" fontId="10" fillId="0" borderId="9" xfId="6" applyFont="1" applyBorder="1" applyAlignment="1">
      <alignment horizontal="center"/>
    </xf>
    <xf numFmtId="0" fontId="10" fillId="0" borderId="10" xfId="5" applyFont="1" applyBorder="1"/>
    <xf numFmtId="4" fontId="10" fillId="0" borderId="10" xfId="5" applyNumberFormat="1" applyFont="1" applyBorder="1"/>
    <xf numFmtId="4" fontId="12" fillId="8" borderId="5" xfId="5" applyNumberFormat="1" applyFont="1" applyFill="1" applyBorder="1" applyAlignment="1">
      <alignment horizontal="center" vertical="center"/>
    </xf>
    <xf numFmtId="49" fontId="28" fillId="0" borderId="2" xfId="6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0" fontId="10" fillId="0" borderId="2" xfId="5" applyFont="1" applyBorder="1"/>
    <xf numFmtId="49" fontId="12" fillId="0" borderId="2" xfId="0" applyNumberFormat="1" applyFont="1" applyBorder="1" applyAlignment="1">
      <alignment horizontal="left" vertical="center" indent="1"/>
    </xf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49" fontId="12" fillId="0" borderId="2" xfId="0" applyNumberFormat="1" applyFont="1" applyBorder="1" applyAlignment="1">
      <alignment horizontal="left" vertical="center"/>
    </xf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49" fontId="10" fillId="0" borderId="2" xfId="0" applyNumberFormat="1" applyFont="1" applyBorder="1" applyAlignment="1">
      <alignment horizontal="left" vertical="center"/>
    </xf>
    <xf numFmtId="49" fontId="28" fillId="0" borderId="2" xfId="5" applyNumberFormat="1" applyFont="1" applyBorder="1" applyAlignment="1">
      <alignment horizontal="left" vertical="center" wrapText="1"/>
    </xf>
    <xf numFmtId="49" fontId="28" fillId="0" borderId="2" xfId="6" applyNumberFormat="1" applyFont="1" applyBorder="1" applyAlignment="1">
      <alignment horizontal="left" vertical="center" wrapText="1"/>
    </xf>
    <xf numFmtId="49" fontId="46" fillId="0" borderId="2" xfId="0" applyNumberFormat="1" applyFont="1" applyBorder="1" applyAlignment="1">
      <alignment horizontal="right" vertical="center"/>
    </xf>
    <xf numFmtId="0" fontId="47" fillId="0" borderId="2" xfId="0" applyFont="1" applyBorder="1" applyAlignment="1">
      <alignment vertical="center" wrapText="1"/>
    </xf>
    <xf numFmtId="4" fontId="47" fillId="0" borderId="2" xfId="0" applyNumberFormat="1" applyFont="1" applyBorder="1" applyAlignment="1">
      <alignment vertical="center" wrapText="1"/>
    </xf>
    <xf numFmtId="49" fontId="10" fillId="0" borderId="5" xfId="0" applyNumberFormat="1" applyFont="1" applyBorder="1" applyAlignment="1">
      <alignment horizontal="right" vertical="center"/>
    </xf>
    <xf numFmtId="10" fontId="10" fillId="0" borderId="0" xfId="0" applyNumberFormat="1" applyFont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vertical="center"/>
    </xf>
    <xf numFmtId="4" fontId="10" fillId="0" borderId="19" xfId="0" applyNumberFormat="1" applyFont="1" applyBorder="1" applyAlignment="1">
      <alignment vertical="center"/>
    </xf>
    <xf numFmtId="10" fontId="10" fillId="0" borderId="20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10" fontId="10" fillId="0" borderId="17" xfId="0" applyNumberFormat="1" applyFont="1" applyBorder="1" applyAlignment="1">
      <alignment horizontal="center" vertical="center"/>
    </xf>
    <xf numFmtId="10" fontId="12" fillId="0" borderId="17" xfId="0" applyNumberFormat="1" applyFont="1" applyBorder="1" applyAlignment="1">
      <alignment horizontal="center" vertical="center"/>
    </xf>
    <xf numFmtId="49" fontId="9" fillId="0" borderId="17" xfId="0" applyNumberFormat="1" applyFont="1" applyBorder="1" applyAlignment="1">
      <alignment horizontal="center" vertical="center"/>
    </xf>
    <xf numFmtId="49" fontId="10" fillId="0" borderId="17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/>
    </xf>
    <xf numFmtId="0" fontId="10" fillId="0" borderId="0" xfId="0" applyFont="1" applyAlignment="1">
      <alignment horizontal="left" indent="6"/>
    </xf>
    <xf numFmtId="0" fontId="10" fillId="0" borderId="22" xfId="0" applyFont="1" applyBorder="1" applyAlignment="1">
      <alignment horizontal="center"/>
    </xf>
    <xf numFmtId="49" fontId="10" fillId="0" borderId="23" xfId="0" applyNumberFormat="1" applyFont="1" applyBorder="1" applyAlignment="1">
      <alignment horizontal="right" vertical="center"/>
    </xf>
    <xf numFmtId="0" fontId="10" fillId="0" borderId="23" xfId="0" applyFont="1" applyBorder="1"/>
    <xf numFmtId="4" fontId="10" fillId="0" borderId="23" xfId="0" applyNumberFormat="1" applyFont="1" applyBorder="1" applyAlignment="1">
      <alignment vertical="center"/>
    </xf>
    <xf numFmtId="49" fontId="10" fillId="0" borderId="24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/>
    </xf>
    <xf numFmtId="49" fontId="12" fillId="0" borderId="4" xfId="0" applyNumberFormat="1" applyFont="1" applyBorder="1" applyAlignment="1">
      <alignment horizontal="right" vertical="center"/>
    </xf>
    <xf numFmtId="4" fontId="12" fillId="0" borderId="4" xfId="0" applyNumberFormat="1" applyFont="1" applyBorder="1" applyAlignment="1">
      <alignment horizontal="center" vertical="center"/>
    </xf>
    <xf numFmtId="10" fontId="10" fillId="0" borderId="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10" fontId="12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/>
    </xf>
    <xf numFmtId="4" fontId="28" fillId="0" borderId="2" xfId="0" applyNumberFormat="1" applyFont="1" applyBorder="1" applyAlignment="1">
      <alignment vertical="center"/>
    </xf>
    <xf numFmtId="10" fontId="10" fillId="0" borderId="2" xfId="0" applyNumberFormat="1" applyFont="1" applyBorder="1" applyAlignment="1">
      <alignment horizontal="center" vertical="center"/>
    </xf>
    <xf numFmtId="0" fontId="28" fillId="0" borderId="9" xfId="0" applyFont="1" applyBorder="1" applyAlignment="1">
      <alignment horizontal="right" vertical="center"/>
    </xf>
    <xf numFmtId="49" fontId="28" fillId="0" borderId="2" xfId="0" applyNumberFormat="1" applyFont="1" applyBorder="1" applyAlignment="1">
      <alignment horizontal="right" vertical="center"/>
    </xf>
    <xf numFmtId="4" fontId="28" fillId="0" borderId="2" xfId="0" applyNumberFormat="1" applyFont="1" applyBorder="1" applyAlignment="1">
      <alignment horizontal="right" vertical="center"/>
    </xf>
    <xf numFmtId="4" fontId="10" fillId="0" borderId="2" xfId="0" applyNumberFormat="1" applyFont="1" applyBorder="1" applyAlignment="1">
      <alignment horizontal="right" vertical="center"/>
    </xf>
    <xf numFmtId="49" fontId="10" fillId="0" borderId="9" xfId="0" applyNumberFormat="1" applyFont="1" applyBorder="1" applyAlignment="1">
      <alignment horizontal="center"/>
    </xf>
    <xf numFmtId="49" fontId="28" fillId="0" borderId="9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/>
    </xf>
    <xf numFmtId="0" fontId="28" fillId="0" borderId="2" xfId="7" applyFont="1" applyBorder="1" applyAlignment="1">
      <alignment horizontal="right" vertical="center"/>
    </xf>
    <xf numFmtId="0" fontId="28" fillId="0" borderId="2" xfId="7" applyFont="1" applyBorder="1" applyAlignment="1">
      <alignment vertical="center"/>
    </xf>
    <xf numFmtId="0" fontId="10" fillId="0" borderId="2" xfId="7" applyFont="1" applyBorder="1" applyAlignment="1">
      <alignment horizontal="right" vertical="center"/>
    </xf>
    <xf numFmtId="0" fontId="10" fillId="0" borderId="0" xfId="7" applyFont="1" applyAlignment="1">
      <alignment vertical="center"/>
    </xf>
    <xf numFmtId="0" fontId="28" fillId="0" borderId="0" xfId="7" applyFont="1" applyAlignment="1">
      <alignment vertical="center"/>
    </xf>
    <xf numFmtId="49" fontId="28" fillId="0" borderId="9" xfId="0" applyNumberFormat="1" applyFont="1" applyBorder="1" applyAlignment="1">
      <alignment horizontal="center"/>
    </xf>
    <xf numFmtId="0" fontId="10" fillId="0" borderId="13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wrapText="1"/>
    </xf>
    <xf numFmtId="10" fontId="10" fillId="0" borderId="2" xfId="0" applyNumberFormat="1" applyFont="1" applyBorder="1" applyAlignment="1">
      <alignment horizontal="center"/>
    </xf>
    <xf numFmtId="0" fontId="28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28" fillId="0" borderId="9" xfId="0" applyFont="1" applyBorder="1" applyAlignment="1">
      <alignment horizontal="center"/>
    </xf>
    <xf numFmtId="49" fontId="10" fillId="0" borderId="10" xfId="0" applyNumberFormat="1" applyFont="1" applyBorder="1" applyAlignment="1">
      <alignment horizontal="center"/>
    </xf>
    <xf numFmtId="49" fontId="10" fillId="0" borderId="13" xfId="0" applyNumberFormat="1" applyFont="1" applyBorder="1" applyAlignment="1">
      <alignment wrapText="1"/>
    </xf>
    <xf numFmtId="4" fontId="12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4" fontId="12" fillId="0" borderId="0" xfId="0" applyNumberFormat="1" applyFont="1" applyAlignment="1">
      <alignment horizontal="center" vertical="center"/>
    </xf>
    <xf numFmtId="0" fontId="48" fillId="0" borderId="2" xfId="0" applyFont="1" applyBorder="1" applyAlignment="1">
      <alignment horizontal="center"/>
    </xf>
    <xf numFmtId="0" fontId="48" fillId="0" borderId="2" xfId="0" applyFont="1" applyBorder="1" applyAlignment="1">
      <alignment horizontal="right" vertical="center"/>
    </xf>
    <xf numFmtId="0" fontId="48" fillId="0" borderId="0" xfId="0" applyFont="1" applyAlignment="1">
      <alignment wrapText="1"/>
    </xf>
    <xf numFmtId="4" fontId="48" fillId="0" borderId="2" xfId="0" applyNumberFormat="1" applyFont="1" applyBorder="1" applyAlignment="1">
      <alignment vertical="center"/>
    </xf>
    <xf numFmtId="4" fontId="37" fillId="0" borderId="2" xfId="0" applyNumberFormat="1" applyFont="1" applyBorder="1" applyAlignment="1">
      <alignment vertical="center"/>
    </xf>
    <xf numFmtId="0" fontId="37" fillId="0" borderId="2" xfId="0" applyFont="1" applyBorder="1" applyAlignment="1">
      <alignment horizontal="center"/>
    </xf>
    <xf numFmtId="0" fontId="37" fillId="0" borderId="2" xfId="0" applyFont="1" applyBorder="1" applyAlignment="1">
      <alignment horizontal="right" vertical="center"/>
    </xf>
    <xf numFmtId="0" fontId="37" fillId="0" borderId="0" xfId="0" applyFont="1"/>
    <xf numFmtId="10" fontId="49" fillId="0" borderId="2" xfId="0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right" vertical="center"/>
    </xf>
    <xf numFmtId="49" fontId="48" fillId="0" borderId="0" xfId="0" applyNumberFormat="1" applyFont="1" applyAlignment="1">
      <alignment vertical="center" wrapText="1"/>
    </xf>
    <xf numFmtId="4" fontId="48" fillId="0" borderId="2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horizontal="center" vertical="center"/>
    </xf>
    <xf numFmtId="49" fontId="37" fillId="0" borderId="2" xfId="0" applyNumberFormat="1" applyFont="1" applyBorder="1" applyAlignment="1">
      <alignment horizontal="right" vertical="center"/>
    </xf>
    <xf numFmtId="4" fontId="37" fillId="0" borderId="2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horizontal="center"/>
    </xf>
    <xf numFmtId="49" fontId="37" fillId="0" borderId="0" xfId="0" applyNumberFormat="1" applyFont="1" applyAlignment="1">
      <alignment wrapText="1"/>
    </xf>
    <xf numFmtId="49" fontId="37" fillId="0" borderId="9" xfId="0" applyNumberFormat="1" applyFont="1" applyBorder="1" applyAlignment="1">
      <alignment horizontal="center" vertical="center"/>
    </xf>
    <xf numFmtId="49" fontId="37" fillId="0" borderId="9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vertical="center" wrapText="1"/>
    </xf>
    <xf numFmtId="49" fontId="49" fillId="0" borderId="9" xfId="0" applyNumberFormat="1" applyFont="1" applyBorder="1" applyAlignment="1">
      <alignment horizontal="center" vertical="center"/>
    </xf>
    <xf numFmtId="49" fontId="49" fillId="0" borderId="2" xfId="0" applyNumberFormat="1" applyFont="1" applyBorder="1" applyAlignment="1">
      <alignment horizontal="right" vertical="center"/>
    </xf>
    <xf numFmtId="49" fontId="48" fillId="0" borderId="9" xfId="0" applyNumberFormat="1" applyFont="1" applyBorder="1" applyAlignment="1">
      <alignment horizontal="center" vertical="center"/>
    </xf>
    <xf numFmtId="10" fontId="37" fillId="0" borderId="2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horizontal="right" vertical="center"/>
    </xf>
    <xf numFmtId="10" fontId="10" fillId="0" borderId="5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49" fillId="0" borderId="4" xfId="0" applyNumberFormat="1" applyFont="1" applyBorder="1" applyAlignment="1">
      <alignment horizontal="center"/>
    </xf>
    <xf numFmtId="49" fontId="49" fillId="0" borderId="4" xfId="0" applyNumberFormat="1" applyFont="1" applyBorder="1" applyAlignment="1">
      <alignment horizontal="right" vertical="center"/>
    </xf>
    <xf numFmtId="0" fontId="49" fillId="0" borderId="0" xfId="0" applyFont="1"/>
    <xf numFmtId="4" fontId="12" fillId="0" borderId="9" xfId="0" applyNumberFormat="1" applyFont="1" applyBorder="1" applyAlignment="1">
      <alignment horizontal="center" vertical="center"/>
    </xf>
    <xf numFmtId="49" fontId="49" fillId="0" borderId="2" xfId="0" applyNumberFormat="1" applyFont="1" applyBorder="1" applyAlignment="1">
      <alignment horizontal="center"/>
    </xf>
    <xf numFmtId="49" fontId="49" fillId="0" borderId="0" xfId="0" applyNumberFormat="1" applyFont="1" applyAlignment="1">
      <alignment horizontal="left" indent="1"/>
    </xf>
    <xf numFmtId="4" fontId="49" fillId="0" borderId="2" xfId="0" applyNumberFormat="1" applyFont="1" applyBorder="1" applyAlignment="1">
      <alignment vertical="center"/>
    </xf>
    <xf numFmtId="49" fontId="49" fillId="0" borderId="0" xfId="0" applyNumberFormat="1" applyFont="1"/>
    <xf numFmtId="49" fontId="12" fillId="0" borderId="2" xfId="0" applyNumberFormat="1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4" fontId="12" fillId="0" borderId="9" xfId="0" applyNumberFormat="1" applyFont="1" applyBorder="1" applyAlignment="1">
      <alignment vertical="center"/>
    </xf>
    <xf numFmtId="0" fontId="10" fillId="0" borderId="13" xfId="0" applyFont="1" applyBorder="1" applyAlignment="1">
      <alignment horizontal="center"/>
    </xf>
    <xf numFmtId="0" fontId="10" fillId="0" borderId="13" xfId="0" applyFont="1" applyBorder="1" applyAlignment="1">
      <alignment horizontal="right" vertical="center"/>
    </xf>
    <xf numFmtId="4" fontId="37" fillId="0" borderId="9" xfId="0" applyNumberFormat="1" applyFont="1" applyBorder="1" applyAlignment="1">
      <alignment horizontal="right" vertical="center"/>
    </xf>
    <xf numFmtId="0" fontId="1" fillId="0" borderId="13" xfId="6" applyBorder="1" applyAlignment="1">
      <alignment horizontal="center" vertical="center" wrapText="1"/>
    </xf>
    <xf numFmtId="0" fontId="1" fillId="0" borderId="13" xfId="6" applyBorder="1" applyAlignment="1">
      <alignment horizontal="left" vertical="center" wrapText="1"/>
    </xf>
    <xf numFmtId="4" fontId="28" fillId="0" borderId="9" xfId="0" applyNumberFormat="1" applyFont="1" applyBorder="1" applyAlignment="1">
      <alignment vertical="center"/>
    </xf>
    <xf numFmtId="4" fontId="10" fillId="0" borderId="9" xfId="0" applyNumberFormat="1" applyFont="1" applyBorder="1" applyAlignment="1">
      <alignment vertical="center"/>
    </xf>
    <xf numFmtId="4" fontId="10" fillId="0" borderId="10" xfId="0" applyNumberFormat="1" applyFont="1" applyBorder="1" applyAlignment="1">
      <alignment vertical="center"/>
    </xf>
    <xf numFmtId="4" fontId="49" fillId="0" borderId="6" xfId="0" applyNumberFormat="1" applyFont="1" applyBorder="1" applyAlignment="1">
      <alignment horizontal="center" vertical="center"/>
    </xf>
    <xf numFmtId="10" fontId="49" fillId="0" borderId="1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4" fontId="49" fillId="0" borderId="0" xfId="0" applyNumberFormat="1" applyFont="1" applyAlignment="1">
      <alignment horizontal="center" vertical="center"/>
    </xf>
    <xf numFmtId="10" fontId="49" fillId="0" borderId="0" xfId="0" applyNumberFormat="1" applyFont="1" applyAlignment="1">
      <alignment horizontal="center" vertical="center"/>
    </xf>
    <xf numFmtId="10" fontId="12" fillId="0" borderId="13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0" fontId="28" fillId="0" borderId="13" xfId="0" applyFont="1" applyBorder="1" applyAlignment="1">
      <alignment wrapText="1"/>
    </xf>
    <xf numFmtId="0" fontId="28" fillId="0" borderId="0" xfId="0" applyFont="1" applyAlignment="1">
      <alignment vertical="center" wrapText="1"/>
    </xf>
    <xf numFmtId="4" fontId="49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left" indent="1"/>
    </xf>
    <xf numFmtId="49" fontId="28" fillId="0" borderId="9" xfId="0" applyNumberFormat="1" applyFont="1" applyBorder="1" applyAlignment="1">
      <alignment horizontal="right" vertical="center"/>
    </xf>
    <xf numFmtId="49" fontId="28" fillId="0" borderId="2" xfId="0" applyNumberFormat="1" applyFont="1" applyBorder="1" applyAlignment="1">
      <alignment vertical="center" wrapText="1"/>
    </xf>
    <xf numFmtId="49" fontId="48" fillId="0" borderId="9" xfId="0" applyNumberFormat="1" applyFont="1" applyBorder="1" applyAlignment="1">
      <alignment horizontal="right" vertical="center"/>
    </xf>
    <xf numFmtId="49" fontId="48" fillId="0" borderId="2" xfId="0" applyNumberFormat="1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49" fontId="37" fillId="0" borderId="9" xfId="0" applyNumberFormat="1" applyFont="1" applyBorder="1" applyAlignment="1">
      <alignment horizontal="right" vertical="center" wrapText="1"/>
    </xf>
    <xf numFmtId="49" fontId="26" fillId="0" borderId="10" xfId="0" applyNumberFormat="1" applyFont="1" applyBorder="1" applyAlignment="1">
      <alignment horizontal="right" vertical="center" wrapText="1"/>
    </xf>
    <xf numFmtId="0" fontId="26" fillId="0" borderId="11" xfId="0" applyFont="1" applyBorder="1" applyAlignment="1">
      <alignment horizontal="left" vertical="center" wrapText="1"/>
    </xf>
    <xf numFmtId="4" fontId="9" fillId="0" borderId="14" xfId="0" applyNumberFormat="1" applyFont="1" applyBorder="1" applyAlignment="1">
      <alignment vertical="center" wrapText="1"/>
    </xf>
    <xf numFmtId="0" fontId="49" fillId="0" borderId="0" xfId="0" applyFont="1" applyAlignment="1">
      <alignment horizontal="left" vertical="center"/>
    </xf>
    <xf numFmtId="10" fontId="12" fillId="0" borderId="4" xfId="0" applyNumberFormat="1" applyFont="1" applyBorder="1" applyAlignment="1">
      <alignment horizontal="center" vertical="center"/>
    </xf>
    <xf numFmtId="0" fontId="12" fillId="0" borderId="2" xfId="0" applyFont="1" applyBorder="1"/>
    <xf numFmtId="10" fontId="10" fillId="0" borderId="13" xfId="0" applyNumberFormat="1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/>
    </xf>
    <xf numFmtId="49" fontId="12" fillId="0" borderId="16" xfId="0" applyNumberFormat="1" applyFont="1" applyBorder="1" applyAlignment="1">
      <alignment horizontal="right" vertical="center"/>
    </xf>
    <xf numFmtId="0" fontId="12" fillId="0" borderId="4" xfId="0" applyFont="1" applyBorder="1"/>
    <xf numFmtId="0" fontId="12" fillId="0" borderId="2" xfId="0" applyFont="1" applyBorder="1" applyAlignment="1">
      <alignment vertical="center"/>
    </xf>
    <xf numFmtId="49" fontId="12" fillId="0" borderId="2" xfId="0" applyNumberFormat="1" applyFont="1" applyBorder="1"/>
    <xf numFmtId="0" fontId="12" fillId="0" borderId="2" xfId="0" applyFont="1" applyBorder="1" applyAlignment="1">
      <alignment horizontal="center"/>
    </xf>
    <xf numFmtId="49" fontId="12" fillId="0" borderId="13" xfId="0" applyNumberFormat="1" applyFont="1" applyBorder="1" applyAlignment="1">
      <alignment horizontal="left" indent="1"/>
    </xf>
    <xf numFmtId="49" fontId="12" fillId="0" borderId="9" xfId="0" applyNumberFormat="1" applyFont="1" applyBorder="1" applyAlignment="1">
      <alignment horizontal="left" vertical="center"/>
    </xf>
    <xf numFmtId="0" fontId="10" fillId="0" borderId="10" xfId="0" applyFont="1" applyBorder="1" applyAlignment="1">
      <alignment horizontal="center"/>
    </xf>
    <xf numFmtId="0" fontId="10" fillId="0" borderId="5" xfId="0" applyFont="1" applyBorder="1"/>
    <xf numFmtId="4" fontId="12" fillId="0" borderId="1" xfId="0" applyNumberFormat="1" applyFont="1" applyBorder="1" applyAlignment="1">
      <alignment vertical="center"/>
    </xf>
    <xf numFmtId="4" fontId="36" fillId="0" borderId="14" xfId="0" applyNumberFormat="1" applyFont="1" applyBorder="1" applyAlignment="1">
      <alignment vertical="center"/>
    </xf>
    <xf numFmtId="49" fontId="10" fillId="0" borderId="16" xfId="0" applyNumberFormat="1" applyFont="1" applyBorder="1" applyAlignment="1">
      <alignment horizontal="right" vertical="center"/>
    </xf>
    <xf numFmtId="49" fontId="10" fillId="0" borderId="12" xfId="0" applyNumberFormat="1" applyFont="1" applyBorder="1" applyAlignment="1">
      <alignment wrapText="1"/>
    </xf>
    <xf numFmtId="49" fontId="10" fillId="0" borderId="0" xfId="0" applyNumberFormat="1" applyFont="1" applyAlignment="1">
      <alignment horizontal="left"/>
    </xf>
    <xf numFmtId="0" fontId="12" fillId="0" borderId="11" xfId="0" applyFont="1" applyBorder="1" applyAlignment="1">
      <alignment horizontal="left" indent="1"/>
    </xf>
    <xf numFmtId="0" fontId="37" fillId="0" borderId="9" xfId="0" applyFont="1" applyBorder="1" applyAlignment="1">
      <alignment horizontal="right" vertical="center"/>
    </xf>
    <xf numFmtId="0" fontId="10" fillId="0" borderId="0" xfId="0" applyFont="1" applyAlignment="1">
      <alignment horizontal="left" wrapText="1"/>
    </xf>
    <xf numFmtId="0" fontId="10" fillId="0" borderId="4" xfId="0" applyFont="1" applyBorder="1" applyAlignment="1">
      <alignment horizontal="center"/>
    </xf>
    <xf numFmtId="49" fontId="12" fillId="0" borderId="13" xfId="0" applyNumberFormat="1" applyFont="1" applyBorder="1" applyAlignment="1">
      <alignment horizontal="right" vertical="center"/>
    </xf>
    <xf numFmtId="49" fontId="12" fillId="0" borderId="15" xfId="0" applyNumberFormat="1" applyFont="1" applyBorder="1" applyAlignment="1">
      <alignment horizontal="left" indent="1"/>
    </xf>
    <xf numFmtId="10" fontId="10" fillId="0" borderId="15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left" indent="1"/>
    </xf>
    <xf numFmtId="0" fontId="10" fillId="0" borderId="13" xfId="0" applyFont="1" applyBorder="1" applyAlignment="1">
      <alignment wrapText="1"/>
    </xf>
    <xf numFmtId="0" fontId="23" fillId="0" borderId="9" xfId="0" applyFont="1" applyBorder="1" applyAlignment="1">
      <alignment vertical="center" wrapText="1"/>
    </xf>
    <xf numFmtId="4" fontId="23" fillId="0" borderId="9" xfId="0" applyNumberFormat="1" applyFont="1" applyBorder="1" applyAlignment="1">
      <alignment vertical="center" wrapText="1"/>
    </xf>
    <xf numFmtId="10" fontId="23" fillId="0" borderId="2" xfId="2" applyNumberFormat="1" applyFont="1" applyFill="1" applyBorder="1" applyAlignment="1" applyProtection="1">
      <alignment horizontal="center" vertical="center" wrapText="1"/>
    </xf>
    <xf numFmtId="0" fontId="10" fillId="0" borderId="9" xfId="0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46" fillId="0" borderId="9" xfId="0" applyNumberFormat="1" applyFont="1" applyBorder="1" applyAlignment="1">
      <alignment horizontal="center" vertical="center"/>
    </xf>
    <xf numFmtId="0" fontId="47" fillId="0" borderId="0" xfId="0" applyFont="1" applyAlignment="1">
      <alignment vertical="center" wrapText="1"/>
    </xf>
    <xf numFmtId="4" fontId="47" fillId="0" borderId="13" xfId="0" applyNumberFormat="1" applyFont="1" applyBorder="1" applyAlignment="1">
      <alignment vertical="center" wrapText="1"/>
    </xf>
    <xf numFmtId="43" fontId="10" fillId="0" borderId="0" xfId="1" applyFont="1" applyFill="1" applyAlignment="1">
      <alignment horizontal="center" vertical="center"/>
    </xf>
    <xf numFmtId="0" fontId="12" fillId="0" borderId="0" xfId="0" applyFont="1" applyAlignment="1">
      <alignment horizontal="left"/>
    </xf>
    <xf numFmtId="49" fontId="10" fillId="0" borderId="4" xfId="0" applyNumberFormat="1" applyFont="1" applyBorder="1" applyAlignment="1">
      <alignment horizontal="right" vertical="center"/>
    </xf>
    <xf numFmtId="0" fontId="12" fillId="0" borderId="4" xfId="0" applyFont="1" applyBorder="1" applyAlignment="1">
      <alignment horizontal="right"/>
    </xf>
    <xf numFmtId="4" fontId="12" fillId="0" borderId="4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/>
    </xf>
    <xf numFmtId="0" fontId="12" fillId="0" borderId="2" xfId="0" applyFont="1" applyBorder="1" applyAlignment="1">
      <alignment horizontal="right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28" fillId="0" borderId="2" xfId="0" applyFont="1" applyBorder="1"/>
    <xf numFmtId="0" fontId="12" fillId="0" borderId="0" xfId="0" applyFont="1" applyAlignment="1">
      <alignment horizontal="left" vertical="center" wrapText="1" indent="1"/>
    </xf>
    <xf numFmtId="4" fontId="19" fillId="0" borderId="0" xfId="0" applyNumberFormat="1" applyFont="1" applyAlignment="1">
      <alignment horizontal="right" vertical="center"/>
    </xf>
    <xf numFmtId="49" fontId="10" fillId="0" borderId="4" xfId="0" applyNumberFormat="1" applyFont="1" applyBorder="1" applyAlignment="1">
      <alignment wrapText="1"/>
    </xf>
    <xf numFmtId="0" fontId="28" fillId="0" borderId="2" xfId="0" applyFont="1" applyBorder="1" applyAlignment="1">
      <alignment vertical="center" wrapText="1"/>
    </xf>
    <xf numFmtId="4" fontId="10" fillId="0" borderId="13" xfId="0" applyNumberFormat="1" applyFont="1" applyBorder="1" applyAlignment="1">
      <alignment horizontal="right" vertical="center"/>
    </xf>
    <xf numFmtId="0" fontId="12" fillId="0" borderId="9" xfId="0" applyFont="1" applyBorder="1" applyAlignment="1">
      <alignment horizontal="right" vertical="center"/>
    </xf>
    <xf numFmtId="4" fontId="12" fillId="0" borderId="15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right" vertical="center"/>
    </xf>
    <xf numFmtId="49" fontId="10" fillId="0" borderId="13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left" indent="1"/>
    </xf>
    <xf numFmtId="49" fontId="10" fillId="0" borderId="13" xfId="0" applyNumberFormat="1" applyFont="1" applyBorder="1" applyAlignment="1">
      <alignment vertical="center"/>
    </xf>
    <xf numFmtId="49" fontId="28" fillId="0" borderId="13" xfId="0" applyNumberFormat="1" applyFont="1" applyBorder="1" applyAlignment="1">
      <alignment vertical="center" wrapText="1"/>
    </xf>
    <xf numFmtId="4" fontId="28" fillId="0" borderId="2" xfId="0" applyNumberFormat="1" applyFont="1" applyBorder="1" applyAlignment="1">
      <alignment vertical="center" wrapText="1"/>
    </xf>
    <xf numFmtId="0" fontId="10" fillId="0" borderId="13" xfId="0" applyFont="1" applyBorder="1" applyAlignment="1">
      <alignment vertical="center"/>
    </xf>
    <xf numFmtId="49" fontId="10" fillId="0" borderId="5" xfId="0" applyNumberFormat="1" applyFont="1" applyBorder="1" applyAlignment="1">
      <alignment horizontal="left" vertical="center"/>
    </xf>
    <xf numFmtId="10" fontId="12" fillId="0" borderId="0" xfId="0" applyNumberFormat="1" applyFont="1" applyAlignment="1">
      <alignment vertical="center"/>
    </xf>
    <xf numFmtId="0" fontId="10" fillId="0" borderId="25" xfId="0" applyFont="1" applyBorder="1" applyAlignment="1">
      <alignment horizontal="right" vertical="center"/>
    </xf>
    <xf numFmtId="4" fontId="50" fillId="0" borderId="0" xfId="0" applyNumberFormat="1" applyFont="1"/>
    <xf numFmtId="4" fontId="54" fillId="0" borderId="0" xfId="7" applyNumberFormat="1" applyFont="1" applyProtection="1">
      <protection locked="0"/>
    </xf>
    <xf numFmtId="43" fontId="20" fillId="0" borderId="0" xfId="1" applyFont="1" applyProtection="1">
      <protection locked="0"/>
    </xf>
    <xf numFmtId="43" fontId="54" fillId="0" borderId="0" xfId="1" applyFont="1" applyProtection="1">
      <protection locked="0"/>
    </xf>
    <xf numFmtId="43" fontId="9" fillId="0" borderId="0" xfId="1" applyFont="1" applyProtection="1">
      <protection locked="0"/>
    </xf>
    <xf numFmtId="43" fontId="54" fillId="0" borderId="0" xfId="7" applyNumberFormat="1" applyFont="1" applyProtection="1">
      <protection locked="0"/>
    </xf>
    <xf numFmtId="0" fontId="55" fillId="0" borderId="9" xfId="0" applyFont="1" applyBorder="1" applyAlignment="1">
      <alignment horizontal="right"/>
    </xf>
    <xf numFmtId="0" fontId="55" fillId="0" borderId="0" xfId="0" applyFont="1"/>
    <xf numFmtId="4" fontId="12" fillId="0" borderId="13" xfId="0" applyNumberFormat="1" applyFont="1" applyBorder="1" applyAlignment="1">
      <alignment horizontal="center" vertical="center"/>
    </xf>
    <xf numFmtId="49" fontId="55" fillId="0" borderId="9" xfId="0" applyNumberFormat="1" applyFont="1" applyBorder="1" applyAlignment="1">
      <alignment horizontal="center"/>
    </xf>
    <xf numFmtId="49" fontId="55" fillId="0" borderId="9" xfId="0" applyNumberFormat="1" applyFont="1" applyBorder="1" applyAlignment="1">
      <alignment horizontal="right" vertical="center"/>
    </xf>
    <xf numFmtId="0" fontId="55" fillId="0" borderId="2" xfId="0" applyFont="1" applyBorder="1"/>
    <xf numFmtId="49" fontId="55" fillId="0" borderId="9" xfId="0" applyNumberFormat="1" applyFont="1" applyBorder="1" applyAlignment="1">
      <alignment horizontal="right" vertical="center" wrapText="1"/>
    </xf>
    <xf numFmtId="49" fontId="55" fillId="0" borderId="0" xfId="0" applyNumberFormat="1" applyFont="1" applyAlignment="1">
      <alignment vertical="center" wrapText="1"/>
    </xf>
    <xf numFmtId="4" fontId="10" fillId="0" borderId="0" xfId="6" applyNumberFormat="1" applyFont="1" applyAlignment="1">
      <alignment horizontal="center" vertical="center" wrapText="1"/>
    </xf>
    <xf numFmtId="165" fontId="10" fillId="0" borderId="0" xfId="4" applyFont="1" applyFill="1" applyBorder="1" applyAlignment="1">
      <alignment horizontal="right" vertical="center"/>
    </xf>
    <xf numFmtId="4" fontId="38" fillId="0" borderId="13" xfId="0" applyNumberFormat="1" applyFont="1" applyBorder="1" applyAlignment="1" applyProtection="1">
      <alignment vertical="center"/>
      <protection locked="0"/>
    </xf>
    <xf numFmtId="4" fontId="8" fillId="8" borderId="1" xfId="0" applyNumberFormat="1" applyFont="1" applyFill="1" applyBorder="1" applyAlignment="1">
      <alignment horizontal="center" vertical="center"/>
    </xf>
    <xf numFmtId="4" fontId="37" fillId="0" borderId="13" xfId="0" applyNumberFormat="1" applyFont="1" applyBorder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49" fontId="3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28" fillId="0" borderId="0" xfId="0" applyFont="1"/>
    <xf numFmtId="49" fontId="10" fillId="0" borderId="16" xfId="5" applyNumberFormat="1" applyFont="1" applyBorder="1" applyAlignment="1">
      <alignment horizontal="right" vertical="center"/>
    </xf>
    <xf numFmtId="0" fontId="10" fillId="0" borderId="12" xfId="5" applyFont="1" applyBorder="1" applyAlignment="1">
      <alignment vertical="center"/>
    </xf>
    <xf numFmtId="49" fontId="10" fillId="0" borderId="9" xfId="5" applyNumberFormat="1" applyFont="1" applyBorder="1" applyAlignment="1">
      <alignment horizontal="right" vertical="center"/>
    </xf>
    <xf numFmtId="49" fontId="10" fillId="0" borderId="10" xfId="0" applyNumberFormat="1" applyFont="1" applyBorder="1" applyAlignment="1">
      <alignment horizontal="right" vertical="center"/>
    </xf>
    <xf numFmtId="49" fontId="10" fillId="0" borderId="11" xfId="0" applyNumberFormat="1" applyFont="1" applyBorder="1" applyAlignment="1">
      <alignment horizontal="left" vertical="center"/>
    </xf>
    <xf numFmtId="49" fontId="26" fillId="0" borderId="0" xfId="0" applyNumberFormat="1" applyFont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1" fillId="6" borderId="8" xfId="6" applyFont="1" applyFill="1" applyBorder="1" applyAlignment="1">
      <alignment horizontal="center" vertical="center" wrapText="1"/>
    </xf>
    <xf numFmtId="49" fontId="43" fillId="0" borderId="0" xfId="0" applyNumberFormat="1" applyFont="1" applyAlignment="1">
      <alignment horizontal="center" vertical="top"/>
    </xf>
    <xf numFmtId="0" fontId="1" fillId="0" borderId="13" xfId="5" applyBorder="1" applyAlignment="1">
      <alignment horizontal="center" vertical="center" wrapText="1"/>
    </xf>
    <xf numFmtId="0" fontId="1" fillId="0" borderId="13" xfId="5" applyBorder="1" applyAlignment="1">
      <alignment horizontal="left" vertical="center" wrapText="1"/>
    </xf>
    <xf numFmtId="0" fontId="1" fillId="0" borderId="0" xfId="5" applyAlignment="1">
      <alignment vertical="center" wrapText="1"/>
    </xf>
    <xf numFmtId="10" fontId="12" fillId="0" borderId="4" xfId="0" applyNumberFormat="1" applyFont="1" applyBorder="1" applyAlignment="1">
      <alignment horizontal="center" vertical="center"/>
    </xf>
    <xf numFmtId="10" fontId="12" fillId="0" borderId="5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10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49" fillId="0" borderId="6" xfId="0" applyFont="1" applyBorder="1" applyAlignment="1">
      <alignment horizontal="center" vertical="center"/>
    </xf>
    <xf numFmtId="0" fontId="49" fillId="0" borderId="7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4" fontId="12" fillId="0" borderId="6" xfId="0" applyNumberFormat="1" applyFont="1" applyBorder="1" applyAlignment="1">
      <alignment horizontal="center" vertical="center"/>
    </xf>
    <xf numFmtId="4" fontId="12" fillId="0" borderId="4" xfId="0" applyNumberFormat="1" applyFont="1" applyBorder="1" applyAlignment="1">
      <alignment horizontal="center" vertical="center"/>
    </xf>
    <xf numFmtId="4" fontId="12" fillId="0" borderId="5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5" fillId="0" borderId="0" xfId="5" applyNumberFormat="1" applyFont="1" applyAlignment="1">
      <alignment horizontal="center"/>
    </xf>
    <xf numFmtId="0" fontId="5" fillId="0" borderId="0" xfId="5" applyFont="1" applyAlignment="1">
      <alignment horizontal="center"/>
    </xf>
    <xf numFmtId="0" fontId="8" fillId="0" borderId="0" xfId="5" applyFont="1" applyAlignment="1">
      <alignment horizontal="center"/>
    </xf>
    <xf numFmtId="0" fontId="11" fillId="6" borderId="1" xfId="6" applyFont="1" applyFill="1" applyBorder="1" applyAlignment="1">
      <alignment horizontal="center" vertical="center" wrapText="1"/>
    </xf>
    <xf numFmtId="0" fontId="12" fillId="8" borderId="1" xfId="6" applyFont="1" applyFill="1" applyBorder="1" applyAlignment="1">
      <alignment horizontal="center" vertical="center"/>
    </xf>
    <xf numFmtId="0" fontId="25" fillId="6" borderId="1" xfId="6" applyFont="1" applyFill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/>
    </xf>
    <xf numFmtId="49" fontId="56" fillId="0" borderId="0" xfId="10" applyNumberFormat="1" applyAlignment="1">
      <alignment horizontal="center"/>
    </xf>
    <xf numFmtId="0" fontId="11" fillId="6" borderId="8" xfId="6" applyFont="1" applyFill="1" applyBorder="1" applyAlignment="1">
      <alignment horizontal="center" vertical="center" wrapText="1"/>
    </xf>
    <xf numFmtId="0" fontId="12" fillId="8" borderId="8" xfId="6" applyFont="1" applyFill="1" applyBorder="1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2" fillId="0" borderId="0" xfId="6" applyFont="1" applyAlignment="1">
      <alignment horizontal="center" vertical="center"/>
    </xf>
    <xf numFmtId="0" fontId="11" fillId="6" borderId="1" xfId="6" applyFont="1" applyFill="1" applyBorder="1" applyAlignment="1">
      <alignment horizontal="center" vertical="center"/>
    </xf>
    <xf numFmtId="0" fontId="8" fillId="8" borderId="1" xfId="6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6" borderId="6" xfId="6" applyFont="1" applyFill="1" applyBorder="1" applyAlignment="1">
      <alignment horizontal="center" vertical="center" wrapText="1"/>
    </xf>
    <xf numFmtId="4" fontId="8" fillId="8" borderId="6" xfId="0" applyNumberFormat="1" applyFont="1" applyFill="1" applyBorder="1" applyAlignment="1">
      <alignment horizontal="center" vertical="center" wrapText="1"/>
    </xf>
    <xf numFmtId="4" fontId="8" fillId="8" borderId="7" xfId="0" applyNumberFormat="1" applyFont="1" applyFill="1" applyBorder="1" applyAlignment="1">
      <alignment horizontal="center" vertical="center" wrapText="1"/>
    </xf>
    <xf numFmtId="4" fontId="8" fillId="8" borderId="8" xfId="0" applyNumberFormat="1" applyFont="1" applyFill="1" applyBorder="1" applyAlignment="1">
      <alignment horizontal="center" vertical="center" wrapText="1"/>
    </xf>
    <xf numFmtId="0" fontId="17" fillId="0" borderId="0" xfId="7" applyFont="1" applyAlignment="1">
      <alignment horizontal="center"/>
    </xf>
    <xf numFmtId="49" fontId="18" fillId="6" borderId="16" xfId="7" applyNumberFormat="1" applyFont="1" applyFill="1" applyBorder="1" applyAlignment="1">
      <alignment horizontal="center" vertical="center"/>
    </xf>
    <xf numFmtId="49" fontId="18" fillId="6" borderId="12" xfId="7" applyNumberFormat="1" applyFont="1" applyFill="1" applyBorder="1" applyAlignment="1">
      <alignment horizontal="center" vertical="center"/>
    </xf>
    <xf numFmtId="49" fontId="18" fillId="6" borderId="15" xfId="7" applyNumberFormat="1" applyFont="1" applyFill="1" applyBorder="1" applyAlignment="1">
      <alignment horizontal="center" vertical="center"/>
    </xf>
    <xf numFmtId="0" fontId="18" fillId="6" borderId="9" xfId="7" applyFont="1" applyFill="1" applyBorder="1" applyAlignment="1">
      <alignment horizontal="center" vertical="center"/>
    </xf>
    <xf numFmtId="0" fontId="18" fillId="6" borderId="0" xfId="7" applyFont="1" applyFill="1" applyAlignment="1">
      <alignment horizontal="center" vertical="center"/>
    </xf>
    <xf numFmtId="0" fontId="18" fillId="6" borderId="13" xfId="7" applyFont="1" applyFill="1" applyBorder="1" applyAlignment="1">
      <alignment horizontal="center" vertical="center"/>
    </xf>
    <xf numFmtId="0" fontId="8" fillId="0" borderId="1" xfId="7" applyFont="1" applyBorder="1" applyAlignment="1">
      <alignment horizontal="center" vertical="center"/>
    </xf>
    <xf numFmtId="0" fontId="8" fillId="0" borderId="6" xfId="7" applyFont="1" applyBorder="1" applyAlignment="1">
      <alignment horizontal="center" vertical="center"/>
    </xf>
    <xf numFmtId="0" fontId="8" fillId="0" borderId="8" xfId="7" applyFont="1" applyBorder="1" applyAlignment="1">
      <alignment horizontal="center" vertical="center"/>
    </xf>
    <xf numFmtId="0" fontId="19" fillId="8" borderId="4" xfId="7" applyFont="1" applyFill="1" applyBorder="1" applyAlignment="1">
      <alignment horizontal="center" vertical="center" wrapText="1"/>
    </xf>
    <xf numFmtId="0" fontId="19" fillId="8" borderId="5" xfId="7" applyFont="1" applyFill="1" applyBorder="1" applyAlignment="1">
      <alignment horizontal="center" vertical="center" wrapText="1"/>
    </xf>
    <xf numFmtId="0" fontId="12" fillId="8" borderId="4" xfId="7" applyFont="1" applyFill="1" applyBorder="1" applyAlignment="1">
      <alignment horizontal="center" vertical="center"/>
    </xf>
    <xf numFmtId="0" fontId="12" fillId="8" borderId="5" xfId="7" applyFont="1" applyFill="1" applyBorder="1" applyAlignment="1">
      <alignment horizontal="center" vertical="center"/>
    </xf>
    <xf numFmtId="4" fontId="12" fillId="8" borderId="4" xfId="7" applyNumberFormat="1" applyFont="1" applyFill="1" applyBorder="1" applyAlignment="1">
      <alignment horizontal="center" vertical="center"/>
    </xf>
    <xf numFmtId="4" fontId="12" fillId="8" borderId="5" xfId="7" applyNumberFormat="1" applyFont="1" applyFill="1" applyBorder="1" applyAlignment="1">
      <alignment horizontal="center" vertical="center"/>
    </xf>
    <xf numFmtId="2" fontId="5" fillId="0" borderId="0" xfId="6" applyNumberFormat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2" fontId="6" fillId="0" borderId="0" xfId="6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3" fillId="0" borderId="4" xfId="6" applyFont="1" applyBorder="1" applyAlignment="1">
      <alignment horizontal="left" vertical="center" wrapText="1"/>
    </xf>
    <xf numFmtId="0" fontId="3" fillId="0" borderId="2" xfId="6" applyFont="1" applyBorder="1" applyAlignment="1">
      <alignment horizontal="left" vertical="center" wrapText="1"/>
    </xf>
    <xf numFmtId="0" fontId="3" fillId="0" borderId="5" xfId="6" applyFont="1" applyBorder="1" applyAlignment="1">
      <alignment horizontal="left" vertical="center" wrapText="1"/>
    </xf>
  </cellXfs>
  <cellStyles count="11">
    <cellStyle name="Euro" xfId="3" xr:uid="{00000000-0005-0000-0000-000031000000}"/>
    <cellStyle name="Hipervínculo" xfId="10" builtinId="8"/>
    <cellStyle name="Millares" xfId="1" builtinId="3"/>
    <cellStyle name="Millares 2" xfId="4" xr:uid="{00000000-0005-0000-0000-000032000000}"/>
    <cellStyle name="Normal" xfId="0" builtinId="0"/>
    <cellStyle name="Normal 2" xfId="5" xr:uid="{00000000-0005-0000-0000-000033000000}"/>
    <cellStyle name="Normal 2 2" xfId="6" xr:uid="{00000000-0005-0000-0000-000034000000}"/>
    <cellStyle name="Normal 3" xfId="7" xr:uid="{00000000-0005-0000-0000-000035000000}"/>
    <cellStyle name="Normal 4" xfId="8" xr:uid="{00000000-0005-0000-0000-000036000000}"/>
    <cellStyle name="Porcentaje" xfId="2" builtinId="5"/>
    <cellStyle name="Porcentaje 2" xfId="9" xr:uid="{00000000-0005-0000-0000-000037000000}"/>
  </cellStyles>
  <dxfs count="0"/>
  <tableStyles count="0" defaultTableStyle="TableStyleMedium9" defaultPivotStyle="PivotStyleLight16"/>
  <colors>
    <mruColors>
      <color rgb="FFFFCC99"/>
      <color rgb="FFCCFFFF"/>
      <color rgb="FF99CCFF"/>
      <color rgb="FFC4D79B"/>
      <color rgb="FF66CCFF"/>
      <color rgb="FF66FF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989965</xdr:colOff>
      <xdr:row>38</xdr:row>
      <xdr:rowOff>98638</xdr:rowOff>
    </xdr:from>
    <xdr:to>
      <xdr:col>2</xdr:col>
      <xdr:colOff>2761615</xdr:colOff>
      <xdr:row>48</xdr:row>
      <xdr:rowOff>146262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037715" y="5951221"/>
          <a:ext cx="1771650" cy="15292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=+@'IND-ESTR-CLASIF%20'!A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3:E2440"/>
  <sheetViews>
    <sheetView showGridLines="0" tabSelected="1" zoomScaleNormal="100" zoomScaleSheetLayoutView="90" workbookViewId="0">
      <selection activeCell="H23" sqref="H23"/>
    </sheetView>
  </sheetViews>
  <sheetFormatPr baseColWidth="10" defaultColWidth="11.44140625" defaultRowHeight="11.25" customHeight="1"/>
  <cols>
    <col min="1" max="1" width="5.33203125" style="326" customWidth="1"/>
    <col min="2" max="2" width="10" style="307" customWidth="1"/>
    <col min="3" max="3" width="47.109375" style="318" customWidth="1"/>
    <col min="4" max="4" width="12.77734375" style="69" customWidth="1"/>
    <col min="5" max="5" width="14.33203125" style="509" customWidth="1"/>
    <col min="6" max="16384" width="11.44140625" style="318"/>
  </cols>
  <sheetData>
    <row r="3" spans="1:5" ht="11.25" customHeight="1">
      <c r="A3" s="510"/>
      <c r="B3" s="511"/>
      <c r="C3" s="512"/>
      <c r="D3" s="513"/>
      <c r="E3" s="514"/>
    </row>
    <row r="4" spans="1:5" ht="10.199999999999999">
      <c r="A4" s="515"/>
      <c r="C4" s="68"/>
      <c r="E4" s="516"/>
    </row>
    <row r="5" spans="1:5" ht="15.6">
      <c r="A5" s="741" t="s">
        <v>0</v>
      </c>
      <c r="B5" s="742"/>
      <c r="C5" s="742"/>
      <c r="D5" s="742"/>
      <c r="E5" s="743"/>
    </row>
    <row r="6" spans="1:5" ht="11.25" customHeight="1">
      <c r="A6" s="515"/>
      <c r="C6" s="68"/>
      <c r="E6" s="516"/>
    </row>
    <row r="7" spans="1:5" ht="11.25" customHeight="1">
      <c r="A7" s="515"/>
      <c r="C7" s="68"/>
      <c r="E7" s="517" t="s">
        <v>1</v>
      </c>
    </row>
    <row r="8" spans="1:5" ht="11.25" customHeight="1">
      <c r="A8" s="515"/>
      <c r="C8" s="68"/>
      <c r="E8" s="518"/>
    </row>
    <row r="9" spans="1:5" ht="11.25" customHeight="1">
      <c r="A9" s="515"/>
      <c r="B9" s="68" t="s">
        <v>2</v>
      </c>
      <c r="C9" s="68"/>
      <c r="E9" s="519" t="s">
        <v>3</v>
      </c>
    </row>
    <row r="10" spans="1:5" ht="11.25" customHeight="1">
      <c r="A10" s="515"/>
      <c r="B10" s="68"/>
      <c r="C10" s="68"/>
      <c r="E10" s="518"/>
    </row>
    <row r="11" spans="1:5" ht="11.25" customHeight="1">
      <c r="A11" s="515"/>
      <c r="B11" s="68" t="s">
        <v>4</v>
      </c>
      <c r="C11" s="68"/>
      <c r="E11" s="519" t="s">
        <v>514</v>
      </c>
    </row>
    <row r="12" spans="1:5" ht="11.25" customHeight="1">
      <c r="A12" s="515"/>
      <c r="B12" s="68"/>
      <c r="C12" s="68"/>
      <c r="E12" s="518"/>
    </row>
    <row r="13" spans="1:5" ht="11.25" customHeight="1">
      <c r="A13" s="515"/>
      <c r="B13" s="68" t="s">
        <v>6</v>
      </c>
      <c r="C13" s="68"/>
      <c r="E13" s="519" t="s">
        <v>514</v>
      </c>
    </row>
    <row r="14" spans="1:5" ht="11.25" customHeight="1">
      <c r="A14" s="515"/>
      <c r="B14" s="68"/>
      <c r="C14" s="68"/>
      <c r="E14" s="518"/>
    </row>
    <row r="15" spans="1:5" ht="11.25" customHeight="1">
      <c r="A15" s="515"/>
      <c r="B15" s="68" t="s">
        <v>7</v>
      </c>
      <c r="C15" s="68"/>
      <c r="E15" s="519" t="s">
        <v>793</v>
      </c>
    </row>
    <row r="16" spans="1:5" ht="11.25" customHeight="1">
      <c r="A16" s="515"/>
      <c r="B16" s="68"/>
      <c r="C16" s="68"/>
      <c r="E16" s="518"/>
    </row>
    <row r="17" spans="1:5" ht="11.25" customHeight="1">
      <c r="A17" s="515"/>
      <c r="B17" s="68" t="s">
        <v>8</v>
      </c>
      <c r="C17" s="68"/>
      <c r="E17" s="519" t="s">
        <v>832</v>
      </c>
    </row>
    <row r="18" spans="1:5" ht="11.25" customHeight="1">
      <c r="A18" s="515"/>
      <c r="B18" s="68"/>
      <c r="C18" s="68"/>
      <c r="E18" s="518"/>
    </row>
    <row r="19" spans="1:5" ht="11.25" customHeight="1">
      <c r="A19" s="515"/>
      <c r="B19" s="68" t="s">
        <v>9</v>
      </c>
      <c r="C19" s="68"/>
      <c r="E19" s="519" t="s">
        <v>794</v>
      </c>
    </row>
    <row r="20" spans="1:5" ht="11.25" customHeight="1">
      <c r="A20" s="515"/>
      <c r="B20" s="68"/>
      <c r="C20" s="68"/>
      <c r="E20" s="518"/>
    </row>
    <row r="21" spans="1:5" ht="19.5" customHeight="1">
      <c r="A21" s="515"/>
      <c r="B21" s="744" t="s">
        <v>10</v>
      </c>
      <c r="C21" s="744"/>
      <c r="E21" s="519" t="s">
        <v>833</v>
      </c>
    </row>
    <row r="22" spans="1:5" ht="11.25" customHeight="1">
      <c r="A22" s="515"/>
      <c r="B22" s="68"/>
      <c r="C22" s="68"/>
      <c r="E22" s="519"/>
    </row>
    <row r="23" spans="1:5" ht="19.5" customHeight="1">
      <c r="A23" s="515"/>
      <c r="B23" s="744" t="s">
        <v>11</v>
      </c>
      <c r="C23" s="744"/>
      <c r="E23" s="519" t="s">
        <v>808</v>
      </c>
    </row>
    <row r="24" spans="1:5" ht="11.25" customHeight="1">
      <c r="A24" s="515"/>
      <c r="B24" s="68"/>
      <c r="C24" s="68"/>
      <c r="E24" s="519"/>
    </row>
    <row r="25" spans="1:5" ht="11.25" customHeight="1">
      <c r="A25" s="515"/>
      <c r="B25" s="68" t="s">
        <v>12</v>
      </c>
      <c r="C25" s="68"/>
      <c r="E25" s="519" t="s">
        <v>810</v>
      </c>
    </row>
    <row r="26" spans="1:5" ht="11.25" customHeight="1">
      <c r="A26" s="515"/>
      <c r="B26" s="68"/>
      <c r="C26" s="68"/>
      <c r="E26" s="519"/>
    </row>
    <row r="27" spans="1:5" ht="11.25" customHeight="1">
      <c r="A27" s="515"/>
      <c r="B27" s="68" t="s">
        <v>13</v>
      </c>
      <c r="C27" s="68"/>
      <c r="E27" s="519" t="s">
        <v>809</v>
      </c>
    </row>
    <row r="28" spans="1:5" ht="11.25" customHeight="1">
      <c r="A28" s="515"/>
      <c r="B28" s="68"/>
      <c r="C28" s="68"/>
      <c r="E28" s="519"/>
    </row>
    <row r="29" spans="1:5" ht="11.25" customHeight="1">
      <c r="A29" s="515"/>
      <c r="B29" s="68"/>
      <c r="C29" s="68"/>
      <c r="E29" s="519"/>
    </row>
    <row r="30" spans="1:5" ht="11.25" customHeight="1">
      <c r="A30" s="515"/>
      <c r="B30" s="68"/>
      <c r="C30" s="68"/>
      <c r="E30" s="518"/>
    </row>
    <row r="31" spans="1:5" ht="11.25" customHeight="1">
      <c r="A31" s="515"/>
      <c r="B31" s="68" t="s">
        <v>14</v>
      </c>
      <c r="C31" s="68"/>
      <c r="E31" s="519"/>
    </row>
    <row r="32" spans="1:5" ht="11.25" customHeight="1">
      <c r="A32" s="515"/>
      <c r="B32" s="450"/>
      <c r="C32" s="450" t="s">
        <v>15</v>
      </c>
      <c r="E32" s="519"/>
    </row>
    <row r="33" spans="1:5" ht="11.25" customHeight="1">
      <c r="A33" s="520"/>
      <c r="B33" s="450"/>
      <c r="E33" s="519"/>
    </row>
    <row r="34" spans="1:5" ht="11.25" customHeight="1">
      <c r="A34" s="520"/>
      <c r="C34" s="521"/>
      <c r="E34" s="519"/>
    </row>
    <row r="35" spans="1:5" ht="11.25" customHeight="1">
      <c r="A35" s="522"/>
      <c r="B35" s="523"/>
      <c r="C35" s="524"/>
      <c r="D35" s="525"/>
      <c r="E35" s="526"/>
    </row>
    <row r="36" spans="1:5" ht="11.25" customHeight="1">
      <c r="E36" s="335"/>
    </row>
    <row r="37" spans="1:5" ht="11.25" customHeight="1">
      <c r="E37" s="335"/>
    </row>
    <row r="38" spans="1:5" ht="11.25" customHeight="1">
      <c r="E38" s="335"/>
    </row>
    <row r="39" spans="1:5" ht="11.25" customHeight="1">
      <c r="E39" s="335"/>
    </row>
    <row r="40" spans="1:5" ht="11.25" customHeight="1">
      <c r="E40" s="335"/>
    </row>
    <row r="41" spans="1:5" ht="11.25" customHeight="1">
      <c r="E41" s="335"/>
    </row>
    <row r="42" spans="1:5" ht="11.25" customHeight="1">
      <c r="E42" s="335"/>
    </row>
    <row r="43" spans="1:5" ht="11.25" customHeight="1">
      <c r="E43" s="335"/>
    </row>
    <row r="44" spans="1:5" ht="11.25" customHeight="1">
      <c r="E44" s="335"/>
    </row>
    <row r="45" spans="1:5" ht="11.25" customHeight="1">
      <c r="E45" s="335"/>
    </row>
    <row r="46" spans="1:5" ht="11.25" customHeight="1">
      <c r="E46" s="335"/>
    </row>
    <row r="47" spans="1:5" ht="11.25" customHeight="1">
      <c r="E47" s="335"/>
    </row>
    <row r="48" spans="1:5" ht="11.25" customHeight="1">
      <c r="E48" s="335"/>
    </row>
    <row r="49" spans="5:5" ht="11.25" customHeight="1">
      <c r="E49" s="335"/>
    </row>
    <row r="50" spans="5:5" ht="11.25" customHeight="1">
      <c r="E50" s="335"/>
    </row>
    <row r="51" spans="5:5" ht="11.25" customHeight="1">
      <c r="E51" s="335"/>
    </row>
    <row r="52" spans="5:5" ht="11.25" customHeight="1">
      <c r="E52" s="335"/>
    </row>
    <row r="53" spans="5:5" ht="11.25" customHeight="1">
      <c r="E53" s="335"/>
    </row>
    <row r="54" spans="5:5" ht="11.25" customHeight="1">
      <c r="E54" s="335"/>
    </row>
    <row r="55" spans="5:5" ht="11.25" customHeight="1">
      <c r="E55" s="335"/>
    </row>
    <row r="56" spans="5:5" ht="11.25" customHeight="1">
      <c r="E56" s="335"/>
    </row>
    <row r="57" spans="5:5" ht="11.25" customHeight="1">
      <c r="E57" s="335"/>
    </row>
    <row r="58" spans="5:5" ht="11.25" customHeight="1">
      <c r="E58" s="335"/>
    </row>
    <row r="59" spans="5:5" ht="11.25" customHeight="1">
      <c r="E59" s="335"/>
    </row>
    <row r="60" spans="5:5" ht="11.25" customHeight="1">
      <c r="E60" s="335"/>
    </row>
    <row r="61" spans="5:5" ht="11.25" customHeight="1">
      <c r="E61" s="335"/>
    </row>
    <row r="62" spans="5:5" ht="11.25" customHeight="1">
      <c r="E62" s="335"/>
    </row>
    <row r="63" spans="5:5" ht="11.25" customHeight="1">
      <c r="E63" s="335"/>
    </row>
    <row r="64" spans="5:5" ht="11.25" customHeight="1">
      <c r="E64" s="335"/>
    </row>
    <row r="65" spans="1:5" ht="11.25" customHeight="1">
      <c r="E65" s="335"/>
    </row>
    <row r="66" spans="1:5" ht="15.6">
      <c r="A66" s="742" t="s">
        <v>16</v>
      </c>
      <c r="B66" s="742"/>
      <c r="C66" s="742"/>
      <c r="D66" s="742"/>
      <c r="E66" s="742"/>
    </row>
    <row r="67" spans="1:5" ht="16.2" customHeight="1"/>
    <row r="68" spans="1:5" s="355" customFormat="1" ht="15.6">
      <c r="A68" s="745" t="s">
        <v>812</v>
      </c>
      <c r="B68" s="745"/>
      <c r="C68" s="745"/>
      <c r="D68" s="745"/>
      <c r="E68" s="745"/>
    </row>
    <row r="69" spans="1:5" s="355" customFormat="1" ht="11.25" customHeight="1">
      <c r="A69" s="315"/>
      <c r="B69" s="351"/>
      <c r="C69" s="315"/>
      <c r="D69" s="351"/>
      <c r="E69" s="351"/>
    </row>
    <row r="70" spans="1:5" s="355" customFormat="1" ht="11.25" customHeight="1">
      <c r="A70" s="315"/>
      <c r="B70" s="351"/>
      <c r="C70" s="315"/>
      <c r="D70" s="351"/>
      <c r="E70" s="351"/>
    </row>
    <row r="71" spans="1:5" ht="11.25" customHeight="1">
      <c r="A71" s="746" t="s">
        <v>17</v>
      </c>
      <c r="B71" s="746"/>
      <c r="C71" s="746"/>
      <c r="D71" s="746"/>
      <c r="E71" s="746"/>
    </row>
    <row r="72" spans="1:5" ht="11.25" customHeight="1">
      <c r="B72" s="312"/>
      <c r="C72" s="341"/>
      <c r="D72" s="312"/>
      <c r="E72" s="312"/>
    </row>
    <row r="73" spans="1:5" ht="11.25" customHeight="1">
      <c r="B73" s="312"/>
      <c r="C73" s="341"/>
      <c r="D73" s="312"/>
      <c r="E73" s="312"/>
    </row>
    <row r="74" spans="1:5" ht="11.25" customHeight="1">
      <c r="B74" s="312"/>
      <c r="C74" s="341"/>
      <c r="D74" s="312"/>
      <c r="E74" s="312"/>
    </row>
    <row r="75" spans="1:5" ht="11.25" customHeight="1">
      <c r="A75" s="747" t="s">
        <v>18</v>
      </c>
      <c r="B75" s="747"/>
      <c r="C75" s="747"/>
    </row>
    <row r="76" spans="1:5" ht="11.25" customHeight="1">
      <c r="A76" s="366"/>
      <c r="B76" s="313"/>
      <c r="C76" s="313"/>
    </row>
    <row r="77" spans="1:5" ht="13.8" customHeight="1"/>
    <row r="78" spans="1:5" ht="11.25" customHeight="1">
      <c r="A78" s="749" t="s">
        <v>19</v>
      </c>
      <c r="B78" s="749"/>
      <c r="C78" s="763" t="s">
        <v>20</v>
      </c>
      <c r="D78" s="764" t="s">
        <v>21</v>
      </c>
      <c r="E78" s="748" t="s">
        <v>22</v>
      </c>
    </row>
    <row r="79" spans="1:5" ht="11.25" customHeight="1">
      <c r="A79" s="749"/>
      <c r="B79" s="749"/>
      <c r="C79" s="763"/>
      <c r="D79" s="764"/>
      <c r="E79" s="748"/>
    </row>
    <row r="80" spans="1:5" ht="11.25" customHeight="1">
      <c r="A80" s="529"/>
      <c r="B80" s="530"/>
      <c r="C80" s="355"/>
      <c r="D80" s="531"/>
      <c r="E80" s="532"/>
    </row>
    <row r="81" spans="1:5" ht="11.25" hidden="1" customHeight="1">
      <c r="A81" s="533" t="s">
        <v>23</v>
      </c>
      <c r="B81" s="286" t="s">
        <v>24</v>
      </c>
      <c r="C81" s="317" t="s">
        <v>25</v>
      </c>
      <c r="D81" s="89">
        <f>+D83+D92+D97+D101+D88</f>
        <v>0</v>
      </c>
      <c r="E81" s="534">
        <f>+D81/$D$206</f>
        <v>0</v>
      </c>
    </row>
    <row r="82" spans="1:5" ht="11.25" hidden="1" customHeight="1">
      <c r="A82" s="533"/>
      <c r="B82" s="286"/>
      <c r="C82" s="320"/>
      <c r="D82" s="89"/>
      <c r="E82" s="534"/>
    </row>
    <row r="83" spans="1:5" ht="10.199999999999999" hidden="1">
      <c r="A83" s="535" t="s">
        <v>26</v>
      </c>
      <c r="B83" s="294" t="s">
        <v>27</v>
      </c>
      <c r="C83" s="323" t="s">
        <v>28</v>
      </c>
      <c r="D83" s="536">
        <f>SUM(D84:D86)</f>
        <v>0</v>
      </c>
      <c r="E83" s="534">
        <f>+D83/$D$206</f>
        <v>0</v>
      </c>
    </row>
    <row r="84" spans="1:5" ht="10.8" hidden="1" customHeight="1">
      <c r="A84" s="497" t="s">
        <v>26</v>
      </c>
      <c r="B84" s="90" t="s">
        <v>29</v>
      </c>
      <c r="C84" s="318" t="s">
        <v>30</v>
      </c>
      <c r="D84" s="81">
        <f>+'Detalle Prog I'!C12</f>
        <v>0</v>
      </c>
      <c r="E84" s="537">
        <f>+D84/$D$206</f>
        <v>0</v>
      </c>
    </row>
    <row r="85" spans="1:5" ht="10.8" hidden="1" customHeight="1">
      <c r="A85" s="497" t="s">
        <v>26</v>
      </c>
      <c r="B85" s="90" t="s">
        <v>31</v>
      </c>
      <c r="C85" s="318" t="s">
        <v>32</v>
      </c>
      <c r="D85" s="81">
        <f>+'Detalle Prog I'!C13</f>
        <v>0</v>
      </c>
      <c r="E85" s="537">
        <f>+D85/$D$206</f>
        <v>0</v>
      </c>
    </row>
    <row r="86" spans="1:5" ht="10.8" hidden="1" customHeight="1">
      <c r="A86" s="497" t="s">
        <v>26</v>
      </c>
      <c r="B86" s="90" t="s">
        <v>33</v>
      </c>
      <c r="C86" s="318" t="s">
        <v>34</v>
      </c>
      <c r="D86" s="81">
        <f>+'Detalle Prog I'!C14</f>
        <v>0</v>
      </c>
      <c r="E86" s="537">
        <f>+D86/$D$206</f>
        <v>0</v>
      </c>
    </row>
    <row r="87" spans="1:5" ht="11.25" hidden="1" customHeight="1">
      <c r="A87" s="497"/>
      <c r="B87" s="90"/>
      <c r="D87" s="81"/>
      <c r="E87" s="537"/>
    </row>
    <row r="88" spans="1:5" ht="11.25" hidden="1" customHeight="1">
      <c r="A88" s="500" t="s">
        <v>26</v>
      </c>
      <c r="B88" s="538" t="s">
        <v>35</v>
      </c>
      <c r="C88" s="501" t="s">
        <v>36</v>
      </c>
      <c r="D88" s="536">
        <f>SUM(D89:D90)</f>
        <v>0</v>
      </c>
      <c r="E88" s="534">
        <f>+D88/D206</f>
        <v>0</v>
      </c>
    </row>
    <row r="89" spans="1:5" ht="11.25" hidden="1" customHeight="1">
      <c r="A89" s="494" t="s">
        <v>26</v>
      </c>
      <c r="B89" s="412" t="s">
        <v>37</v>
      </c>
      <c r="C89" s="289" t="s">
        <v>38</v>
      </c>
      <c r="D89" s="81">
        <f>+'Detalle Prog I'!C18</f>
        <v>0</v>
      </c>
      <c r="E89" s="537">
        <f>+D89/D206</f>
        <v>0</v>
      </c>
    </row>
    <row r="90" spans="1:5" ht="11.25" hidden="1" customHeight="1">
      <c r="A90" s="494" t="s">
        <v>26</v>
      </c>
      <c r="B90" s="412" t="s">
        <v>39</v>
      </c>
      <c r="C90" s="289" t="s">
        <v>40</v>
      </c>
      <c r="D90" s="81">
        <f>+'Detalle Prog I'!C20</f>
        <v>0</v>
      </c>
      <c r="E90" s="537">
        <f>+D90/D206</f>
        <v>0</v>
      </c>
    </row>
    <row r="91" spans="1:5" ht="11.25" hidden="1" customHeight="1">
      <c r="A91" s="497"/>
      <c r="B91" s="90"/>
      <c r="D91" s="81"/>
      <c r="E91" s="537"/>
    </row>
    <row r="92" spans="1:5" ht="11.25" hidden="1" customHeight="1">
      <c r="A92" s="535" t="s">
        <v>26</v>
      </c>
      <c r="B92" s="294" t="s">
        <v>41</v>
      </c>
      <c r="C92" s="323" t="s">
        <v>42</v>
      </c>
      <c r="D92" s="536">
        <f>SUM(D93:D95)</f>
        <v>0</v>
      </c>
      <c r="E92" s="534">
        <f>+D92/$D$206</f>
        <v>0</v>
      </c>
    </row>
    <row r="93" spans="1:5" ht="11.25" hidden="1" customHeight="1">
      <c r="A93" s="497" t="s">
        <v>26</v>
      </c>
      <c r="B93" s="90" t="s">
        <v>43</v>
      </c>
      <c r="C93" s="318" t="s">
        <v>44</v>
      </c>
      <c r="D93" s="81">
        <f>+'Detalle Prog I'!C23</f>
        <v>0</v>
      </c>
      <c r="E93" s="537">
        <f>+D93/$D$206</f>
        <v>0</v>
      </c>
    </row>
    <row r="94" spans="1:5" ht="11.25" hidden="1" customHeight="1">
      <c r="A94" s="497" t="s">
        <v>26</v>
      </c>
      <c r="B94" s="90" t="s">
        <v>45</v>
      </c>
      <c r="C94" s="318" t="s">
        <v>46</v>
      </c>
      <c r="D94" s="81">
        <f>+'Detalle Prog I'!C25</f>
        <v>0</v>
      </c>
      <c r="E94" s="537">
        <f>+D94/$D$206</f>
        <v>0</v>
      </c>
    </row>
    <row r="95" spans="1:5" ht="11.25" hidden="1" customHeight="1">
      <c r="A95" s="497" t="s">
        <v>26</v>
      </c>
      <c r="B95" s="90" t="s">
        <v>47</v>
      </c>
      <c r="C95" s="318" t="s">
        <v>48</v>
      </c>
      <c r="D95" s="81">
        <f>+'Detalle Prog I'!C26</f>
        <v>0</v>
      </c>
      <c r="E95" s="537">
        <f>+D95/$D$206</f>
        <v>0</v>
      </c>
    </row>
    <row r="96" spans="1:5" ht="11.25" hidden="1" customHeight="1">
      <c r="A96" s="497"/>
      <c r="B96" s="90"/>
      <c r="D96" s="81"/>
      <c r="E96" s="534"/>
    </row>
    <row r="97" spans="1:5" ht="20.399999999999999" hidden="1">
      <c r="A97" s="500" t="s">
        <v>49</v>
      </c>
      <c r="B97" s="539" t="s">
        <v>50</v>
      </c>
      <c r="C97" s="332" t="s">
        <v>51</v>
      </c>
      <c r="D97" s="540">
        <f>SUM(D98:D99)</f>
        <v>0</v>
      </c>
      <c r="E97" s="534">
        <f>+D97/$D$206</f>
        <v>0</v>
      </c>
    </row>
    <row r="98" spans="1:5" ht="20.399999999999999" hidden="1">
      <c r="A98" s="281" t="s">
        <v>49</v>
      </c>
      <c r="B98" s="279" t="s">
        <v>52</v>
      </c>
      <c r="C98" s="336" t="s">
        <v>53</v>
      </c>
      <c r="D98" s="541">
        <f>+'Detalle Prog I'!C30</f>
        <v>0</v>
      </c>
      <c r="E98" s="537">
        <f>+D98/$D$206</f>
        <v>0</v>
      </c>
    </row>
    <row r="99" spans="1:5" ht="12.75" hidden="1" customHeight="1">
      <c r="A99" s="281" t="s">
        <v>49</v>
      </c>
      <c r="B99" s="279" t="s">
        <v>54</v>
      </c>
      <c r="C99" s="336" t="s">
        <v>55</v>
      </c>
      <c r="D99" s="541">
        <f>+'Detalle Prog I'!C31</f>
        <v>0</v>
      </c>
      <c r="E99" s="537">
        <f>+D99/$D$206</f>
        <v>0</v>
      </c>
    </row>
    <row r="100" spans="1:5" ht="10.199999999999999" hidden="1">
      <c r="A100" s="542"/>
      <c r="B100" s="279"/>
      <c r="C100" s="339"/>
      <c r="D100" s="541"/>
      <c r="E100" s="534"/>
    </row>
    <row r="101" spans="1:5" ht="20.399999999999999" hidden="1">
      <c r="A101" s="543" t="s">
        <v>49</v>
      </c>
      <c r="B101" s="539" t="s">
        <v>56</v>
      </c>
      <c r="C101" s="332" t="s">
        <v>57</v>
      </c>
      <c r="D101" s="540">
        <f>SUM(D102:D104)</f>
        <v>0</v>
      </c>
      <c r="E101" s="534">
        <f>+D101/$D$206</f>
        <v>0</v>
      </c>
    </row>
    <row r="102" spans="1:5" ht="20.399999999999999" hidden="1">
      <c r="A102" s="494" t="s">
        <v>49</v>
      </c>
      <c r="B102" s="279" t="s">
        <v>58</v>
      </c>
      <c r="C102" s="336" t="s">
        <v>59</v>
      </c>
      <c r="D102" s="541">
        <f>+'Detalle Prog I'!C34</f>
        <v>0</v>
      </c>
      <c r="E102" s="537">
        <f>+D102/$D$206</f>
        <v>0</v>
      </c>
    </row>
    <row r="103" spans="1:5" ht="20.399999999999999" hidden="1">
      <c r="A103" s="494" t="s">
        <v>49</v>
      </c>
      <c r="B103" s="279" t="s">
        <v>60</v>
      </c>
      <c r="C103" s="289" t="s">
        <v>61</v>
      </c>
      <c r="D103" s="541">
        <f>+'Detalle Prog I'!C35</f>
        <v>0</v>
      </c>
      <c r="E103" s="537">
        <f>+D103/$D$206</f>
        <v>0</v>
      </c>
    </row>
    <row r="104" spans="1:5" ht="10.199999999999999" hidden="1">
      <c r="A104" s="494" t="s">
        <v>49</v>
      </c>
      <c r="B104" s="279" t="s">
        <v>62</v>
      </c>
      <c r="C104" s="289" t="s">
        <v>63</v>
      </c>
      <c r="D104" s="541">
        <f>+'Detalle Prog I'!C36</f>
        <v>0</v>
      </c>
      <c r="E104" s="537">
        <f>+D104/$D$206</f>
        <v>0</v>
      </c>
    </row>
    <row r="105" spans="1:5" ht="10.199999999999999" hidden="1">
      <c r="A105" s="544"/>
      <c r="B105" s="286"/>
      <c r="C105" s="320"/>
      <c r="D105" s="89"/>
      <c r="E105" s="534"/>
    </row>
    <row r="106" spans="1:5" ht="10.199999999999999" hidden="1">
      <c r="A106" s="544"/>
      <c r="B106" s="286"/>
      <c r="C106" s="320"/>
      <c r="D106" s="89"/>
      <c r="E106" s="534"/>
    </row>
    <row r="107" spans="1:5" ht="11.25" customHeight="1">
      <c r="A107" s="544" t="s">
        <v>64</v>
      </c>
      <c r="B107" s="286">
        <v>1</v>
      </c>
      <c r="C107" s="317" t="s">
        <v>65</v>
      </c>
      <c r="D107" s="89">
        <f>+D117+D137+D124+D113+D146+D109+D134+D130</f>
        <v>-1000000</v>
      </c>
      <c r="E107" s="534">
        <f>+D107/$D$206</f>
        <v>1</v>
      </c>
    </row>
    <row r="108" spans="1:5" ht="11.25" customHeight="1">
      <c r="A108" s="544"/>
      <c r="B108" s="286"/>
      <c r="C108" s="320"/>
      <c r="D108" s="89"/>
      <c r="E108" s="534"/>
    </row>
    <row r="109" spans="1:5" ht="11.25" hidden="1" customHeight="1">
      <c r="A109" s="544" t="s">
        <v>64</v>
      </c>
      <c r="B109" s="545" t="s">
        <v>66</v>
      </c>
      <c r="C109" s="546" t="s">
        <v>67</v>
      </c>
      <c r="D109" s="536">
        <f>SUM(D110:D111)</f>
        <v>0</v>
      </c>
      <c r="E109" s="534">
        <f>+D109/$D$206</f>
        <v>0</v>
      </c>
    </row>
    <row r="110" spans="1:5" ht="11.25" hidden="1" customHeight="1">
      <c r="A110" s="542" t="s">
        <v>64</v>
      </c>
      <c r="B110" s="547" t="s">
        <v>68</v>
      </c>
      <c r="C110" s="548" t="s">
        <v>69</v>
      </c>
      <c r="D110" s="81">
        <f>+'Detalle Prog I'!C42</f>
        <v>0</v>
      </c>
      <c r="E110" s="537">
        <f>+D110/$D$206</f>
        <v>0</v>
      </c>
    </row>
    <row r="111" spans="1:5" ht="11.25" hidden="1" customHeight="1">
      <c r="A111" s="542" t="s">
        <v>64</v>
      </c>
      <c r="B111" s="547" t="s">
        <v>70</v>
      </c>
      <c r="C111" s="548" t="s">
        <v>71</v>
      </c>
      <c r="D111" s="81">
        <f>+'Detalle Prog I'!C43</f>
        <v>0</v>
      </c>
      <c r="E111" s="537">
        <f>+D111/$D$206</f>
        <v>0</v>
      </c>
    </row>
    <row r="112" spans="1:5" ht="11.25" hidden="1" customHeight="1">
      <c r="A112" s="544"/>
      <c r="B112" s="545"/>
      <c r="C112" s="549"/>
      <c r="D112" s="89"/>
      <c r="E112" s="534"/>
    </row>
    <row r="113" spans="1:5" ht="11.25" hidden="1" customHeight="1">
      <c r="A113" s="550" t="s">
        <v>64</v>
      </c>
      <c r="B113" s="539" t="s">
        <v>72</v>
      </c>
      <c r="C113" s="332" t="s">
        <v>73</v>
      </c>
      <c r="D113" s="536">
        <f>SUM(D114:D116)</f>
        <v>0</v>
      </c>
      <c r="E113" s="534">
        <f>+D113/$D$206</f>
        <v>0</v>
      </c>
    </row>
    <row r="114" spans="1:5" ht="11.25" hidden="1" customHeight="1">
      <c r="A114" s="542" t="s">
        <v>64</v>
      </c>
      <c r="B114" s="279" t="s">
        <v>74</v>
      </c>
      <c r="C114" s="289" t="s">
        <v>75</v>
      </c>
      <c r="D114" s="81">
        <f>+'Detalle Prog I'!C46</f>
        <v>0</v>
      </c>
      <c r="E114" s="537">
        <f>+D114/$D$206</f>
        <v>0</v>
      </c>
    </row>
    <row r="115" spans="1:5" ht="11.25" hidden="1" customHeight="1">
      <c r="A115" s="542" t="s">
        <v>64</v>
      </c>
      <c r="B115" s="279" t="s">
        <v>76</v>
      </c>
      <c r="C115" s="336" t="s">
        <v>77</v>
      </c>
      <c r="D115" s="81">
        <f>+'Detalle Prog I'!C47</f>
        <v>0</v>
      </c>
      <c r="E115" s="537">
        <f>+D115/$D$206</f>
        <v>0</v>
      </c>
    </row>
    <row r="116" spans="1:5" ht="10.199999999999999" hidden="1">
      <c r="A116" s="544"/>
      <c r="B116" s="286"/>
      <c r="C116" s="320"/>
      <c r="D116" s="89"/>
      <c r="E116" s="534"/>
    </row>
    <row r="117" spans="1:5" ht="11.25" hidden="1" customHeight="1">
      <c r="A117" s="550" t="s">
        <v>64</v>
      </c>
      <c r="B117" s="539">
        <v>1.03</v>
      </c>
      <c r="C117" s="332" t="s">
        <v>78</v>
      </c>
      <c r="D117" s="536">
        <f>SUM(D118:D122)</f>
        <v>0</v>
      </c>
      <c r="E117" s="534">
        <f t="shared" ref="E117:E122" si="0">+D117/$D$206</f>
        <v>0</v>
      </c>
    </row>
    <row r="118" spans="1:5" ht="11.25" hidden="1" customHeight="1">
      <c r="A118" s="497" t="s">
        <v>64</v>
      </c>
      <c r="B118" s="90" t="s">
        <v>79</v>
      </c>
      <c r="C118" s="551" t="s">
        <v>80</v>
      </c>
      <c r="D118" s="81">
        <f>+'Detalle Prog I'!C50</f>
        <v>0</v>
      </c>
      <c r="E118" s="537">
        <f t="shared" si="0"/>
        <v>0</v>
      </c>
    </row>
    <row r="119" spans="1:5" ht="11.25" hidden="1" customHeight="1">
      <c r="A119" s="497" t="s">
        <v>64</v>
      </c>
      <c r="B119" s="90" t="s">
        <v>81</v>
      </c>
      <c r="C119" s="551" t="s">
        <v>82</v>
      </c>
      <c r="D119" s="81">
        <f>+'Detalle Prog I'!C51</f>
        <v>0</v>
      </c>
      <c r="E119" s="537">
        <f t="shared" si="0"/>
        <v>0</v>
      </c>
    </row>
    <row r="120" spans="1:5" ht="11.25" hidden="1" customHeight="1">
      <c r="A120" s="542" t="s">
        <v>64</v>
      </c>
      <c r="B120" s="279" t="s">
        <v>83</v>
      </c>
      <c r="C120" s="289" t="s">
        <v>84</v>
      </c>
      <c r="D120" s="81">
        <f>+'Detalle Prog I'!C52</f>
        <v>0</v>
      </c>
      <c r="E120" s="537">
        <f t="shared" si="0"/>
        <v>0</v>
      </c>
    </row>
    <row r="121" spans="1:5" ht="11.25" hidden="1" customHeight="1">
      <c r="A121" s="542" t="s">
        <v>64</v>
      </c>
      <c r="B121" s="279" t="s">
        <v>85</v>
      </c>
      <c r="C121" s="289" t="s">
        <v>86</v>
      </c>
      <c r="D121" s="81">
        <f>+'Detalle Prog I'!C53</f>
        <v>0</v>
      </c>
      <c r="E121" s="537">
        <f t="shared" si="0"/>
        <v>0</v>
      </c>
    </row>
    <row r="122" spans="1:5" ht="11.25" hidden="1" customHeight="1">
      <c r="A122" s="542" t="s">
        <v>64</v>
      </c>
      <c r="B122" s="279" t="s">
        <v>87</v>
      </c>
      <c r="C122" s="336" t="s">
        <v>88</v>
      </c>
      <c r="D122" s="81">
        <f>+'Detalle Prog I'!C54</f>
        <v>0</v>
      </c>
      <c r="E122" s="537">
        <f t="shared" si="0"/>
        <v>0</v>
      </c>
    </row>
    <row r="123" spans="1:5" ht="11.25" hidden="1" customHeight="1">
      <c r="A123" s="544"/>
      <c r="B123" s="286"/>
      <c r="C123" s="320"/>
      <c r="D123" s="89"/>
      <c r="E123" s="534"/>
    </row>
    <row r="124" spans="1:5" ht="11.25" hidden="1" customHeight="1">
      <c r="A124" s="550" t="s">
        <v>64</v>
      </c>
      <c r="B124" s="539" t="s">
        <v>89</v>
      </c>
      <c r="C124" s="332" t="s">
        <v>90</v>
      </c>
      <c r="D124" s="536">
        <f>SUM(D125:D128)</f>
        <v>0</v>
      </c>
      <c r="E124" s="534">
        <f>+D124/$D$206</f>
        <v>0</v>
      </c>
    </row>
    <row r="125" spans="1:5" ht="11.25" hidden="1" customHeight="1">
      <c r="A125" s="542" t="s">
        <v>64</v>
      </c>
      <c r="B125" s="279" t="s">
        <v>91</v>
      </c>
      <c r="C125" s="289" t="s">
        <v>92</v>
      </c>
      <c r="D125" s="81">
        <f>+'Detalle Prog I'!C57</f>
        <v>0</v>
      </c>
      <c r="E125" s="537">
        <f>+D125/$D$206</f>
        <v>0</v>
      </c>
    </row>
    <row r="126" spans="1:5" ht="11.25" hidden="1" customHeight="1">
      <c r="A126" s="542" t="s">
        <v>64</v>
      </c>
      <c r="B126" s="279" t="s">
        <v>93</v>
      </c>
      <c r="C126" s="289" t="s">
        <v>94</v>
      </c>
      <c r="D126" s="81">
        <f>+'Detalle Prog I'!C58</f>
        <v>0</v>
      </c>
      <c r="E126" s="537">
        <f>+D126/$D$206</f>
        <v>0</v>
      </c>
    </row>
    <row r="127" spans="1:5" ht="11.25" hidden="1" customHeight="1">
      <c r="A127" s="542" t="s">
        <v>64</v>
      </c>
      <c r="B127" s="279" t="s">
        <v>95</v>
      </c>
      <c r="C127" s="289" t="s">
        <v>96</v>
      </c>
      <c r="D127" s="81">
        <f>+'Detalle Prog I'!C59</f>
        <v>0</v>
      </c>
      <c r="E127" s="537">
        <f>+D127/$D$206</f>
        <v>0</v>
      </c>
    </row>
    <row r="128" spans="1:5" ht="11.25" hidden="1" customHeight="1">
      <c r="A128" s="542" t="s">
        <v>64</v>
      </c>
      <c r="B128" s="279" t="s">
        <v>97</v>
      </c>
      <c r="C128" s="289" t="s">
        <v>98</v>
      </c>
      <c r="D128" s="81">
        <f>+'Detalle Prog I'!C60</f>
        <v>0</v>
      </c>
      <c r="E128" s="537">
        <f>+D128/$D$206</f>
        <v>0</v>
      </c>
    </row>
    <row r="129" spans="1:5" ht="11.25" hidden="1" customHeight="1">
      <c r="A129" s="544"/>
      <c r="B129" s="286"/>
      <c r="C129" s="320"/>
      <c r="D129" s="89"/>
      <c r="E129" s="537"/>
    </row>
    <row r="130" spans="1:5" ht="11.25" hidden="1" customHeight="1">
      <c r="A130" s="550" t="s">
        <v>64</v>
      </c>
      <c r="B130" s="539" t="s">
        <v>247</v>
      </c>
      <c r="C130" s="332" t="s">
        <v>362</v>
      </c>
      <c r="D130" s="536">
        <f>SUM(D131:D134)</f>
        <v>0</v>
      </c>
      <c r="E130" s="534">
        <f>+D130/$D$206</f>
        <v>0</v>
      </c>
    </row>
    <row r="131" spans="1:5" ht="11.25" hidden="1" customHeight="1">
      <c r="A131" s="542" t="s">
        <v>64</v>
      </c>
      <c r="B131" s="279" t="s">
        <v>249</v>
      </c>
      <c r="C131" s="289" t="s">
        <v>250</v>
      </c>
      <c r="D131" s="81">
        <f>+'Detalle Prog I'!C63</f>
        <v>0</v>
      </c>
      <c r="E131" s="537">
        <f>+D131/$D$206</f>
        <v>0</v>
      </c>
    </row>
    <row r="132" spans="1:5" ht="11.25" hidden="1" customHeight="1">
      <c r="A132" s="542" t="s">
        <v>64</v>
      </c>
      <c r="B132" s="279" t="s">
        <v>580</v>
      </c>
      <c r="C132" s="289" t="s">
        <v>581</v>
      </c>
      <c r="D132" s="81">
        <f>+'Detalle Prog I'!C64</f>
        <v>0</v>
      </c>
      <c r="E132" s="537">
        <f>+D132/$D$206</f>
        <v>0</v>
      </c>
    </row>
    <row r="133" spans="1:5" ht="11.25" hidden="1" customHeight="1">
      <c r="A133" s="542"/>
      <c r="B133" s="279"/>
      <c r="C133" s="336"/>
      <c r="D133" s="81"/>
      <c r="E133" s="537"/>
    </row>
    <row r="134" spans="1:5" ht="11.25" hidden="1" customHeight="1">
      <c r="A134" s="550" t="s">
        <v>64</v>
      </c>
      <c r="B134" s="539" t="s">
        <v>99</v>
      </c>
      <c r="C134" s="332" t="s">
        <v>100</v>
      </c>
      <c r="D134" s="536">
        <f>+D135</f>
        <v>0</v>
      </c>
      <c r="E134" s="534">
        <f>+D134/$D$206</f>
        <v>0</v>
      </c>
    </row>
    <row r="135" spans="1:5" ht="11.25" hidden="1" customHeight="1">
      <c r="A135" s="542" t="s">
        <v>64</v>
      </c>
      <c r="B135" s="279" t="s">
        <v>101</v>
      </c>
      <c r="C135" s="289" t="s">
        <v>102</v>
      </c>
      <c r="D135" s="81">
        <f>+'Detalle Prog I'!C67</f>
        <v>0</v>
      </c>
      <c r="E135" s="537">
        <f>+D135/$D$206</f>
        <v>0</v>
      </c>
    </row>
    <row r="136" spans="1:5" ht="11.25" hidden="1" customHeight="1">
      <c r="A136" s="544"/>
      <c r="B136" s="286"/>
      <c r="C136" s="320"/>
      <c r="D136" s="89"/>
      <c r="E136" s="534"/>
    </row>
    <row r="137" spans="1:5" ht="11.25" customHeight="1">
      <c r="A137" s="550" t="s">
        <v>64</v>
      </c>
      <c r="B137" s="539">
        <v>1.08</v>
      </c>
      <c r="C137" s="332" t="s">
        <v>103</v>
      </c>
      <c r="D137" s="536">
        <f>SUM(D138:D144)</f>
        <v>-1000000</v>
      </c>
      <c r="E137" s="534">
        <f t="shared" ref="E137:E144" si="1">+D137/$D$206</f>
        <v>1</v>
      </c>
    </row>
    <row r="138" spans="1:5" ht="11.25" hidden="1" customHeight="1">
      <c r="A138" s="494" t="s">
        <v>64</v>
      </c>
      <c r="B138" s="279" t="s">
        <v>104</v>
      </c>
      <c r="C138" s="289" t="s">
        <v>105</v>
      </c>
      <c r="D138" s="81">
        <f>+'Detalle Prog I'!C70</f>
        <v>0</v>
      </c>
      <c r="E138" s="537">
        <f t="shared" si="1"/>
        <v>0</v>
      </c>
    </row>
    <row r="139" spans="1:5" ht="10.199999999999999" hidden="1">
      <c r="A139" s="494" t="s">
        <v>64</v>
      </c>
      <c r="B139" s="279" t="s">
        <v>106</v>
      </c>
      <c r="C139" s="289" t="s">
        <v>107</v>
      </c>
      <c r="D139" s="81">
        <f>+'Detalle Prog I'!C73</f>
        <v>0</v>
      </c>
      <c r="E139" s="537">
        <f t="shared" si="1"/>
        <v>0</v>
      </c>
    </row>
    <row r="140" spans="1:5" ht="10.199999999999999" hidden="1">
      <c r="A140" s="494" t="s">
        <v>64</v>
      </c>
      <c r="B140" s="279" t="s">
        <v>108</v>
      </c>
      <c r="C140" s="289" t="s">
        <v>109</v>
      </c>
      <c r="D140" s="81">
        <f>+'Detalle Prog I'!C71</f>
        <v>0</v>
      </c>
      <c r="E140" s="537">
        <f t="shared" si="1"/>
        <v>0</v>
      </c>
    </row>
    <row r="141" spans="1:5" ht="10.199999999999999" hidden="1">
      <c r="A141" s="494" t="s">
        <v>64</v>
      </c>
      <c r="B141" s="279" t="s">
        <v>110</v>
      </c>
      <c r="C141" s="289" t="s">
        <v>111</v>
      </c>
      <c r="D141" s="81">
        <f>+'Detalle Prog I'!C72</f>
        <v>0</v>
      </c>
      <c r="E141" s="537">
        <f t="shared" si="1"/>
        <v>0</v>
      </c>
    </row>
    <row r="142" spans="1:5" ht="10.199999999999999" hidden="1">
      <c r="A142" s="494" t="s">
        <v>64</v>
      </c>
      <c r="B142" s="279" t="s">
        <v>112</v>
      </c>
      <c r="C142" s="289" t="s">
        <v>113</v>
      </c>
      <c r="D142" s="81">
        <f>+'Detalle Prog I'!C74</f>
        <v>0</v>
      </c>
      <c r="E142" s="537">
        <f t="shared" si="1"/>
        <v>0</v>
      </c>
    </row>
    <row r="143" spans="1:5" ht="20.399999999999999" hidden="1">
      <c r="A143" s="494" t="s">
        <v>64</v>
      </c>
      <c r="B143" s="279" t="s">
        <v>114</v>
      </c>
      <c r="C143" s="289" t="s">
        <v>115</v>
      </c>
      <c r="D143" s="81">
        <f>+'Detalle Prog I'!C75</f>
        <v>0</v>
      </c>
      <c r="E143" s="537">
        <f t="shared" si="1"/>
        <v>0</v>
      </c>
    </row>
    <row r="144" spans="1:5" ht="10.199999999999999">
      <c r="A144" s="494" t="s">
        <v>64</v>
      </c>
      <c r="B144" s="279" t="s">
        <v>116</v>
      </c>
      <c r="C144" s="336" t="s">
        <v>117</v>
      </c>
      <c r="D144" s="81">
        <f>+'Detalle Prog I'!C76</f>
        <v>-1000000</v>
      </c>
      <c r="E144" s="537">
        <f t="shared" si="1"/>
        <v>1</v>
      </c>
    </row>
    <row r="145" spans="1:5" ht="10.199999999999999" hidden="1">
      <c r="A145" s="494"/>
      <c r="B145" s="279"/>
      <c r="C145" s="336"/>
      <c r="D145" s="81"/>
      <c r="E145" s="537"/>
    </row>
    <row r="146" spans="1:5" ht="10.199999999999999" hidden="1">
      <c r="A146" s="550" t="s">
        <v>64</v>
      </c>
      <c r="B146" s="539" t="s">
        <v>118</v>
      </c>
      <c r="C146" s="332" t="s">
        <v>119</v>
      </c>
      <c r="D146" s="536">
        <f>+D147</f>
        <v>0</v>
      </c>
      <c r="E146" s="534">
        <f>+D146/$D$206</f>
        <v>0</v>
      </c>
    </row>
    <row r="147" spans="1:5" ht="10.199999999999999" hidden="1">
      <c r="A147" s="494" t="s">
        <v>64</v>
      </c>
      <c r="B147" s="279" t="s">
        <v>120</v>
      </c>
      <c r="C147" s="336" t="s">
        <v>121</v>
      </c>
      <c r="D147" s="81">
        <f>+'Detalle Prog I'!C79</f>
        <v>0</v>
      </c>
      <c r="E147" s="537">
        <f>+D147/$D$206</f>
        <v>0</v>
      </c>
    </row>
    <row r="148" spans="1:5" ht="11.25" hidden="1" customHeight="1">
      <c r="A148" s="552"/>
      <c r="B148" s="286"/>
      <c r="C148" s="320"/>
      <c r="D148" s="89"/>
      <c r="E148" s="534"/>
    </row>
    <row r="149" spans="1:5" ht="11.25" hidden="1" customHeight="1">
      <c r="A149" s="552"/>
      <c r="B149" s="286"/>
      <c r="C149" s="320"/>
      <c r="D149" s="89"/>
      <c r="E149" s="534"/>
    </row>
    <row r="150" spans="1:5" ht="10.199999999999999" hidden="1">
      <c r="A150" s="552" t="s">
        <v>64</v>
      </c>
      <c r="B150" s="286">
        <v>2</v>
      </c>
      <c r="C150" s="317" t="s">
        <v>122</v>
      </c>
      <c r="D150" s="89">
        <f>+D157+D166+D162+D152</f>
        <v>0</v>
      </c>
      <c r="E150" s="534">
        <f>+D150/$D$206</f>
        <v>0</v>
      </c>
    </row>
    <row r="151" spans="1:5" ht="10.199999999999999" hidden="1">
      <c r="A151" s="552"/>
      <c r="B151" s="286"/>
      <c r="C151" s="320"/>
      <c r="D151" s="89"/>
      <c r="E151" s="534"/>
    </row>
    <row r="152" spans="1:5" ht="11.25" hidden="1" customHeight="1">
      <c r="A152" s="550" t="s">
        <v>64</v>
      </c>
      <c r="B152" s="539" t="s">
        <v>123</v>
      </c>
      <c r="C152" s="332" t="s">
        <v>124</v>
      </c>
      <c r="D152" s="536">
        <f>SUM(D153:D155)</f>
        <v>0</v>
      </c>
      <c r="E152" s="534">
        <f>+D152/$D$206</f>
        <v>0</v>
      </c>
    </row>
    <row r="153" spans="1:5" ht="11.25" hidden="1" customHeight="1">
      <c r="A153" s="542" t="s">
        <v>64</v>
      </c>
      <c r="B153" s="279" t="s">
        <v>125</v>
      </c>
      <c r="C153" s="553" t="s">
        <v>126</v>
      </c>
      <c r="D153" s="81">
        <f>+'Detalle Prog I'!C85</f>
        <v>0</v>
      </c>
      <c r="E153" s="537">
        <f>+D153/$D$206</f>
        <v>0</v>
      </c>
    </row>
    <row r="154" spans="1:5" ht="10.199999999999999" hidden="1">
      <c r="A154" s="542" t="s">
        <v>64</v>
      </c>
      <c r="B154" s="279" t="s">
        <v>127</v>
      </c>
      <c r="C154" s="553" t="s">
        <v>128</v>
      </c>
      <c r="D154" s="81">
        <f>+'Detalle Prog I'!C86</f>
        <v>0</v>
      </c>
      <c r="E154" s="537">
        <f>+D154/$D$206</f>
        <v>0</v>
      </c>
    </row>
    <row r="155" spans="1:5" ht="10.199999999999999" hidden="1">
      <c r="A155" s="542" t="s">
        <v>64</v>
      </c>
      <c r="B155" s="279" t="s">
        <v>129</v>
      </c>
      <c r="C155" s="553" t="s">
        <v>130</v>
      </c>
      <c r="D155" s="81">
        <f>+'Detalle Prog I'!C87</f>
        <v>0</v>
      </c>
      <c r="E155" s="537">
        <f>+D155/$D$206</f>
        <v>0</v>
      </c>
    </row>
    <row r="156" spans="1:5" ht="10.199999999999999" hidden="1">
      <c r="A156" s="552"/>
      <c r="B156" s="286"/>
      <c r="C156" s="320"/>
      <c r="D156" s="89"/>
      <c r="E156" s="534"/>
    </row>
    <row r="157" spans="1:5" ht="19.8" hidden="1" customHeight="1">
      <c r="A157" s="543" t="s">
        <v>64</v>
      </c>
      <c r="B157" s="539" t="s">
        <v>131</v>
      </c>
      <c r="C157" s="332" t="s">
        <v>132</v>
      </c>
      <c r="D157" s="536">
        <f>SUM(D158:D160)</f>
        <v>0</v>
      </c>
      <c r="E157" s="534">
        <f>+D157/$D$206</f>
        <v>0</v>
      </c>
    </row>
    <row r="158" spans="1:5" ht="10.199999999999999" hidden="1">
      <c r="A158" s="542" t="s">
        <v>64</v>
      </c>
      <c r="B158" s="279" t="s">
        <v>133</v>
      </c>
      <c r="C158" s="553" t="s">
        <v>134</v>
      </c>
      <c r="D158" s="81">
        <f>+'Detalle Prog I'!C90</f>
        <v>0</v>
      </c>
      <c r="E158" s="554">
        <f>+D158/$D$206</f>
        <v>0</v>
      </c>
    </row>
    <row r="159" spans="1:5" ht="10.199999999999999" hidden="1">
      <c r="A159" s="542" t="s">
        <v>64</v>
      </c>
      <c r="B159" s="279" t="s">
        <v>135</v>
      </c>
      <c r="C159" s="339" t="s">
        <v>136</v>
      </c>
      <c r="D159" s="81">
        <f>+'Detalle Prog I'!C91</f>
        <v>0</v>
      </c>
      <c r="E159" s="554">
        <f>+D159/$D$206</f>
        <v>0</v>
      </c>
    </row>
    <row r="160" spans="1:5" ht="10.199999999999999" hidden="1">
      <c r="A160" s="542" t="s">
        <v>64</v>
      </c>
      <c r="B160" s="279" t="s">
        <v>137</v>
      </c>
      <c r="C160" s="339" t="s">
        <v>138</v>
      </c>
      <c r="D160" s="81">
        <f>+'Detalle Prog I'!C92</f>
        <v>0</v>
      </c>
      <c r="E160" s="554">
        <f>+D160/$D$206</f>
        <v>0</v>
      </c>
    </row>
    <row r="161" spans="1:5" ht="10.199999999999999" hidden="1">
      <c r="A161" s="552"/>
      <c r="B161" s="286"/>
      <c r="C161" s="320"/>
      <c r="D161" s="89"/>
      <c r="E161" s="534"/>
    </row>
    <row r="162" spans="1:5" ht="10.199999999999999" hidden="1">
      <c r="A162" s="543" t="s">
        <v>64</v>
      </c>
      <c r="B162" s="539" t="s">
        <v>139</v>
      </c>
      <c r="C162" s="332" t="s">
        <v>140</v>
      </c>
      <c r="D162" s="536">
        <f>SUM(D163:D164)</f>
        <v>0</v>
      </c>
      <c r="E162" s="534">
        <f>+D162/$D$206</f>
        <v>0</v>
      </c>
    </row>
    <row r="163" spans="1:5" ht="10.199999999999999" hidden="1">
      <c r="A163" s="494" t="s">
        <v>64</v>
      </c>
      <c r="B163" s="279" t="s">
        <v>141</v>
      </c>
      <c r="C163" s="289" t="s">
        <v>142</v>
      </c>
      <c r="D163" s="81">
        <f>+'Detalle Prog I'!C95</f>
        <v>0</v>
      </c>
      <c r="E163" s="537">
        <f>+D163/$D$206</f>
        <v>0</v>
      </c>
    </row>
    <row r="164" spans="1:5" ht="10.199999999999999" hidden="1">
      <c r="A164" s="494" t="s">
        <v>64</v>
      </c>
      <c r="B164" s="279" t="s">
        <v>143</v>
      </c>
      <c r="C164" s="289" t="s">
        <v>144</v>
      </c>
      <c r="D164" s="81">
        <f>+'Detalle Prog I'!C96</f>
        <v>0</v>
      </c>
      <c r="E164" s="537">
        <f>+D164/$D$206</f>
        <v>0</v>
      </c>
    </row>
    <row r="165" spans="1:5" ht="10.199999999999999" hidden="1">
      <c r="A165" s="552"/>
      <c r="B165" s="286"/>
      <c r="C165" s="320"/>
      <c r="D165" s="89"/>
      <c r="E165" s="534"/>
    </row>
    <row r="166" spans="1:5" ht="10.199999999999999" hidden="1">
      <c r="A166" s="543" t="s">
        <v>64</v>
      </c>
      <c r="B166" s="539" t="s">
        <v>145</v>
      </c>
      <c r="C166" s="332" t="s">
        <v>146</v>
      </c>
      <c r="D166" s="536">
        <f>SUM(D167:D171)</f>
        <v>0</v>
      </c>
      <c r="E166" s="534">
        <f t="shared" ref="E166:E171" si="2">+D166/$D$206</f>
        <v>0</v>
      </c>
    </row>
    <row r="167" spans="1:5" ht="10.199999999999999" hidden="1">
      <c r="A167" s="494" t="s">
        <v>64</v>
      </c>
      <c r="B167" s="279" t="s">
        <v>147</v>
      </c>
      <c r="C167" s="289" t="s">
        <v>148</v>
      </c>
      <c r="D167" s="81">
        <f>+'Detalle Prog I'!C99</f>
        <v>0</v>
      </c>
      <c r="E167" s="537">
        <f t="shared" si="2"/>
        <v>0</v>
      </c>
    </row>
    <row r="168" spans="1:5" ht="10.199999999999999" hidden="1">
      <c r="A168" s="494" t="s">
        <v>64</v>
      </c>
      <c r="B168" s="279" t="s">
        <v>149</v>
      </c>
      <c r="C168" s="289" t="s">
        <v>150</v>
      </c>
      <c r="D168" s="81">
        <f>+'Detalle Prog I'!C100</f>
        <v>0</v>
      </c>
      <c r="E168" s="537">
        <f t="shared" si="2"/>
        <v>0</v>
      </c>
    </row>
    <row r="169" spans="1:5" ht="10.199999999999999" hidden="1">
      <c r="A169" s="494" t="s">
        <v>64</v>
      </c>
      <c r="B169" s="279" t="s">
        <v>151</v>
      </c>
      <c r="C169" s="289" t="s">
        <v>152</v>
      </c>
      <c r="D169" s="81">
        <f>+'Detalle Prog I'!C101</f>
        <v>0</v>
      </c>
      <c r="E169" s="537">
        <f t="shared" si="2"/>
        <v>0</v>
      </c>
    </row>
    <row r="170" spans="1:5" ht="10.199999999999999" hidden="1">
      <c r="A170" s="494" t="s">
        <v>64</v>
      </c>
      <c r="B170" s="279" t="s">
        <v>153</v>
      </c>
      <c r="C170" s="289" t="s">
        <v>154</v>
      </c>
      <c r="D170" s="81">
        <f>+'Detalle Prog I'!C102</f>
        <v>0</v>
      </c>
      <c r="E170" s="537">
        <f t="shared" si="2"/>
        <v>0</v>
      </c>
    </row>
    <row r="171" spans="1:5" ht="10.199999999999999" hidden="1">
      <c r="A171" s="494" t="s">
        <v>64</v>
      </c>
      <c r="B171" s="279" t="s">
        <v>155</v>
      </c>
      <c r="C171" s="289" t="s">
        <v>156</v>
      </c>
      <c r="D171" s="81">
        <f>+'Detalle Prog I'!C103</f>
        <v>0</v>
      </c>
      <c r="E171" s="537">
        <f t="shared" si="2"/>
        <v>0</v>
      </c>
    </row>
    <row r="172" spans="1:5" ht="10.199999999999999" hidden="1">
      <c r="A172" s="494"/>
      <c r="B172" s="279"/>
      <c r="C172" s="336"/>
      <c r="D172" s="81"/>
      <c r="E172" s="537"/>
    </row>
    <row r="173" spans="1:5" ht="11.25" hidden="1" customHeight="1">
      <c r="A173" s="544"/>
      <c r="B173" s="286"/>
      <c r="C173" s="320"/>
      <c r="D173" s="89"/>
      <c r="E173" s="534"/>
    </row>
    <row r="174" spans="1:5" ht="11.25" hidden="1" customHeight="1">
      <c r="A174" s="544">
        <v>2</v>
      </c>
      <c r="B174" s="286">
        <v>5</v>
      </c>
      <c r="C174" s="317" t="s">
        <v>157</v>
      </c>
      <c r="D174" s="89">
        <f>+D186+D176+D183</f>
        <v>0</v>
      </c>
      <c r="E174" s="534">
        <f>+D174/$D$206</f>
        <v>0</v>
      </c>
    </row>
    <row r="175" spans="1:5" ht="11.25" hidden="1" customHeight="1">
      <c r="A175" s="544"/>
      <c r="B175" s="286"/>
      <c r="C175" s="320"/>
      <c r="D175" s="89"/>
      <c r="E175" s="534"/>
    </row>
    <row r="176" spans="1:5" ht="11.25" hidden="1" customHeight="1">
      <c r="A176" s="550" t="s">
        <v>158</v>
      </c>
      <c r="B176" s="539" t="s">
        <v>159</v>
      </c>
      <c r="C176" s="332" t="s">
        <v>160</v>
      </c>
      <c r="D176" s="536">
        <f>SUM(D177:D181)</f>
        <v>0</v>
      </c>
      <c r="E176" s="534">
        <f t="shared" ref="E176:E181" si="3">+D176/$D$206</f>
        <v>0</v>
      </c>
    </row>
    <row r="177" spans="1:5" ht="11.25" hidden="1" customHeight="1">
      <c r="A177" s="542" t="s">
        <v>158</v>
      </c>
      <c r="B177" s="279" t="s">
        <v>161</v>
      </c>
      <c r="C177" s="289" t="s">
        <v>162</v>
      </c>
      <c r="D177" s="81">
        <f>+'Detalle Prog I'!C109</f>
        <v>0</v>
      </c>
      <c r="E177" s="537">
        <f t="shared" si="3"/>
        <v>0</v>
      </c>
    </row>
    <row r="178" spans="1:5" ht="11.25" hidden="1" customHeight="1">
      <c r="A178" s="542" t="s">
        <v>158</v>
      </c>
      <c r="B178" s="279" t="s">
        <v>163</v>
      </c>
      <c r="C178" s="336" t="s">
        <v>164</v>
      </c>
      <c r="D178" s="81">
        <f>+'Detalle Prog I'!C110</f>
        <v>0</v>
      </c>
      <c r="E178" s="537">
        <f t="shared" si="3"/>
        <v>0</v>
      </c>
    </row>
    <row r="179" spans="1:5" ht="11.25" hidden="1" customHeight="1">
      <c r="A179" s="542" t="s">
        <v>158</v>
      </c>
      <c r="B179" s="279" t="s">
        <v>165</v>
      </c>
      <c r="C179" s="336" t="s">
        <v>166</v>
      </c>
      <c r="D179" s="81">
        <f>+'Detalle Prog I'!C111</f>
        <v>0</v>
      </c>
      <c r="E179" s="537">
        <f t="shared" si="3"/>
        <v>0</v>
      </c>
    </row>
    <row r="180" spans="1:5" ht="11.25" hidden="1" customHeight="1">
      <c r="A180" s="542" t="s">
        <v>158</v>
      </c>
      <c r="B180" s="279" t="s">
        <v>167</v>
      </c>
      <c r="C180" s="336" t="s">
        <v>168</v>
      </c>
      <c r="D180" s="81">
        <v>0</v>
      </c>
      <c r="E180" s="537">
        <f t="shared" si="3"/>
        <v>0</v>
      </c>
    </row>
    <row r="181" spans="1:5" ht="11.25" hidden="1" customHeight="1">
      <c r="A181" s="542" t="s">
        <v>158</v>
      </c>
      <c r="B181" s="279" t="s">
        <v>169</v>
      </c>
      <c r="C181" s="336" t="s">
        <v>170</v>
      </c>
      <c r="D181" s="81">
        <f>+'Detalle Prog I'!C113</f>
        <v>0</v>
      </c>
      <c r="E181" s="537">
        <f t="shared" si="3"/>
        <v>0</v>
      </c>
    </row>
    <row r="182" spans="1:5" ht="11.25" hidden="1" customHeight="1">
      <c r="A182" s="544"/>
      <c r="B182" s="286"/>
      <c r="C182" s="320"/>
      <c r="D182" s="89"/>
      <c r="E182" s="534"/>
    </row>
    <row r="183" spans="1:5" ht="11.25" hidden="1" customHeight="1">
      <c r="A183" s="544"/>
      <c r="B183" s="286" t="s">
        <v>171</v>
      </c>
      <c r="C183" s="320" t="s">
        <v>172</v>
      </c>
      <c r="D183" s="89">
        <f>+D184</f>
        <v>0</v>
      </c>
      <c r="E183" s="534">
        <f>+D183/$D$206</f>
        <v>0</v>
      </c>
    </row>
    <row r="184" spans="1:5" ht="11.25" hidden="1" customHeight="1">
      <c r="A184" s="542" t="s">
        <v>173</v>
      </c>
      <c r="B184" s="279" t="s">
        <v>174</v>
      </c>
      <c r="C184" s="336" t="s">
        <v>175</v>
      </c>
      <c r="D184" s="81">
        <f>+'Detalle Prog I'!C116</f>
        <v>0</v>
      </c>
      <c r="E184" s="537">
        <f>+D184/$D$206</f>
        <v>0</v>
      </c>
    </row>
    <row r="185" spans="1:5" ht="11.25" hidden="1" customHeight="1">
      <c r="A185" s="544"/>
      <c r="B185" s="286"/>
      <c r="C185" s="320"/>
      <c r="D185" s="89"/>
      <c r="E185" s="534"/>
    </row>
    <row r="186" spans="1:5" ht="11.25" hidden="1" customHeight="1">
      <c r="A186" s="550" t="s">
        <v>158</v>
      </c>
      <c r="B186" s="539" t="s">
        <v>176</v>
      </c>
      <c r="C186" s="332" t="s">
        <v>177</v>
      </c>
      <c r="D186" s="536">
        <f>SUM(D187:D188)</f>
        <v>0</v>
      </c>
      <c r="E186" s="534">
        <f>+D186/$D$206</f>
        <v>0</v>
      </c>
    </row>
    <row r="187" spans="1:5" ht="11.25" hidden="1" customHeight="1">
      <c r="A187" s="542" t="s">
        <v>178</v>
      </c>
      <c r="B187" s="279" t="s">
        <v>179</v>
      </c>
      <c r="C187" s="336" t="s">
        <v>180</v>
      </c>
      <c r="D187" s="81">
        <f>+'Detalle Prog I'!C120</f>
        <v>0</v>
      </c>
      <c r="E187" s="537">
        <f>+D187/$D$206</f>
        <v>0</v>
      </c>
    </row>
    <row r="188" spans="1:5" ht="11.25" hidden="1" customHeight="1">
      <c r="A188" s="542" t="s">
        <v>181</v>
      </c>
      <c r="B188" s="279" t="s">
        <v>182</v>
      </c>
      <c r="C188" s="336" t="s">
        <v>183</v>
      </c>
      <c r="D188" s="81">
        <f>+'Detalle Prog I'!C117</f>
        <v>0</v>
      </c>
      <c r="E188" s="537">
        <f>+D188/$D$206</f>
        <v>0</v>
      </c>
    </row>
    <row r="189" spans="1:5" ht="11.25" hidden="1" customHeight="1">
      <c r="A189" s="544"/>
      <c r="B189" s="286"/>
      <c r="C189" s="320"/>
      <c r="D189" s="89"/>
      <c r="E189" s="534"/>
    </row>
    <row r="190" spans="1:5" ht="11.25" hidden="1" customHeight="1">
      <c r="A190" s="544"/>
      <c r="B190" s="286"/>
      <c r="C190" s="320"/>
      <c r="D190" s="89"/>
      <c r="E190" s="534"/>
    </row>
    <row r="191" spans="1:5" ht="11.25" hidden="1" customHeight="1">
      <c r="A191" s="544" t="s">
        <v>184</v>
      </c>
      <c r="B191" s="286">
        <v>6</v>
      </c>
      <c r="C191" s="317" t="s">
        <v>185</v>
      </c>
      <c r="D191" s="89">
        <f>+D193+D196</f>
        <v>0</v>
      </c>
      <c r="E191" s="534">
        <f>+D191/$D$206</f>
        <v>0</v>
      </c>
    </row>
    <row r="192" spans="1:5" ht="11.25" hidden="1" customHeight="1">
      <c r="A192" s="544"/>
      <c r="B192" s="286"/>
      <c r="C192" s="320"/>
      <c r="D192" s="89"/>
      <c r="E192" s="534"/>
    </row>
    <row r="193" spans="1:5" ht="10.199999999999999" hidden="1">
      <c r="A193" s="555" t="s">
        <v>184</v>
      </c>
      <c r="B193" s="294" t="s">
        <v>186</v>
      </c>
      <c r="C193" s="619" t="s">
        <v>187</v>
      </c>
      <c r="D193" s="536">
        <f>+D194</f>
        <v>0</v>
      </c>
      <c r="E193" s="534">
        <f>+D193/$D$206</f>
        <v>0</v>
      </c>
    </row>
    <row r="194" spans="1:5" ht="11.25" hidden="1" customHeight="1">
      <c r="A194" s="73" t="s">
        <v>184</v>
      </c>
      <c r="B194" s="90" t="s">
        <v>188</v>
      </c>
      <c r="C194" s="68" t="s">
        <v>189</v>
      </c>
      <c r="D194" s="81">
        <v>0</v>
      </c>
      <c r="E194" s="537">
        <f>+D194/$D$206</f>
        <v>0</v>
      </c>
    </row>
    <row r="195" spans="1:5" ht="11.25" hidden="1" customHeight="1">
      <c r="A195" s="73"/>
      <c r="B195" s="90"/>
      <c r="C195" s="68"/>
      <c r="D195" s="81"/>
      <c r="E195" s="537"/>
    </row>
    <row r="196" spans="1:5" ht="11.25" hidden="1" customHeight="1">
      <c r="A196" s="500" t="s">
        <v>184</v>
      </c>
      <c r="B196" s="622" t="s">
        <v>515</v>
      </c>
      <c r="C196" s="623" t="s">
        <v>516</v>
      </c>
      <c r="D196" s="540">
        <f>+D197</f>
        <v>0</v>
      </c>
      <c r="E196" s="534">
        <f>+D196/$D$206</f>
        <v>0</v>
      </c>
    </row>
    <row r="197" spans="1:5" ht="11.25" hidden="1" customHeight="1">
      <c r="A197" s="494" t="s">
        <v>184</v>
      </c>
      <c r="B197" s="412" t="s">
        <v>466</v>
      </c>
      <c r="C197" s="289" t="s">
        <v>467</v>
      </c>
      <c r="D197" s="541">
        <f>+D236</f>
        <v>0</v>
      </c>
      <c r="E197" s="537">
        <f>+D197/$D$206</f>
        <v>0</v>
      </c>
    </row>
    <row r="198" spans="1:5" ht="11.25" hidden="1" customHeight="1">
      <c r="A198" s="552"/>
      <c r="B198" s="286"/>
      <c r="C198" s="420"/>
      <c r="D198" s="89"/>
      <c r="E198" s="534"/>
    </row>
    <row r="199" spans="1:5" ht="11.25" hidden="1" customHeight="1">
      <c r="A199" s="73"/>
      <c r="B199" s="90"/>
      <c r="C199" s="68"/>
      <c r="D199" s="81"/>
      <c r="E199" s="537"/>
    </row>
    <row r="200" spans="1:5" ht="10.199999999999999" hidden="1">
      <c r="A200" s="552" t="s">
        <v>190</v>
      </c>
      <c r="B200" s="286" t="s">
        <v>191</v>
      </c>
      <c r="C200" s="367" t="s">
        <v>192</v>
      </c>
      <c r="D200" s="89">
        <f>+D202</f>
        <v>0</v>
      </c>
      <c r="E200" s="534">
        <f>+D200/$D$206</f>
        <v>0</v>
      </c>
    </row>
    <row r="201" spans="1:5" ht="10.199999999999999" hidden="1">
      <c r="A201" s="552"/>
      <c r="B201" s="286"/>
      <c r="C201" s="420"/>
      <c r="D201" s="89"/>
      <c r="E201" s="534"/>
    </row>
    <row r="202" spans="1:5" ht="10.199999999999999" hidden="1">
      <c r="A202" s="555">
        <v>4</v>
      </c>
      <c r="B202" s="294" t="s">
        <v>193</v>
      </c>
      <c r="C202" s="619" t="s">
        <v>194</v>
      </c>
      <c r="D202" s="536">
        <f>SUM(D203:D204)</f>
        <v>0</v>
      </c>
      <c r="E202" s="534">
        <f>+D202/$D$206</f>
        <v>0</v>
      </c>
    </row>
    <row r="203" spans="1:5" ht="10.199999999999999" hidden="1">
      <c r="A203" s="73">
        <v>4</v>
      </c>
      <c r="B203" s="90" t="s">
        <v>195</v>
      </c>
      <c r="C203" s="68" t="s">
        <v>196</v>
      </c>
      <c r="D203" s="81">
        <f>+'Detalle Prog I'!C132</f>
        <v>0</v>
      </c>
      <c r="E203" s="537">
        <f>+D203/$D$206</f>
        <v>0</v>
      </c>
    </row>
    <row r="204" spans="1:5" ht="10.199999999999999" hidden="1">
      <c r="A204" s="556">
        <v>4</v>
      </c>
      <c r="B204" s="90" t="s">
        <v>197</v>
      </c>
      <c r="C204" s="318" t="s">
        <v>198</v>
      </c>
      <c r="D204" s="81">
        <f>+'Detalle Prog I'!C133</f>
        <v>0</v>
      </c>
      <c r="E204" s="537">
        <f>+D204/$D$206</f>
        <v>0</v>
      </c>
    </row>
    <row r="205" spans="1:5" ht="10.199999999999999">
      <c r="A205" s="558"/>
      <c r="B205" s="508"/>
      <c r="C205" s="559"/>
      <c r="D205" s="541"/>
      <c r="E205" s="534"/>
    </row>
    <row r="206" spans="1:5" ht="18" customHeight="1">
      <c r="A206" s="738" t="s">
        <v>199</v>
      </c>
      <c r="B206" s="739"/>
      <c r="C206" s="740"/>
      <c r="D206" s="560">
        <f>+D81+D200+D107+D174+D150+D191</f>
        <v>-1000000</v>
      </c>
      <c r="E206" s="528">
        <f>+D206/D206</f>
        <v>1</v>
      </c>
    </row>
    <row r="207" spans="1:5" ht="10.8" customHeight="1">
      <c r="B207" s="312"/>
      <c r="D207" s="312"/>
      <c r="E207" s="312"/>
    </row>
    <row r="208" spans="1:5" ht="10.8" customHeight="1">
      <c r="B208" s="312"/>
      <c r="D208" s="312"/>
      <c r="E208" s="312"/>
    </row>
    <row r="209" spans="1:5" ht="10.8" customHeight="1">
      <c r="B209" s="312"/>
      <c r="C209" s="341"/>
      <c r="D209" s="312"/>
      <c r="E209" s="312"/>
    </row>
    <row r="210" spans="1:5" ht="10.199999999999999">
      <c r="B210" s="312"/>
      <c r="C210" s="481" t="s">
        <v>200</v>
      </c>
      <c r="D210" s="68"/>
      <c r="E210" s="352">
        <f>+D206</f>
        <v>-1000000</v>
      </c>
    </row>
    <row r="211" spans="1:5" ht="10.199999999999999">
      <c r="B211" s="312"/>
      <c r="C211" s="481"/>
      <c r="D211" s="352"/>
      <c r="E211" s="312"/>
    </row>
    <row r="212" spans="1:5" ht="10.199999999999999">
      <c r="B212" s="312"/>
      <c r="C212" s="481"/>
      <c r="D212" s="352"/>
      <c r="E212" s="312"/>
    </row>
    <row r="213" spans="1:5" ht="10.199999999999999">
      <c r="B213" s="312"/>
      <c r="C213" s="481"/>
      <c r="D213" s="352"/>
      <c r="E213" s="312"/>
    </row>
    <row r="214" spans="1:5" ht="10.199999999999999">
      <c r="B214" s="312"/>
      <c r="C214" s="481"/>
      <c r="D214" s="352"/>
      <c r="E214" s="312"/>
    </row>
    <row r="215" spans="1:5" ht="10.199999999999999">
      <c r="B215" s="312"/>
      <c r="C215" s="481"/>
      <c r="D215" s="352"/>
      <c r="E215" s="312"/>
    </row>
    <row r="216" spans="1:5" ht="10.199999999999999">
      <c r="B216" s="312"/>
      <c r="C216" s="481"/>
      <c r="D216" s="352"/>
      <c r="E216" s="312"/>
    </row>
    <row r="217" spans="1:5" ht="10.199999999999999">
      <c r="B217" s="312"/>
      <c r="C217" s="481"/>
      <c r="D217" s="352"/>
      <c r="E217" s="312"/>
    </row>
    <row r="218" spans="1:5" ht="10.199999999999999">
      <c r="B218" s="312"/>
      <c r="C218" s="481"/>
      <c r="D218" s="352"/>
      <c r="E218" s="312"/>
    </row>
    <row r="219" spans="1:5" ht="10.199999999999999">
      <c r="B219" s="312"/>
      <c r="C219" s="481"/>
      <c r="D219" s="352"/>
      <c r="E219" s="312"/>
    </row>
    <row r="220" spans="1:5" ht="10.199999999999999">
      <c r="B220" s="312"/>
      <c r="C220" s="481"/>
      <c r="D220" s="352"/>
      <c r="E220" s="312"/>
    </row>
    <row r="221" spans="1:5" ht="11.25" customHeight="1">
      <c r="A221" s="747" t="s">
        <v>201</v>
      </c>
      <c r="B221" s="747"/>
      <c r="C221" s="747"/>
    </row>
    <row r="222" spans="1:5" ht="11.25" hidden="1" customHeight="1">
      <c r="A222" s="313"/>
      <c r="B222" s="313"/>
      <c r="C222" s="313"/>
    </row>
    <row r="223" spans="1:5" ht="11.25" customHeight="1">
      <c r="B223" s="311"/>
      <c r="C223" s="448"/>
    </row>
    <row r="224" spans="1:5" ht="11.25" customHeight="1">
      <c r="B224" s="311"/>
      <c r="C224" s="448"/>
    </row>
    <row r="225" spans="1:5" ht="11.25" hidden="1" customHeight="1">
      <c r="B225" s="561" t="s">
        <v>202</v>
      </c>
      <c r="D225" s="562" t="s">
        <v>203</v>
      </c>
      <c r="E225" s="368" t="s">
        <v>204</v>
      </c>
    </row>
    <row r="226" spans="1:5" ht="11.25" hidden="1" customHeight="1">
      <c r="B226" s="311"/>
      <c r="C226" s="448"/>
    </row>
    <row r="227" spans="1:5" ht="11.25" hidden="1" customHeight="1">
      <c r="A227" s="749" t="s">
        <v>19</v>
      </c>
      <c r="B227" s="749"/>
      <c r="C227" s="763" t="s">
        <v>20</v>
      </c>
      <c r="D227" s="764" t="s">
        <v>21</v>
      </c>
      <c r="E227" s="748" t="s">
        <v>22</v>
      </c>
    </row>
    <row r="228" spans="1:5" ht="11.25" hidden="1" customHeight="1">
      <c r="A228" s="749"/>
      <c r="B228" s="749"/>
      <c r="C228" s="763"/>
      <c r="D228" s="764"/>
      <c r="E228" s="748"/>
    </row>
    <row r="229" spans="1:5" ht="11.25" hidden="1" customHeight="1">
      <c r="A229" s="529"/>
      <c r="B229" s="530"/>
      <c r="C229" s="355"/>
      <c r="D229" s="531"/>
      <c r="E229" s="532"/>
    </row>
    <row r="230" spans="1:5" ht="11.25" hidden="1" customHeight="1">
      <c r="A230" s="533" t="s">
        <v>23</v>
      </c>
      <c r="B230" s="286" t="s">
        <v>24</v>
      </c>
      <c r="C230" s="317" t="s">
        <v>25</v>
      </c>
      <c r="D230" s="89">
        <f>+D232+D235++D240+D244</f>
        <v>0</v>
      </c>
      <c r="E230" s="534" t="e">
        <f>+D230/$D$275</f>
        <v>#DIV/0!</v>
      </c>
    </row>
    <row r="231" spans="1:5" ht="11.25" hidden="1" customHeight="1">
      <c r="A231" s="533"/>
      <c r="B231" s="286"/>
      <c r="C231" s="320"/>
      <c r="D231" s="89"/>
      <c r="E231" s="534"/>
    </row>
    <row r="232" spans="1:5" ht="11.25" hidden="1" customHeight="1">
      <c r="A232" s="535" t="s">
        <v>26</v>
      </c>
      <c r="B232" s="294" t="s">
        <v>27</v>
      </c>
      <c r="C232" s="323" t="s">
        <v>28</v>
      </c>
      <c r="D232" s="536">
        <f>+D233</f>
        <v>0</v>
      </c>
      <c r="E232" s="534" t="e">
        <f>+D232/$D$275</f>
        <v>#DIV/0!</v>
      </c>
    </row>
    <row r="233" spans="1:5" ht="11.25" hidden="1" customHeight="1">
      <c r="A233" s="497" t="s">
        <v>26</v>
      </c>
      <c r="B233" s="90" t="s">
        <v>29</v>
      </c>
      <c r="C233" s="318" t="s">
        <v>30</v>
      </c>
      <c r="D233" s="81">
        <v>0</v>
      </c>
      <c r="E233" s="537" t="e">
        <f>+D233/$D$275</f>
        <v>#DIV/0!</v>
      </c>
    </row>
    <row r="234" spans="1:5" ht="11.25" hidden="1" customHeight="1">
      <c r="A234" s="497"/>
      <c r="B234" s="90"/>
      <c r="D234" s="81"/>
      <c r="E234" s="537"/>
    </row>
    <row r="235" spans="1:5" ht="10.199999999999999" hidden="1">
      <c r="A235" s="563" t="s">
        <v>26</v>
      </c>
      <c r="B235" s="564" t="s">
        <v>41</v>
      </c>
      <c r="C235" s="565" t="s">
        <v>42</v>
      </c>
      <c r="D235" s="566">
        <f>SUM(D236:D238)</f>
        <v>0</v>
      </c>
      <c r="E235" s="534" t="e">
        <f>+D235/$D$275</f>
        <v>#DIV/0!</v>
      </c>
    </row>
    <row r="236" spans="1:5" ht="10.199999999999999" hidden="1">
      <c r="A236" s="497" t="s">
        <v>26</v>
      </c>
      <c r="B236" s="90" t="s">
        <v>43</v>
      </c>
      <c r="C236" s="318" t="s">
        <v>44</v>
      </c>
      <c r="D236" s="567">
        <v>0</v>
      </c>
      <c r="E236" s="537" t="e">
        <f>+D236/$D$275</f>
        <v>#DIV/0!</v>
      </c>
    </row>
    <row r="237" spans="1:5" ht="10.199999999999999" hidden="1">
      <c r="A237" s="568" t="s">
        <v>26</v>
      </c>
      <c r="B237" s="569" t="s">
        <v>45</v>
      </c>
      <c r="C237" s="570" t="s">
        <v>46</v>
      </c>
      <c r="D237" s="567">
        <v>0</v>
      </c>
      <c r="E237" s="537" t="e">
        <f>+D237/$D$275</f>
        <v>#DIV/0!</v>
      </c>
    </row>
    <row r="238" spans="1:5" ht="10.199999999999999" hidden="1">
      <c r="A238" s="568"/>
      <c r="B238" s="279" t="s">
        <v>47</v>
      </c>
      <c r="C238" s="570" t="s">
        <v>48</v>
      </c>
      <c r="D238" s="567">
        <v>0</v>
      </c>
      <c r="E238" s="537" t="e">
        <f>+D238/$D$275</f>
        <v>#DIV/0!</v>
      </c>
    </row>
    <row r="239" spans="1:5" ht="10.199999999999999" hidden="1">
      <c r="A239" s="568"/>
      <c r="B239" s="569"/>
      <c r="C239" s="570"/>
      <c r="D239" s="567"/>
      <c r="E239" s="571"/>
    </row>
    <row r="240" spans="1:5" ht="20.399999999999999" hidden="1">
      <c r="A240" s="572" t="s">
        <v>49</v>
      </c>
      <c r="B240" s="573" t="s">
        <v>50</v>
      </c>
      <c r="C240" s="574" t="s">
        <v>51</v>
      </c>
      <c r="D240" s="575">
        <f>SUM(D241:D242)</f>
        <v>0</v>
      </c>
      <c r="E240" s="534" t="e">
        <f>+D240/$D$275</f>
        <v>#DIV/0!</v>
      </c>
    </row>
    <row r="241" spans="1:5" ht="20.399999999999999" hidden="1">
      <c r="A241" s="576" t="s">
        <v>49</v>
      </c>
      <c r="B241" s="577" t="s">
        <v>52</v>
      </c>
      <c r="C241" s="391" t="s">
        <v>53</v>
      </c>
      <c r="D241" s="578">
        <v>0</v>
      </c>
      <c r="E241" s="537" t="e">
        <f>+D241/$D$275</f>
        <v>#DIV/0!</v>
      </c>
    </row>
    <row r="242" spans="1:5" ht="10.199999999999999" hidden="1">
      <c r="A242" s="576" t="s">
        <v>49</v>
      </c>
      <c r="B242" s="577" t="s">
        <v>54</v>
      </c>
      <c r="C242" s="391" t="s">
        <v>55</v>
      </c>
      <c r="D242" s="578">
        <v>0</v>
      </c>
      <c r="E242" s="537" t="e">
        <f>+D242/$D$275</f>
        <v>#DIV/0!</v>
      </c>
    </row>
    <row r="243" spans="1:5" ht="10.199999999999999" hidden="1">
      <c r="A243" s="579"/>
      <c r="B243" s="577"/>
      <c r="C243" s="580"/>
      <c r="D243" s="578"/>
      <c r="E243" s="571"/>
    </row>
    <row r="244" spans="1:5" ht="20.399999999999999" hidden="1">
      <c r="A244" s="572" t="s">
        <v>49</v>
      </c>
      <c r="B244" s="573" t="s">
        <v>56</v>
      </c>
      <c r="C244" s="574" t="s">
        <v>57</v>
      </c>
      <c r="D244" s="575">
        <f>SUM(D245:D247)</f>
        <v>0</v>
      </c>
      <c r="E244" s="534" t="e">
        <f>+D244/$D$275</f>
        <v>#DIV/0!</v>
      </c>
    </row>
    <row r="245" spans="1:5" ht="20.399999999999999" hidden="1">
      <c r="A245" s="576" t="s">
        <v>49</v>
      </c>
      <c r="B245" s="577" t="s">
        <v>58</v>
      </c>
      <c r="C245" s="391" t="s">
        <v>59</v>
      </c>
      <c r="D245" s="578">
        <v>0</v>
      </c>
      <c r="E245" s="537" t="e">
        <f>+D245/$D$275</f>
        <v>#DIV/0!</v>
      </c>
    </row>
    <row r="246" spans="1:5" ht="20.399999999999999" hidden="1">
      <c r="A246" s="581" t="s">
        <v>49</v>
      </c>
      <c r="B246" s="582" t="s">
        <v>60</v>
      </c>
      <c r="C246" s="583" t="s">
        <v>61</v>
      </c>
      <c r="D246" s="578">
        <v>0</v>
      </c>
      <c r="E246" s="537" t="e">
        <f>+D246/$D$275</f>
        <v>#DIV/0!</v>
      </c>
    </row>
    <row r="247" spans="1:5" ht="10.199999999999999" hidden="1">
      <c r="A247" s="581" t="s">
        <v>49</v>
      </c>
      <c r="B247" s="582" t="s">
        <v>62</v>
      </c>
      <c r="C247" s="583" t="s">
        <v>63</v>
      </c>
      <c r="D247" s="578">
        <v>0</v>
      </c>
      <c r="E247" s="537" t="e">
        <f>+D247/$D$275</f>
        <v>#DIV/0!</v>
      </c>
    </row>
    <row r="248" spans="1:5" ht="10.199999999999999" hidden="1">
      <c r="A248" s="581"/>
      <c r="B248" s="577"/>
      <c r="C248" s="391"/>
      <c r="D248" s="578"/>
      <c r="E248" s="537"/>
    </row>
    <row r="249" spans="1:5" ht="10.199999999999999" hidden="1">
      <c r="A249" s="581"/>
      <c r="B249" s="577"/>
      <c r="C249" s="391"/>
      <c r="D249" s="578"/>
      <c r="E249" s="537"/>
    </row>
    <row r="250" spans="1:5" ht="10.199999999999999" hidden="1">
      <c r="A250" s="584" t="s">
        <v>64</v>
      </c>
      <c r="B250" s="585" t="s">
        <v>205</v>
      </c>
      <c r="C250" s="317" t="s">
        <v>65</v>
      </c>
      <c r="D250" s="89">
        <f>+D252</f>
        <v>0</v>
      </c>
      <c r="E250" s="534" t="e">
        <f>+D250/$D$275</f>
        <v>#DIV/0!</v>
      </c>
    </row>
    <row r="251" spans="1:5" ht="10.199999999999999" hidden="1">
      <c r="A251" s="581"/>
      <c r="B251" s="577"/>
      <c r="C251" s="391"/>
      <c r="D251" s="578"/>
      <c r="E251" s="537"/>
    </row>
    <row r="252" spans="1:5" ht="10.199999999999999" hidden="1">
      <c r="A252" s="586" t="s">
        <v>64</v>
      </c>
      <c r="B252" s="573" t="s">
        <v>89</v>
      </c>
      <c r="C252" s="574" t="s">
        <v>206</v>
      </c>
      <c r="D252" s="575">
        <f>SUM(D253:D254)</f>
        <v>0</v>
      </c>
      <c r="E252" s="534" t="e">
        <f>+D252/$D$275</f>
        <v>#DIV/0!</v>
      </c>
    </row>
    <row r="253" spans="1:5" ht="10.199999999999999" hidden="1">
      <c r="A253" s="581" t="s">
        <v>64</v>
      </c>
      <c r="B253" s="577" t="s">
        <v>207</v>
      </c>
      <c r="C253" s="391" t="s">
        <v>208</v>
      </c>
      <c r="D253" s="578">
        <v>0</v>
      </c>
      <c r="E253" s="537" t="e">
        <f>+D253/$D$275</f>
        <v>#DIV/0!</v>
      </c>
    </row>
    <row r="254" spans="1:5" ht="10.199999999999999" hidden="1">
      <c r="A254" s="497" t="s">
        <v>64</v>
      </c>
      <c r="B254" s="90" t="s">
        <v>91</v>
      </c>
      <c r="C254" s="318" t="s">
        <v>92</v>
      </c>
      <c r="D254" s="81">
        <v>0</v>
      </c>
      <c r="E254" s="537" t="e">
        <f>+D254/$D$275</f>
        <v>#DIV/0!</v>
      </c>
    </row>
    <row r="255" spans="1:5" ht="11.25" hidden="1" customHeight="1">
      <c r="A255" s="556"/>
      <c r="B255" s="90"/>
      <c r="D255" s="81"/>
      <c r="E255" s="537"/>
    </row>
    <row r="256" spans="1:5" ht="11.25" hidden="1" customHeight="1">
      <c r="A256" s="556"/>
      <c r="B256" s="90"/>
      <c r="D256" s="81"/>
      <c r="E256" s="537"/>
    </row>
    <row r="257" spans="1:5" ht="11.25" hidden="1" customHeight="1">
      <c r="A257" s="533" t="s">
        <v>64</v>
      </c>
      <c r="B257" s="286">
        <v>2</v>
      </c>
      <c r="C257" s="317" t="s">
        <v>122</v>
      </c>
      <c r="D257" s="89">
        <f>+D263+D259</f>
        <v>0</v>
      </c>
      <c r="E257" s="534" t="e">
        <f>+D257/$D$358</f>
        <v>#DIV/0!</v>
      </c>
    </row>
    <row r="258" spans="1:5" ht="11.25" hidden="1" customHeight="1">
      <c r="A258" s="533"/>
      <c r="B258" s="286"/>
      <c r="C258" s="317"/>
      <c r="D258" s="89"/>
      <c r="E258" s="534"/>
    </row>
    <row r="259" spans="1:5" ht="11.25" hidden="1" customHeight="1">
      <c r="A259" s="550" t="s">
        <v>64</v>
      </c>
      <c r="B259" s="539" t="s">
        <v>123</v>
      </c>
      <c r="C259" s="332" t="s">
        <v>124</v>
      </c>
      <c r="D259" s="536">
        <f>SUM(D260:D262)</f>
        <v>0</v>
      </c>
      <c r="E259" s="534" t="e">
        <f>+D259/$D$275</f>
        <v>#DIV/0!</v>
      </c>
    </row>
    <row r="260" spans="1:5" ht="11.25" hidden="1" customHeight="1">
      <c r="A260" s="542" t="s">
        <v>64</v>
      </c>
      <c r="B260" s="279" t="s">
        <v>125</v>
      </c>
      <c r="C260" s="553" t="s">
        <v>126</v>
      </c>
      <c r="D260" s="81">
        <v>0</v>
      </c>
      <c r="E260" s="537" t="e">
        <f>+D260/$D$275</f>
        <v>#DIV/0!</v>
      </c>
    </row>
    <row r="261" spans="1:5" ht="11.25" hidden="1" customHeight="1">
      <c r="A261" s="533"/>
      <c r="B261" s="286"/>
      <c r="C261" s="317"/>
      <c r="D261" s="89"/>
      <c r="E261" s="534"/>
    </row>
    <row r="262" spans="1:5" ht="11.4" hidden="1" customHeight="1">
      <c r="A262" s="533"/>
      <c r="B262" s="286"/>
      <c r="C262" s="317"/>
      <c r="D262" s="89"/>
      <c r="E262" s="534"/>
    </row>
    <row r="263" spans="1:5" ht="11.25" hidden="1" customHeight="1">
      <c r="A263" s="500" t="s">
        <v>64</v>
      </c>
      <c r="B263" s="539">
        <v>2.99</v>
      </c>
      <c r="C263" s="332" t="s">
        <v>209</v>
      </c>
      <c r="D263" s="540">
        <f>SUM(D264:D266)</f>
        <v>0</v>
      </c>
      <c r="E263" s="534" t="e">
        <f>+D263/$D$275</f>
        <v>#DIV/0!</v>
      </c>
    </row>
    <row r="264" spans="1:5" ht="11.25" hidden="1" customHeight="1">
      <c r="A264" s="494" t="s">
        <v>64</v>
      </c>
      <c r="B264" s="412" t="s">
        <v>151</v>
      </c>
      <c r="C264" s="289" t="s">
        <v>152</v>
      </c>
      <c r="D264" s="541">
        <v>0</v>
      </c>
      <c r="E264" s="537" t="e">
        <f>+D264/$D$358</f>
        <v>#DIV/0!</v>
      </c>
    </row>
    <row r="265" spans="1:5" ht="11.25" hidden="1" customHeight="1">
      <c r="A265" s="494" t="s">
        <v>64</v>
      </c>
      <c r="B265" s="412" t="s">
        <v>153</v>
      </c>
      <c r="C265" s="289" t="s">
        <v>154</v>
      </c>
      <c r="D265" s="541">
        <v>0</v>
      </c>
      <c r="E265" s="537" t="e">
        <f>+D265/$D$275</f>
        <v>#DIV/0!</v>
      </c>
    </row>
    <row r="266" spans="1:5" ht="11.25" hidden="1" customHeight="1">
      <c r="A266" s="494" t="s">
        <v>64</v>
      </c>
      <c r="B266" s="412" t="s">
        <v>155</v>
      </c>
      <c r="C266" s="289" t="s">
        <v>156</v>
      </c>
      <c r="D266" s="541">
        <v>0</v>
      </c>
      <c r="E266" s="537" t="e">
        <f>+D266/$D$358</f>
        <v>#DIV/0!</v>
      </c>
    </row>
    <row r="267" spans="1:5" ht="11.25" hidden="1" customHeight="1">
      <c r="A267" s="494"/>
      <c r="B267" s="412"/>
      <c r="C267" s="289"/>
      <c r="D267" s="541"/>
      <c r="E267" s="537"/>
    </row>
    <row r="268" spans="1:5" ht="11.25" hidden="1" customHeight="1">
      <c r="A268" s="494"/>
      <c r="B268" s="412"/>
      <c r="C268" s="289"/>
      <c r="D268" s="541"/>
      <c r="E268" s="537"/>
    </row>
    <row r="269" spans="1:5" ht="11.25" hidden="1" customHeight="1">
      <c r="A269" s="533">
        <v>4</v>
      </c>
      <c r="B269" s="286" t="s">
        <v>193</v>
      </c>
      <c r="C269" s="317" t="s">
        <v>194</v>
      </c>
      <c r="D269" s="540">
        <f>+D271</f>
        <v>0</v>
      </c>
      <c r="E269" s="534" t="e">
        <f>+D269/$D$275</f>
        <v>#DIV/0!</v>
      </c>
    </row>
    <row r="270" spans="1:5" ht="11.25" hidden="1" customHeight="1">
      <c r="A270" s="581"/>
      <c r="B270" s="582"/>
      <c r="C270" s="583"/>
      <c r="D270" s="578"/>
      <c r="E270" s="587"/>
    </row>
    <row r="271" spans="1:5" ht="11.25" hidden="1" customHeight="1">
      <c r="A271" s="535">
        <v>4</v>
      </c>
      <c r="B271" s="294" t="s">
        <v>193</v>
      </c>
      <c r="C271" s="323" t="s">
        <v>194</v>
      </c>
      <c r="D271" s="575">
        <f>SUM(D272:D273)</f>
        <v>0</v>
      </c>
      <c r="E271" s="534" t="e">
        <f>+D271/$D$275</f>
        <v>#DIV/0!</v>
      </c>
    </row>
    <row r="272" spans="1:5" ht="11.25" hidden="1" customHeight="1">
      <c r="A272" s="497">
        <v>4</v>
      </c>
      <c r="B272" s="569" t="s">
        <v>195</v>
      </c>
      <c r="C272" s="318" t="s">
        <v>196</v>
      </c>
      <c r="D272" s="578">
        <v>0</v>
      </c>
      <c r="E272" s="534"/>
    </row>
    <row r="273" spans="1:5" ht="11.25" hidden="1" customHeight="1">
      <c r="A273" s="497">
        <v>4</v>
      </c>
      <c r="B273" s="569" t="s">
        <v>197</v>
      </c>
      <c r="C273" s="318" t="s">
        <v>198</v>
      </c>
      <c r="D273" s="578">
        <v>0</v>
      </c>
      <c r="E273" s="537" t="e">
        <f>+D273/$D$275</f>
        <v>#DIV/0!</v>
      </c>
    </row>
    <row r="274" spans="1:5" ht="11.25" hidden="1" customHeight="1">
      <c r="A274" s="497"/>
      <c r="B274" s="90"/>
      <c r="D274" s="81"/>
      <c r="E274" s="537"/>
    </row>
    <row r="275" spans="1:5" ht="18" hidden="1" customHeight="1">
      <c r="A275" s="738" t="s">
        <v>210</v>
      </c>
      <c r="B275" s="739"/>
      <c r="C275" s="740"/>
      <c r="D275" s="560">
        <f>+D230+D266+D250+D257</f>
        <v>0</v>
      </c>
      <c r="E275" s="528" t="e">
        <f>+D275/D275</f>
        <v>#DIV/0!</v>
      </c>
    </row>
    <row r="276" spans="1:5" ht="11.25" hidden="1" customHeight="1">
      <c r="B276" s="311"/>
      <c r="C276" s="448"/>
    </row>
    <row r="277" spans="1:5" ht="11.25" hidden="1" customHeight="1">
      <c r="B277" s="311"/>
      <c r="C277" s="448"/>
    </row>
    <row r="278" spans="1:5" ht="11.25" hidden="1" customHeight="1">
      <c r="B278" s="311"/>
      <c r="C278" s="448"/>
    </row>
    <row r="279" spans="1:5" ht="11.25" hidden="1" customHeight="1">
      <c r="B279" s="311"/>
      <c r="C279" s="448"/>
    </row>
    <row r="280" spans="1:5" ht="11.25" hidden="1" customHeight="1">
      <c r="B280" s="311"/>
      <c r="C280" s="448"/>
    </row>
    <row r="281" spans="1:5" ht="11.25" hidden="1" customHeight="1">
      <c r="B281" s="561" t="s">
        <v>211</v>
      </c>
      <c r="D281" s="562" t="s">
        <v>212</v>
      </c>
      <c r="E281" s="368" t="s">
        <v>213</v>
      </c>
    </row>
    <row r="282" spans="1:5" ht="11.25" hidden="1" customHeight="1">
      <c r="C282" s="481"/>
      <c r="D282" s="352"/>
    </row>
    <row r="283" spans="1:5" ht="10.199999999999999" hidden="1">
      <c r="A283" s="749" t="s">
        <v>19</v>
      </c>
      <c r="B283" s="749"/>
      <c r="C283" s="763" t="s">
        <v>20</v>
      </c>
      <c r="D283" s="764" t="s">
        <v>21</v>
      </c>
      <c r="E283" s="748" t="s">
        <v>22</v>
      </c>
    </row>
    <row r="284" spans="1:5" ht="10.199999999999999" hidden="1">
      <c r="A284" s="749"/>
      <c r="B284" s="749"/>
      <c r="C284" s="763"/>
      <c r="D284" s="764"/>
      <c r="E284" s="748"/>
    </row>
    <row r="285" spans="1:5" ht="10.199999999999999" hidden="1">
      <c r="A285" s="529"/>
      <c r="B285" s="530"/>
      <c r="C285" s="355"/>
      <c r="D285" s="531"/>
      <c r="E285" s="532"/>
    </row>
    <row r="286" spans="1:5" ht="10.199999999999999" hidden="1">
      <c r="A286" s="533" t="s">
        <v>23</v>
      </c>
      <c r="B286" s="286" t="s">
        <v>24</v>
      </c>
      <c r="C286" s="317" t="s">
        <v>25</v>
      </c>
      <c r="D286" s="89">
        <f>+D288+D291+D295+D299</f>
        <v>0</v>
      </c>
      <c r="E286" s="534" t="e">
        <f>+D286/$D$358</f>
        <v>#DIV/0!</v>
      </c>
    </row>
    <row r="287" spans="1:5" ht="10.199999999999999" hidden="1">
      <c r="A287" s="533"/>
      <c r="B287" s="286"/>
      <c r="C287" s="320"/>
      <c r="D287" s="89"/>
      <c r="E287" s="534"/>
    </row>
    <row r="288" spans="1:5" ht="10.199999999999999" hidden="1">
      <c r="A288" s="535" t="s">
        <v>26</v>
      </c>
      <c r="B288" s="294" t="s">
        <v>27</v>
      </c>
      <c r="C288" s="323" t="s">
        <v>28</v>
      </c>
      <c r="D288" s="536">
        <f>SUM(D289:D289)</f>
        <v>0</v>
      </c>
      <c r="E288" s="534" t="e">
        <f>+D288/$D$358</f>
        <v>#DIV/0!</v>
      </c>
    </row>
    <row r="289" spans="1:5" ht="10.199999999999999" hidden="1">
      <c r="A289" s="497" t="s">
        <v>26</v>
      </c>
      <c r="B289" s="90" t="s">
        <v>29</v>
      </c>
      <c r="C289" s="318" t="s">
        <v>30</v>
      </c>
      <c r="D289" s="81">
        <v>0</v>
      </c>
      <c r="E289" s="537" t="e">
        <f>+D289/$D$358</f>
        <v>#DIV/0!</v>
      </c>
    </row>
    <row r="290" spans="1:5" ht="10.199999999999999" hidden="1" customHeight="1">
      <c r="A290" s="497"/>
      <c r="B290" s="90"/>
      <c r="D290" s="81"/>
      <c r="E290" s="537"/>
    </row>
    <row r="291" spans="1:5" ht="10.199999999999999" hidden="1" customHeight="1">
      <c r="A291" s="535" t="s">
        <v>26</v>
      </c>
      <c r="B291" s="294" t="s">
        <v>41</v>
      </c>
      <c r="C291" s="323" t="s">
        <v>42</v>
      </c>
      <c r="D291" s="536">
        <f>SUM(D292:D293)</f>
        <v>0</v>
      </c>
      <c r="E291" s="534" t="e">
        <f>+D291/$D$358</f>
        <v>#DIV/0!</v>
      </c>
    </row>
    <row r="292" spans="1:5" ht="10.199999999999999" hidden="1" customHeight="1">
      <c r="A292" s="497" t="s">
        <v>26</v>
      </c>
      <c r="B292" s="90" t="s">
        <v>43</v>
      </c>
      <c r="C292" s="318" t="s">
        <v>44</v>
      </c>
      <c r="D292" s="81">
        <v>0</v>
      </c>
      <c r="E292" s="537" t="e">
        <f>+D292/$D$358</f>
        <v>#DIV/0!</v>
      </c>
    </row>
    <row r="293" spans="1:5" ht="10.199999999999999" hidden="1" customHeight="1">
      <c r="A293" s="497" t="s">
        <v>26</v>
      </c>
      <c r="B293" s="90" t="s">
        <v>45</v>
      </c>
      <c r="C293" s="318" t="s">
        <v>46</v>
      </c>
      <c r="D293" s="81">
        <v>0</v>
      </c>
      <c r="E293" s="537" t="e">
        <f>+D293/$D$358</f>
        <v>#DIV/0!</v>
      </c>
    </row>
    <row r="294" spans="1:5" ht="10.199999999999999" hidden="1" customHeight="1">
      <c r="A294" s="497"/>
      <c r="B294" s="90"/>
      <c r="D294" s="81"/>
      <c r="E294" s="534"/>
    </row>
    <row r="295" spans="1:5" ht="20.399999999999999" hidden="1" customHeight="1">
      <c r="A295" s="500" t="s">
        <v>49</v>
      </c>
      <c r="B295" s="539" t="s">
        <v>50</v>
      </c>
      <c r="C295" s="332" t="s">
        <v>51</v>
      </c>
      <c r="D295" s="540">
        <f>SUM(D296:D297)</f>
        <v>0</v>
      </c>
      <c r="E295" s="534" t="e">
        <f>+D295/$D$358</f>
        <v>#DIV/0!</v>
      </c>
    </row>
    <row r="296" spans="1:5" ht="20.399999999999999" hidden="1" customHeight="1">
      <c r="A296" s="281" t="s">
        <v>49</v>
      </c>
      <c r="B296" s="279" t="s">
        <v>52</v>
      </c>
      <c r="C296" s="336" t="s">
        <v>53</v>
      </c>
      <c r="D296" s="541">
        <v>0</v>
      </c>
      <c r="E296" s="537" t="e">
        <f>+D296/$D$358</f>
        <v>#DIV/0!</v>
      </c>
    </row>
    <row r="297" spans="1:5" ht="10.199999999999999" hidden="1" customHeight="1">
      <c r="A297" s="281" t="s">
        <v>49</v>
      </c>
      <c r="B297" s="279" t="s">
        <v>54</v>
      </c>
      <c r="C297" s="336" t="s">
        <v>55</v>
      </c>
      <c r="D297" s="541">
        <v>0</v>
      </c>
      <c r="E297" s="537" t="e">
        <f>+D297/$D$358</f>
        <v>#DIV/0!</v>
      </c>
    </row>
    <row r="298" spans="1:5" ht="10.199999999999999" hidden="1" customHeight="1">
      <c r="A298" s="290"/>
      <c r="B298" s="279"/>
      <c r="C298" s="339"/>
      <c r="D298" s="541"/>
      <c r="E298" s="534"/>
    </row>
    <row r="299" spans="1:5" ht="20.399999999999999" hidden="1" customHeight="1">
      <c r="A299" s="500" t="s">
        <v>49</v>
      </c>
      <c r="B299" s="539" t="s">
        <v>56</v>
      </c>
      <c r="C299" s="332" t="s">
        <v>57</v>
      </c>
      <c r="D299" s="540">
        <f>SUM(D300:D302)</f>
        <v>0</v>
      </c>
      <c r="E299" s="534" t="e">
        <f>+D299/$D$358</f>
        <v>#DIV/0!</v>
      </c>
    </row>
    <row r="300" spans="1:5" ht="20.399999999999999" hidden="1" customHeight="1">
      <c r="A300" s="281" t="s">
        <v>49</v>
      </c>
      <c r="B300" s="279" t="s">
        <v>58</v>
      </c>
      <c r="C300" s="336" t="s">
        <v>59</v>
      </c>
      <c r="D300" s="541">
        <v>0</v>
      </c>
      <c r="E300" s="537" t="e">
        <f>+D300/$D$358</f>
        <v>#DIV/0!</v>
      </c>
    </row>
    <row r="301" spans="1:5" ht="20.399999999999999" hidden="1" customHeight="1">
      <c r="A301" s="494" t="s">
        <v>49</v>
      </c>
      <c r="B301" s="412" t="s">
        <v>60</v>
      </c>
      <c r="C301" s="289" t="s">
        <v>61</v>
      </c>
      <c r="D301" s="541">
        <v>0</v>
      </c>
      <c r="E301" s="537" t="e">
        <f>+D301/$D$358</f>
        <v>#DIV/0!</v>
      </c>
    </row>
    <row r="302" spans="1:5" ht="10.199999999999999" hidden="1" customHeight="1">
      <c r="A302" s="494" t="s">
        <v>49</v>
      </c>
      <c r="B302" s="412" t="s">
        <v>62</v>
      </c>
      <c r="C302" s="289" t="s">
        <v>63</v>
      </c>
      <c r="D302" s="541">
        <v>0</v>
      </c>
      <c r="E302" s="537" t="e">
        <f>+D302/$D$358</f>
        <v>#DIV/0!</v>
      </c>
    </row>
    <row r="303" spans="1:5" ht="10.199999999999999" hidden="1" customHeight="1">
      <c r="A303" s="494"/>
      <c r="B303" s="412"/>
      <c r="C303" s="289"/>
      <c r="D303" s="541"/>
      <c r="E303" s="537"/>
    </row>
    <row r="304" spans="1:5" ht="10.199999999999999" hidden="1" customHeight="1">
      <c r="A304" s="494"/>
      <c r="B304" s="412"/>
      <c r="C304" s="289"/>
      <c r="D304" s="541"/>
      <c r="E304" s="537"/>
    </row>
    <row r="305" spans="1:5" ht="10.199999999999999" hidden="1" customHeight="1">
      <c r="A305" s="533" t="s">
        <v>64</v>
      </c>
      <c r="B305" s="286" t="s">
        <v>205</v>
      </c>
      <c r="C305" s="317" t="s">
        <v>65</v>
      </c>
      <c r="D305" s="89">
        <f>+D310+D315+D318+D307+D322</f>
        <v>0</v>
      </c>
      <c r="E305" s="534" t="e">
        <f>+D305/$D$358</f>
        <v>#DIV/0!</v>
      </c>
    </row>
    <row r="306" spans="1:5" ht="10.199999999999999" hidden="1" customHeight="1">
      <c r="A306" s="533"/>
      <c r="B306" s="286"/>
      <c r="C306" s="320"/>
      <c r="D306" s="89"/>
      <c r="E306" s="534"/>
    </row>
    <row r="307" spans="1:5" ht="10.199999999999999" hidden="1" customHeight="1">
      <c r="A307" s="535" t="s">
        <v>64</v>
      </c>
      <c r="B307" s="294" t="s">
        <v>66</v>
      </c>
      <c r="C307" s="323" t="s">
        <v>67</v>
      </c>
      <c r="D307" s="536">
        <f>+D308</f>
        <v>0</v>
      </c>
      <c r="E307" s="534" t="e">
        <f>+D307/$D$358</f>
        <v>#DIV/0!</v>
      </c>
    </row>
    <row r="308" spans="1:5" ht="10.199999999999999" hidden="1" customHeight="1">
      <c r="A308" s="497" t="s">
        <v>64</v>
      </c>
      <c r="B308" s="90" t="s">
        <v>70</v>
      </c>
      <c r="C308" s="318" t="s">
        <v>71</v>
      </c>
      <c r="D308" s="81">
        <v>0</v>
      </c>
      <c r="E308" s="537" t="e">
        <f>+D308/$D$358</f>
        <v>#DIV/0!</v>
      </c>
    </row>
    <row r="309" spans="1:5" ht="10.199999999999999" hidden="1" customHeight="1">
      <c r="A309" s="533"/>
      <c r="B309" s="286"/>
      <c r="C309" s="320"/>
      <c r="D309" s="89"/>
      <c r="E309" s="534"/>
    </row>
    <row r="310" spans="1:5" ht="10.199999999999999" hidden="1" customHeight="1">
      <c r="A310" s="535" t="s">
        <v>64</v>
      </c>
      <c r="B310" s="294">
        <v>1.03</v>
      </c>
      <c r="C310" s="323" t="s">
        <v>78</v>
      </c>
      <c r="D310" s="536">
        <f>SUM(D311:D313)</f>
        <v>0</v>
      </c>
      <c r="E310" s="534" t="e">
        <f>+D310/$D$358</f>
        <v>#DIV/0!</v>
      </c>
    </row>
    <row r="311" spans="1:5" ht="10.199999999999999" hidden="1" customHeight="1">
      <c r="A311" s="497" t="s">
        <v>64</v>
      </c>
      <c r="B311" s="90" t="s">
        <v>79</v>
      </c>
      <c r="C311" s="318" t="s">
        <v>80</v>
      </c>
      <c r="D311" s="81">
        <v>0</v>
      </c>
      <c r="E311" s="537" t="e">
        <f>+D311/$D$358</f>
        <v>#DIV/0!</v>
      </c>
    </row>
    <row r="312" spans="1:5" ht="10.199999999999999" hidden="1" customHeight="1">
      <c r="A312" s="542" t="s">
        <v>64</v>
      </c>
      <c r="B312" s="412" t="s">
        <v>214</v>
      </c>
      <c r="C312" s="553" t="s">
        <v>215</v>
      </c>
      <c r="D312" s="81">
        <v>0</v>
      </c>
      <c r="E312" s="537" t="e">
        <f>+D312/$D$358</f>
        <v>#DIV/0!</v>
      </c>
    </row>
    <row r="313" spans="1:5" ht="10.199999999999999" hidden="1" customHeight="1">
      <c r="A313" s="497" t="s">
        <v>64</v>
      </c>
      <c r="B313" s="90" t="s">
        <v>81</v>
      </c>
      <c r="C313" s="318" t="s">
        <v>82</v>
      </c>
      <c r="D313" s="81">
        <v>0</v>
      </c>
      <c r="E313" s="537" t="e">
        <f>+D313/$D$358</f>
        <v>#DIV/0!</v>
      </c>
    </row>
    <row r="314" spans="1:5" ht="10.199999999999999" hidden="1" customHeight="1">
      <c r="A314" s="497"/>
      <c r="B314" s="90"/>
      <c r="D314" s="81"/>
      <c r="E314" s="534"/>
    </row>
    <row r="315" spans="1:5" ht="10.199999999999999" hidden="1" customHeight="1">
      <c r="A315" s="535" t="s">
        <v>64</v>
      </c>
      <c r="B315" s="294">
        <v>1.04</v>
      </c>
      <c r="C315" s="323" t="s">
        <v>90</v>
      </c>
      <c r="D315" s="536">
        <f>SUM(D316:D316)</f>
        <v>0</v>
      </c>
      <c r="E315" s="534" t="e">
        <f>+D315/$D$358</f>
        <v>#DIV/0!</v>
      </c>
    </row>
    <row r="316" spans="1:5" ht="10.199999999999999" hidden="1" customHeight="1">
      <c r="A316" s="497" t="s">
        <v>64</v>
      </c>
      <c r="B316" s="90" t="s">
        <v>207</v>
      </c>
      <c r="C316" s="318" t="s">
        <v>216</v>
      </c>
      <c r="D316" s="81">
        <v>0</v>
      </c>
      <c r="E316" s="537" t="e">
        <f>+D316/$D$358</f>
        <v>#DIV/0!</v>
      </c>
    </row>
    <row r="317" spans="1:5" ht="10.199999999999999" hidden="1" customHeight="1">
      <c r="A317" s="494"/>
      <c r="B317" s="412"/>
      <c r="C317" s="289"/>
      <c r="D317" s="541"/>
      <c r="E317" s="537"/>
    </row>
    <row r="318" spans="1:5" ht="10.199999999999999" hidden="1" customHeight="1">
      <c r="A318" s="535" t="s">
        <v>64</v>
      </c>
      <c r="B318" s="294">
        <v>1.08</v>
      </c>
      <c r="C318" s="323" t="s">
        <v>103</v>
      </c>
      <c r="D318" s="536">
        <f>+D319+D320</f>
        <v>0</v>
      </c>
      <c r="E318" s="534" t="e">
        <f>+D318/$D$358</f>
        <v>#DIV/0!</v>
      </c>
    </row>
    <row r="319" spans="1:5" ht="10.199999999999999" hidden="1">
      <c r="A319" s="80" t="s">
        <v>64</v>
      </c>
      <c r="B319" s="90" t="s">
        <v>108</v>
      </c>
      <c r="C319" s="305" t="s">
        <v>109</v>
      </c>
      <c r="D319" s="81">
        <v>0</v>
      </c>
      <c r="E319" s="537" t="e">
        <f>+D319/$D$358</f>
        <v>#DIV/0!</v>
      </c>
    </row>
    <row r="320" spans="1:5" ht="10.199999999999999" hidden="1" customHeight="1">
      <c r="A320" s="494" t="s">
        <v>64</v>
      </c>
      <c r="B320" s="412" t="s">
        <v>110</v>
      </c>
      <c r="C320" s="289" t="s">
        <v>111</v>
      </c>
      <c r="D320" s="541">
        <v>0</v>
      </c>
      <c r="E320" s="537" t="e">
        <f>+D320/$D$358</f>
        <v>#DIV/0!</v>
      </c>
    </row>
    <row r="321" spans="1:5" ht="10.199999999999999" hidden="1" customHeight="1">
      <c r="A321" s="494"/>
      <c r="B321" s="412"/>
      <c r="C321" s="289"/>
      <c r="D321" s="541"/>
      <c r="E321" s="537"/>
    </row>
    <row r="322" spans="1:5" ht="10.199999999999999" hidden="1" customHeight="1">
      <c r="A322" s="535" t="s">
        <v>64</v>
      </c>
      <c r="B322" s="294" t="s">
        <v>118</v>
      </c>
      <c r="C322" s="323" t="s">
        <v>119</v>
      </c>
      <c r="D322" s="536">
        <f>+D323</f>
        <v>0</v>
      </c>
      <c r="E322" s="534" t="e">
        <f>+D322/$D$358</f>
        <v>#DIV/0!</v>
      </c>
    </row>
    <row r="323" spans="1:5" ht="10.199999999999999" hidden="1" customHeight="1">
      <c r="A323" s="80" t="s">
        <v>64</v>
      </c>
      <c r="B323" s="90" t="s">
        <v>120</v>
      </c>
      <c r="C323" s="305" t="s">
        <v>121</v>
      </c>
      <c r="D323" s="541">
        <v>0</v>
      </c>
      <c r="E323" s="537" t="e">
        <f>+D323/$D$358</f>
        <v>#DIV/0!</v>
      </c>
    </row>
    <row r="324" spans="1:5" ht="10.199999999999999" hidden="1" customHeight="1">
      <c r="A324" s="494"/>
      <c r="B324" s="412"/>
      <c r="C324" s="289"/>
      <c r="D324" s="541"/>
      <c r="E324" s="537"/>
    </row>
    <row r="325" spans="1:5" ht="10.199999999999999" hidden="1" customHeight="1">
      <c r="A325" s="494"/>
      <c r="B325" s="412"/>
      <c r="C325" s="289"/>
      <c r="D325" s="541"/>
      <c r="E325" s="537"/>
    </row>
    <row r="326" spans="1:5" ht="10.199999999999999" hidden="1" customHeight="1">
      <c r="A326" s="533" t="s">
        <v>64</v>
      </c>
      <c r="B326" s="286">
        <v>2</v>
      </c>
      <c r="C326" s="317" t="s">
        <v>122</v>
      </c>
      <c r="D326" s="89">
        <f>+D328+D336+D340+D333</f>
        <v>0</v>
      </c>
      <c r="E326" s="534" t="e">
        <f>+D326/$D$358</f>
        <v>#DIV/0!</v>
      </c>
    </row>
    <row r="327" spans="1:5" ht="10.199999999999999" hidden="1" customHeight="1">
      <c r="A327" s="533"/>
      <c r="B327" s="286"/>
      <c r="C327" s="320"/>
      <c r="D327" s="89"/>
      <c r="E327" s="534"/>
    </row>
    <row r="328" spans="1:5" ht="10.199999999999999" hidden="1" customHeight="1">
      <c r="A328" s="535" t="s">
        <v>64</v>
      </c>
      <c r="B328" s="294">
        <v>2.0099999999999998</v>
      </c>
      <c r="C328" s="323" t="s">
        <v>124</v>
      </c>
      <c r="D328" s="536">
        <f>+D331+D330+D329</f>
        <v>0</v>
      </c>
      <c r="E328" s="534" t="e">
        <f>+D328/$D$358</f>
        <v>#DIV/0!</v>
      </c>
    </row>
    <row r="329" spans="1:5" ht="10.199999999999999" hidden="1" customHeight="1">
      <c r="A329" s="497" t="s">
        <v>64</v>
      </c>
      <c r="B329" s="90" t="s">
        <v>125</v>
      </c>
      <c r="C329" s="318" t="s">
        <v>217</v>
      </c>
      <c r="D329" s="81">
        <v>0</v>
      </c>
      <c r="E329" s="537" t="e">
        <f>+D329/$D$358</f>
        <v>#DIV/0!</v>
      </c>
    </row>
    <row r="330" spans="1:5" ht="10.199999999999999" hidden="1" customHeight="1">
      <c r="A330" s="497" t="s">
        <v>64</v>
      </c>
      <c r="B330" s="90" t="s">
        <v>127</v>
      </c>
      <c r="C330" s="318" t="s">
        <v>128</v>
      </c>
      <c r="D330" s="81">
        <v>0</v>
      </c>
      <c r="E330" s="537" t="e">
        <f>+D330/$D$358</f>
        <v>#DIV/0!</v>
      </c>
    </row>
    <row r="331" spans="1:5" ht="10.199999999999999" hidden="1" customHeight="1">
      <c r="A331" s="497" t="s">
        <v>64</v>
      </c>
      <c r="B331" s="90" t="s">
        <v>218</v>
      </c>
      <c r="C331" s="318" t="s">
        <v>219</v>
      </c>
      <c r="D331" s="81">
        <v>0</v>
      </c>
      <c r="E331" s="537" t="e">
        <f>+D331/$D$358</f>
        <v>#DIV/0!</v>
      </c>
    </row>
    <row r="332" spans="1:5" ht="10.199999999999999" hidden="1" customHeight="1">
      <c r="A332" s="497"/>
      <c r="B332" s="90"/>
      <c r="D332" s="81"/>
      <c r="E332" s="534"/>
    </row>
    <row r="333" spans="1:5" ht="23.1" hidden="1" customHeight="1">
      <c r="A333" s="535" t="s">
        <v>64</v>
      </c>
      <c r="B333" s="294" t="s">
        <v>131</v>
      </c>
      <c r="C333" s="323" t="s">
        <v>132</v>
      </c>
      <c r="D333" s="536">
        <f>+D334</f>
        <v>0</v>
      </c>
      <c r="E333" s="534" t="e">
        <f>+D333/D358</f>
        <v>#DIV/0!</v>
      </c>
    </row>
    <row r="334" spans="1:5" ht="10.199999999999999" hidden="1" customHeight="1">
      <c r="A334" s="281" t="s">
        <v>64</v>
      </c>
      <c r="B334" s="279" t="s">
        <v>133</v>
      </c>
      <c r="C334" s="336" t="s">
        <v>134</v>
      </c>
      <c r="D334" s="81">
        <v>0</v>
      </c>
      <c r="E334" s="537" t="e">
        <f>+D334/D358</f>
        <v>#DIV/0!</v>
      </c>
    </row>
    <row r="335" spans="1:5" ht="10.199999999999999" hidden="1" customHeight="1">
      <c r="A335" s="497"/>
      <c r="B335" s="90"/>
      <c r="D335" s="81"/>
      <c r="E335" s="534"/>
    </row>
    <row r="336" spans="1:5" ht="10.199999999999999" hidden="1" customHeight="1">
      <c r="A336" s="500" t="s">
        <v>64</v>
      </c>
      <c r="B336" s="539">
        <v>2.04</v>
      </c>
      <c r="C336" s="332" t="s">
        <v>220</v>
      </c>
      <c r="D336" s="540">
        <f>SUM(D337:D338)</f>
        <v>0</v>
      </c>
      <c r="E336" s="534" t="e">
        <f>+D336/$D$358</f>
        <v>#DIV/0!</v>
      </c>
    </row>
    <row r="337" spans="1:5" ht="10.199999999999999" hidden="1" customHeight="1">
      <c r="A337" s="281" t="s">
        <v>64</v>
      </c>
      <c r="B337" s="279" t="s">
        <v>141</v>
      </c>
      <c r="C337" s="336" t="s">
        <v>142</v>
      </c>
      <c r="D337" s="541">
        <v>0</v>
      </c>
      <c r="E337" s="537" t="e">
        <f>+D337/$D$358</f>
        <v>#DIV/0!</v>
      </c>
    </row>
    <row r="338" spans="1:5" ht="10.199999999999999" hidden="1" customHeight="1">
      <c r="A338" s="281" t="s">
        <v>64</v>
      </c>
      <c r="B338" s="279" t="s">
        <v>143</v>
      </c>
      <c r="C338" s="336" t="s">
        <v>144</v>
      </c>
      <c r="D338" s="541">
        <v>0</v>
      </c>
      <c r="E338" s="537" t="e">
        <f>+D338/$D$358</f>
        <v>#DIV/0!</v>
      </c>
    </row>
    <row r="339" spans="1:5" ht="10.199999999999999" hidden="1" customHeight="1">
      <c r="A339" s="290"/>
      <c r="B339" s="279"/>
      <c r="C339" s="339"/>
      <c r="D339" s="541"/>
      <c r="E339" s="534"/>
    </row>
    <row r="340" spans="1:5" ht="10.199999999999999" hidden="1" customHeight="1">
      <c r="A340" s="500" t="s">
        <v>64</v>
      </c>
      <c r="B340" s="539">
        <v>2.99</v>
      </c>
      <c r="C340" s="332" t="s">
        <v>209</v>
      </c>
      <c r="D340" s="540">
        <f>SUM(D341:D343)</f>
        <v>0</v>
      </c>
      <c r="E340" s="534" t="e">
        <f>+D340/$D$358</f>
        <v>#DIV/0!</v>
      </c>
    </row>
    <row r="341" spans="1:5" ht="10.199999999999999" hidden="1" customHeight="1">
      <c r="A341" s="494" t="s">
        <v>64</v>
      </c>
      <c r="B341" s="412" t="s">
        <v>151</v>
      </c>
      <c r="C341" s="289" t="s">
        <v>152</v>
      </c>
      <c r="D341" s="541">
        <v>0</v>
      </c>
      <c r="E341" s="537" t="e">
        <f>+D341/$D$358</f>
        <v>#DIV/0!</v>
      </c>
    </row>
    <row r="342" spans="1:5" ht="10.199999999999999" hidden="1" customHeight="1">
      <c r="A342" s="494" t="s">
        <v>64</v>
      </c>
      <c r="B342" s="412" t="s">
        <v>153</v>
      </c>
      <c r="C342" s="289" t="s">
        <v>154</v>
      </c>
      <c r="D342" s="541">
        <v>0</v>
      </c>
      <c r="E342" s="537" t="e">
        <f>+D342/$D$358</f>
        <v>#DIV/0!</v>
      </c>
    </row>
    <row r="343" spans="1:5" ht="10.199999999999999" hidden="1" customHeight="1">
      <c r="A343" s="494" t="s">
        <v>64</v>
      </c>
      <c r="B343" s="412" t="s">
        <v>155</v>
      </c>
      <c r="C343" s="289" t="s">
        <v>156</v>
      </c>
      <c r="D343" s="541">
        <v>0</v>
      </c>
      <c r="E343" s="537" t="e">
        <f>+D343/$D$358</f>
        <v>#DIV/0!</v>
      </c>
    </row>
    <row r="344" spans="1:5" ht="10.199999999999999" hidden="1" customHeight="1">
      <c r="A344" s="494"/>
      <c r="B344" s="412"/>
      <c r="C344" s="289"/>
      <c r="D344" s="541"/>
      <c r="E344" s="537"/>
    </row>
    <row r="345" spans="1:5" ht="10.199999999999999" hidden="1" customHeight="1">
      <c r="A345" s="494"/>
      <c r="B345" s="412"/>
      <c r="C345" s="289"/>
      <c r="D345" s="541"/>
      <c r="E345" s="537"/>
    </row>
    <row r="346" spans="1:5" ht="10.199999999999999" hidden="1" customHeight="1">
      <c r="A346" s="533">
        <v>2</v>
      </c>
      <c r="B346" s="286">
        <v>5</v>
      </c>
      <c r="C346" s="317" t="s">
        <v>157</v>
      </c>
      <c r="D346" s="89">
        <f>+D348</f>
        <v>0</v>
      </c>
      <c r="E346" s="534" t="e">
        <f>+D346/$D$358</f>
        <v>#DIV/0!</v>
      </c>
    </row>
    <row r="347" spans="1:5" ht="10.199999999999999" hidden="1" customHeight="1">
      <c r="A347" s="533"/>
      <c r="B347" s="286"/>
      <c r="C347" s="320"/>
      <c r="D347" s="89"/>
      <c r="E347" s="534"/>
    </row>
    <row r="348" spans="1:5" ht="10.199999999999999" hidden="1" customHeight="1">
      <c r="A348" s="535" t="s">
        <v>158</v>
      </c>
      <c r="B348" s="294">
        <v>5.01</v>
      </c>
      <c r="C348" s="323" t="s">
        <v>160</v>
      </c>
      <c r="D348" s="536">
        <f>SUM(D349:D350)</f>
        <v>0</v>
      </c>
      <c r="E348" s="534" t="e">
        <f>+D348/$D$358</f>
        <v>#DIV/0!</v>
      </c>
    </row>
    <row r="349" spans="1:5" ht="10.199999999999999" hidden="1" customHeight="1">
      <c r="A349" s="497" t="s">
        <v>158</v>
      </c>
      <c r="B349" s="90" t="s">
        <v>221</v>
      </c>
      <c r="C349" s="318" t="s">
        <v>222</v>
      </c>
      <c r="D349" s="81">
        <v>0</v>
      </c>
      <c r="E349" s="537" t="e">
        <f>+D349/$D$358</f>
        <v>#DIV/0!</v>
      </c>
    </row>
    <row r="350" spans="1:5" ht="10.199999999999999" hidden="1" customHeight="1">
      <c r="A350" s="497" t="s">
        <v>158</v>
      </c>
      <c r="B350" s="90" t="s">
        <v>161</v>
      </c>
      <c r="C350" s="318" t="s">
        <v>162</v>
      </c>
      <c r="D350" s="81">
        <v>0</v>
      </c>
      <c r="E350" s="537" t="e">
        <f>+D350/$D$358</f>
        <v>#DIV/0!</v>
      </c>
    </row>
    <row r="351" spans="1:5" ht="10.199999999999999" hidden="1" customHeight="1">
      <c r="A351" s="497"/>
      <c r="B351" s="90"/>
      <c r="D351" s="81"/>
      <c r="E351" s="537"/>
    </row>
    <row r="352" spans="1:5" ht="10.199999999999999" hidden="1" customHeight="1">
      <c r="A352" s="497"/>
      <c r="B352" s="90"/>
      <c r="D352" s="81"/>
      <c r="E352" s="537"/>
    </row>
    <row r="353" spans="1:5" ht="10.199999999999999" hidden="1" customHeight="1">
      <c r="A353" s="494"/>
      <c r="B353" s="286" t="s">
        <v>191</v>
      </c>
      <c r="C353" s="317" t="s">
        <v>192</v>
      </c>
      <c r="D353" s="89">
        <f>+D355</f>
        <v>0</v>
      </c>
      <c r="E353" s="534" t="e">
        <f>+D353/$D$358</f>
        <v>#DIV/0!</v>
      </c>
    </row>
    <row r="354" spans="1:5" ht="10.199999999999999" hidden="1" customHeight="1">
      <c r="A354" s="494"/>
      <c r="B354" s="412"/>
      <c r="C354" s="289"/>
      <c r="D354" s="541"/>
      <c r="E354" s="537"/>
    </row>
    <row r="355" spans="1:5" ht="12.6" hidden="1" customHeight="1">
      <c r="A355" s="535">
        <v>4</v>
      </c>
      <c r="B355" s="294" t="s">
        <v>193</v>
      </c>
      <c r="C355" s="323" t="s">
        <v>194</v>
      </c>
      <c r="D355" s="540">
        <f>+D356</f>
        <v>0</v>
      </c>
      <c r="E355" s="534" t="e">
        <f>+D355/$D$358</f>
        <v>#DIV/0!</v>
      </c>
    </row>
    <row r="356" spans="1:5" ht="12.6" hidden="1" customHeight="1">
      <c r="A356" s="497">
        <v>4</v>
      </c>
      <c r="B356" s="90" t="s">
        <v>197</v>
      </c>
      <c r="C356" s="318" t="s">
        <v>198</v>
      </c>
      <c r="D356" s="541">
        <v>0</v>
      </c>
      <c r="E356" s="537" t="e">
        <f>+D356/$D$358</f>
        <v>#DIV/0!</v>
      </c>
    </row>
    <row r="357" spans="1:5" ht="10.199999999999999" hidden="1">
      <c r="A357" s="588"/>
      <c r="B357" s="589"/>
      <c r="D357" s="81"/>
      <c r="E357" s="590"/>
    </row>
    <row r="358" spans="1:5" ht="18" hidden="1" customHeight="1">
      <c r="A358" s="738" t="s">
        <v>223</v>
      </c>
      <c r="B358" s="739"/>
      <c r="C358" s="740"/>
      <c r="D358" s="527">
        <f>+D286+D305+D326+D346+D353</f>
        <v>0</v>
      </c>
      <c r="E358" s="528" t="e">
        <f>+D358/D358</f>
        <v>#DIV/0!</v>
      </c>
    </row>
    <row r="359" spans="1:5" ht="10.199999999999999" hidden="1">
      <c r="B359" s="311"/>
      <c r="C359" s="448"/>
    </row>
    <row r="360" spans="1:5" ht="11.25" hidden="1" customHeight="1">
      <c r="B360" s="311"/>
      <c r="C360" s="448"/>
    </row>
    <row r="361" spans="1:5" ht="11.25" hidden="1" customHeight="1">
      <c r="B361" s="311"/>
      <c r="C361" s="448"/>
    </row>
    <row r="362" spans="1:5" ht="12.6" hidden="1" customHeight="1">
      <c r="B362" s="311"/>
      <c r="C362" s="448"/>
    </row>
    <row r="363" spans="1:5" ht="11.25" hidden="1" customHeight="1">
      <c r="B363" s="311"/>
      <c r="C363" s="448"/>
    </row>
    <row r="364" spans="1:5" ht="11.25" customHeight="1">
      <c r="B364" s="561" t="s">
        <v>224</v>
      </c>
      <c r="D364" s="562" t="s">
        <v>225</v>
      </c>
      <c r="E364" s="368" t="s">
        <v>226</v>
      </c>
    </row>
    <row r="365" spans="1:5" ht="11.25" customHeight="1">
      <c r="B365" s="311"/>
      <c r="C365" s="448"/>
    </row>
    <row r="366" spans="1:5" ht="11.25" customHeight="1">
      <c r="A366" s="749" t="s">
        <v>19</v>
      </c>
      <c r="B366" s="749"/>
      <c r="C366" s="738" t="s">
        <v>20</v>
      </c>
      <c r="D366" s="765" t="s">
        <v>21</v>
      </c>
      <c r="E366" s="748" t="s">
        <v>22</v>
      </c>
    </row>
    <row r="367" spans="1:5" ht="11.25" customHeight="1">
      <c r="A367" s="768"/>
      <c r="B367" s="768"/>
      <c r="C367" s="738"/>
      <c r="D367" s="765"/>
      <c r="E367" s="748"/>
    </row>
    <row r="368" spans="1:5" ht="11.25" customHeight="1">
      <c r="A368" s="592"/>
      <c r="B368" s="593"/>
      <c r="C368" s="594"/>
      <c r="D368" s="595"/>
      <c r="E368" s="534"/>
    </row>
    <row r="369" spans="1:5" ht="11.25" hidden="1" customHeight="1">
      <c r="A369" s="596" t="s">
        <v>23</v>
      </c>
      <c r="B369" s="585" t="s">
        <v>24</v>
      </c>
      <c r="C369" s="597" t="s">
        <v>25</v>
      </c>
      <c r="D369" s="598">
        <f>+D371+D374+D379+D383</f>
        <v>0</v>
      </c>
      <c r="E369" s="571">
        <f>+D369/$D$411</f>
        <v>0</v>
      </c>
    </row>
    <row r="370" spans="1:5" ht="11.25" hidden="1" customHeight="1">
      <c r="A370" s="596"/>
      <c r="B370" s="585"/>
      <c r="C370" s="599"/>
      <c r="D370" s="598"/>
      <c r="E370" s="571"/>
    </row>
    <row r="371" spans="1:5" ht="11.25" hidden="1" customHeight="1">
      <c r="A371" s="563" t="s">
        <v>26</v>
      </c>
      <c r="B371" s="564" t="s">
        <v>27</v>
      </c>
      <c r="C371" s="565" t="s">
        <v>28</v>
      </c>
      <c r="D371" s="566">
        <f>SUM(D372:D372)</f>
        <v>0</v>
      </c>
      <c r="E371" s="571">
        <f>+D371/$D$411</f>
        <v>0</v>
      </c>
    </row>
    <row r="372" spans="1:5" ht="11.25" hidden="1" customHeight="1">
      <c r="A372" s="568" t="s">
        <v>26</v>
      </c>
      <c r="B372" s="569" t="s">
        <v>29</v>
      </c>
      <c r="C372" s="570" t="s">
        <v>30</v>
      </c>
      <c r="D372" s="81">
        <v>0</v>
      </c>
      <c r="E372" s="587">
        <f>+D372/$D$411</f>
        <v>0</v>
      </c>
    </row>
    <row r="373" spans="1:5" ht="11.25" hidden="1" customHeight="1">
      <c r="A373" s="568"/>
      <c r="B373" s="569"/>
      <c r="C373" s="570"/>
      <c r="D373" s="567"/>
      <c r="E373" s="587"/>
    </row>
    <row r="374" spans="1:5" ht="11.25" hidden="1" customHeight="1">
      <c r="A374" s="563" t="s">
        <v>26</v>
      </c>
      <c r="B374" s="564" t="s">
        <v>41</v>
      </c>
      <c r="C374" s="565" t="s">
        <v>42</v>
      </c>
      <c r="D374" s="566">
        <f>SUM(D375:D377)</f>
        <v>0</v>
      </c>
      <c r="E374" s="571">
        <f>+D374/$D$411</f>
        <v>0</v>
      </c>
    </row>
    <row r="375" spans="1:5" ht="11.25" hidden="1" customHeight="1">
      <c r="A375" s="497" t="s">
        <v>26</v>
      </c>
      <c r="B375" s="90" t="s">
        <v>43</v>
      </c>
      <c r="C375" s="318" t="s">
        <v>44</v>
      </c>
      <c r="D375" s="567">
        <v>0</v>
      </c>
      <c r="E375" s="587">
        <f>+D375/$D$411</f>
        <v>0</v>
      </c>
    </row>
    <row r="376" spans="1:5" ht="11.25" hidden="1" customHeight="1">
      <c r="A376" s="497" t="s">
        <v>26</v>
      </c>
      <c r="B376" s="90" t="s">
        <v>227</v>
      </c>
      <c r="C376" s="318" t="s">
        <v>228</v>
      </c>
      <c r="D376" s="567">
        <v>0</v>
      </c>
      <c r="E376" s="587">
        <f>+D376/$D$411</f>
        <v>0</v>
      </c>
    </row>
    <row r="377" spans="1:5" ht="11.25" hidden="1" customHeight="1">
      <c r="A377" s="568" t="s">
        <v>26</v>
      </c>
      <c r="B377" s="569" t="s">
        <v>45</v>
      </c>
      <c r="C377" s="570" t="s">
        <v>46</v>
      </c>
      <c r="D377" s="567">
        <v>0</v>
      </c>
      <c r="E377" s="587">
        <f>+D377/$D$411</f>
        <v>0</v>
      </c>
    </row>
    <row r="378" spans="1:5" ht="11.25" hidden="1" customHeight="1">
      <c r="A378" s="568"/>
      <c r="B378" s="569"/>
      <c r="C378" s="570"/>
      <c r="D378" s="567"/>
      <c r="E378" s="571"/>
    </row>
    <row r="379" spans="1:5" ht="20.399999999999999" hidden="1">
      <c r="A379" s="572" t="s">
        <v>49</v>
      </c>
      <c r="B379" s="573" t="s">
        <v>50</v>
      </c>
      <c r="C379" s="574" t="s">
        <v>51</v>
      </c>
      <c r="D379" s="575">
        <f>SUM(D380:D381)</f>
        <v>0</v>
      </c>
      <c r="E379" s="571">
        <f>+D379/$D$411</f>
        <v>0</v>
      </c>
    </row>
    <row r="380" spans="1:5" ht="20.399999999999999" hidden="1">
      <c r="A380" s="576" t="s">
        <v>49</v>
      </c>
      <c r="B380" s="577" t="s">
        <v>52</v>
      </c>
      <c r="C380" s="391" t="s">
        <v>53</v>
      </c>
      <c r="D380" s="578">
        <f>((D371+D375+D376)*9.25%)</f>
        <v>0</v>
      </c>
      <c r="E380" s="587">
        <f>+D380/$D$411</f>
        <v>0</v>
      </c>
    </row>
    <row r="381" spans="1:5" ht="11.25" hidden="1" customHeight="1">
      <c r="A381" s="576" t="s">
        <v>49</v>
      </c>
      <c r="B381" s="577" t="s">
        <v>54</v>
      </c>
      <c r="C381" s="391" t="s">
        <v>55</v>
      </c>
      <c r="D381" s="578">
        <f>((D371+D375+D376)*0.5%)</f>
        <v>0</v>
      </c>
      <c r="E381" s="587">
        <f>+D381/$D$411</f>
        <v>0</v>
      </c>
    </row>
    <row r="382" spans="1:5" ht="11.25" hidden="1" customHeight="1">
      <c r="A382" s="579"/>
      <c r="B382" s="577"/>
      <c r="C382" s="580"/>
      <c r="D382" s="578"/>
      <c r="E382" s="571"/>
    </row>
    <row r="383" spans="1:5" ht="20.399999999999999" hidden="1">
      <c r="A383" s="572" t="s">
        <v>49</v>
      </c>
      <c r="B383" s="573" t="s">
        <v>56</v>
      </c>
      <c r="C383" s="574" t="s">
        <v>57</v>
      </c>
      <c r="D383" s="575">
        <f>SUM(D384:D386)</f>
        <v>0</v>
      </c>
      <c r="E383" s="571">
        <f>+D383/$D$411</f>
        <v>0</v>
      </c>
    </row>
    <row r="384" spans="1:5" ht="20.399999999999999" hidden="1">
      <c r="A384" s="576" t="s">
        <v>49</v>
      </c>
      <c r="B384" s="577" t="s">
        <v>58</v>
      </c>
      <c r="C384" s="391" t="s">
        <v>59</v>
      </c>
      <c r="D384" s="578">
        <f>((D371+D375+D376)*5.42%)</f>
        <v>0</v>
      </c>
      <c r="E384" s="587">
        <f>+D384/$D$411</f>
        <v>0</v>
      </c>
    </row>
    <row r="385" spans="1:5" ht="20.399999999999999" hidden="1">
      <c r="A385" s="581" t="s">
        <v>49</v>
      </c>
      <c r="B385" s="582" t="s">
        <v>60</v>
      </c>
      <c r="C385" s="583" t="s">
        <v>61</v>
      </c>
      <c r="D385" s="578">
        <f>((D371+D375+D376)*3%)</f>
        <v>0</v>
      </c>
      <c r="E385" s="587">
        <f>+D385/$D$411</f>
        <v>0</v>
      </c>
    </row>
    <row r="386" spans="1:5" ht="11.25" hidden="1" customHeight="1">
      <c r="A386" s="581" t="s">
        <v>49</v>
      </c>
      <c r="B386" s="582" t="s">
        <v>62</v>
      </c>
      <c r="C386" s="583" t="s">
        <v>63</v>
      </c>
      <c r="D386" s="578">
        <f>((D371+D375+D376)*1.5%)</f>
        <v>0</v>
      </c>
      <c r="E386" s="587">
        <f>+D386/$D$411</f>
        <v>0</v>
      </c>
    </row>
    <row r="387" spans="1:5" ht="11.25" hidden="1" customHeight="1">
      <c r="A387" s="600"/>
      <c r="B387" s="601"/>
      <c r="C387" s="351"/>
      <c r="D387" s="595"/>
      <c r="E387" s="534"/>
    </row>
    <row r="388" spans="1:5" ht="11.25" hidden="1" customHeight="1">
      <c r="A388" s="533"/>
      <c r="B388" s="286"/>
      <c r="C388" s="355"/>
      <c r="D388" s="595"/>
      <c r="E388" s="534"/>
    </row>
    <row r="389" spans="1:5" ht="11.25" customHeight="1">
      <c r="A389" s="533" t="s">
        <v>64</v>
      </c>
      <c r="B389" s="286">
        <v>2</v>
      </c>
      <c r="C389" s="317" t="s">
        <v>122</v>
      </c>
      <c r="D389" s="602">
        <f>+D398+D391+D395+D402</f>
        <v>-19000000</v>
      </c>
      <c r="E389" s="534">
        <f>+D389/D411</f>
        <v>1</v>
      </c>
    </row>
    <row r="390" spans="1:5" ht="11.25" customHeight="1">
      <c r="A390" s="533"/>
      <c r="B390" s="286"/>
      <c r="C390" s="355"/>
      <c r="D390" s="595"/>
      <c r="E390" s="537"/>
    </row>
    <row r="391" spans="1:5" ht="11.25" customHeight="1">
      <c r="A391" s="535" t="s">
        <v>64</v>
      </c>
      <c r="B391" s="294" t="s">
        <v>123</v>
      </c>
      <c r="C391" s="323" t="s">
        <v>124</v>
      </c>
      <c r="D391" s="575">
        <f>SUM(D392:D393)</f>
        <v>-19000000</v>
      </c>
      <c r="E391" s="534">
        <f>+D391/D411</f>
        <v>1</v>
      </c>
    </row>
    <row r="392" spans="1:5" ht="11.25" customHeight="1">
      <c r="A392" s="542" t="s">
        <v>64</v>
      </c>
      <c r="B392" s="412" t="s">
        <v>125</v>
      </c>
      <c r="C392" s="553" t="s">
        <v>217</v>
      </c>
      <c r="D392" s="81">
        <v>-19000000</v>
      </c>
      <c r="E392" s="537">
        <f>+D392/D411</f>
        <v>1</v>
      </c>
    </row>
    <row r="393" spans="1:5" ht="11.25" hidden="1" customHeight="1">
      <c r="A393" s="497" t="s">
        <v>64</v>
      </c>
      <c r="B393" s="90" t="s">
        <v>127</v>
      </c>
      <c r="C393" s="318" t="s">
        <v>128</v>
      </c>
      <c r="D393" s="578">
        <v>0</v>
      </c>
      <c r="E393" s="537">
        <f>+D393/D411</f>
        <v>0</v>
      </c>
    </row>
    <row r="394" spans="1:5" ht="11.25" customHeight="1">
      <c r="A394" s="533"/>
      <c r="B394" s="286"/>
      <c r="C394" s="355"/>
      <c r="D394" s="595"/>
      <c r="E394" s="537"/>
    </row>
    <row r="395" spans="1:5" ht="20.399999999999999" hidden="1">
      <c r="A395" s="535" t="s">
        <v>64</v>
      </c>
      <c r="B395" s="294" t="s">
        <v>131</v>
      </c>
      <c r="C395" s="323" t="s">
        <v>132</v>
      </c>
      <c r="D395" s="575">
        <f>+D396</f>
        <v>0</v>
      </c>
      <c r="E395" s="534">
        <f>+D395/D411</f>
        <v>0</v>
      </c>
    </row>
    <row r="396" spans="1:5" ht="11.25" hidden="1" customHeight="1">
      <c r="A396" s="497" t="s">
        <v>64</v>
      </c>
      <c r="B396" s="90" t="s">
        <v>133</v>
      </c>
      <c r="C396" s="318" t="s">
        <v>134</v>
      </c>
      <c r="D396" s="578">
        <v>0</v>
      </c>
      <c r="E396" s="537">
        <f>+D396/D411</f>
        <v>0</v>
      </c>
    </row>
    <row r="397" spans="1:5" ht="11.25" hidden="1" customHeight="1">
      <c r="A397" s="533"/>
      <c r="B397" s="286"/>
      <c r="C397" s="355"/>
      <c r="D397" s="595"/>
      <c r="E397" s="537"/>
    </row>
    <row r="398" spans="1:5" ht="11.25" hidden="1" customHeight="1">
      <c r="A398" s="535" t="s">
        <v>64</v>
      </c>
      <c r="B398" s="294" t="s">
        <v>139</v>
      </c>
      <c r="C398" s="323" t="s">
        <v>140</v>
      </c>
      <c r="D398" s="575">
        <f>SUM(D399:D400)</f>
        <v>0</v>
      </c>
      <c r="E398" s="534">
        <f>+D398/D411</f>
        <v>0</v>
      </c>
    </row>
    <row r="399" spans="1:5" ht="11.25" hidden="1" customHeight="1">
      <c r="A399" s="497" t="s">
        <v>64</v>
      </c>
      <c r="B399" s="90" t="s">
        <v>141</v>
      </c>
      <c r="C399" s="318" t="s">
        <v>142</v>
      </c>
      <c r="D399" s="578">
        <v>0</v>
      </c>
      <c r="E399" s="537">
        <f>+D399/D411</f>
        <v>0</v>
      </c>
    </row>
    <row r="400" spans="1:5" ht="11.25" hidden="1" customHeight="1">
      <c r="A400" s="497" t="s">
        <v>64</v>
      </c>
      <c r="B400" s="90" t="s">
        <v>143</v>
      </c>
      <c r="C400" s="318" t="s">
        <v>144</v>
      </c>
      <c r="D400" s="578">
        <v>0</v>
      </c>
      <c r="E400" s="537">
        <f>+D400/D411</f>
        <v>0</v>
      </c>
    </row>
    <row r="401" spans="1:5" ht="11.25" hidden="1" customHeight="1">
      <c r="A401" s="603"/>
      <c r="B401" s="604"/>
      <c r="D401" s="605"/>
      <c r="E401" s="537"/>
    </row>
    <row r="402" spans="1:5" ht="11.25" hidden="1" customHeight="1">
      <c r="A402" s="535" t="s">
        <v>64</v>
      </c>
      <c r="B402" s="294" t="s">
        <v>145</v>
      </c>
      <c r="C402" s="323" t="s">
        <v>146</v>
      </c>
      <c r="D402" s="575">
        <f>+D403</f>
        <v>0</v>
      </c>
      <c r="E402" s="534">
        <f>+D402/D411</f>
        <v>0</v>
      </c>
    </row>
    <row r="403" spans="1:5" ht="11.25" hidden="1" customHeight="1">
      <c r="A403" s="603" t="s">
        <v>64</v>
      </c>
      <c r="B403" s="604" t="s">
        <v>155</v>
      </c>
      <c r="C403" s="318" t="s">
        <v>156</v>
      </c>
      <c r="D403" s="578">
        <v>0</v>
      </c>
      <c r="E403" s="537">
        <f>+D403/D411</f>
        <v>0</v>
      </c>
    </row>
    <row r="404" spans="1:5" ht="11.25" hidden="1" customHeight="1">
      <c r="A404" s="606"/>
      <c r="B404" s="607"/>
      <c r="C404" s="373"/>
      <c r="D404" s="595"/>
      <c r="E404" s="537"/>
    </row>
    <row r="405" spans="1:5" ht="11.25" hidden="1" customHeight="1">
      <c r="A405" s="606"/>
      <c r="B405" s="607"/>
      <c r="C405" s="373"/>
      <c r="D405" s="595"/>
      <c r="E405" s="537"/>
    </row>
    <row r="406" spans="1:5" ht="11.25" hidden="1" customHeight="1">
      <c r="A406" s="533">
        <v>2</v>
      </c>
      <c r="B406" s="286">
        <v>5</v>
      </c>
      <c r="C406" s="317" t="s">
        <v>157</v>
      </c>
      <c r="D406" s="602">
        <f>+D408</f>
        <v>0</v>
      </c>
      <c r="E406" s="534">
        <f>+D406/$D$411</f>
        <v>0</v>
      </c>
    </row>
    <row r="407" spans="1:5" ht="11.25" hidden="1" customHeight="1">
      <c r="A407" s="533"/>
      <c r="B407" s="286"/>
      <c r="C407" s="320"/>
      <c r="D407" s="602"/>
      <c r="E407" s="534"/>
    </row>
    <row r="408" spans="1:5" ht="11.25" hidden="1" customHeight="1">
      <c r="A408" s="535"/>
      <c r="B408" s="294" t="s">
        <v>171</v>
      </c>
      <c r="C408" s="323" t="s">
        <v>172</v>
      </c>
      <c r="D408" s="608">
        <f>+D409</f>
        <v>0</v>
      </c>
      <c r="E408" s="534">
        <f>+D408/$D$411</f>
        <v>0</v>
      </c>
    </row>
    <row r="409" spans="1:5" ht="11.25" hidden="1" customHeight="1">
      <c r="A409" s="497" t="s">
        <v>229</v>
      </c>
      <c r="B409" s="90" t="s">
        <v>230</v>
      </c>
      <c r="C409" s="318" t="s">
        <v>231</v>
      </c>
      <c r="D409" s="609">
        <v>0</v>
      </c>
      <c r="E409" s="537">
        <f>+D409/$D$411</f>
        <v>0</v>
      </c>
    </row>
    <row r="410" spans="1:5" ht="11.25" hidden="1" customHeight="1">
      <c r="A410" s="497"/>
      <c r="B410" s="90"/>
      <c r="D410" s="610"/>
      <c r="E410" s="537"/>
    </row>
    <row r="411" spans="1:5" ht="18" customHeight="1">
      <c r="A411" s="750" t="s">
        <v>232</v>
      </c>
      <c r="B411" s="751"/>
      <c r="C411" s="752"/>
      <c r="D411" s="611">
        <f>+D406+D369+D389</f>
        <v>-19000000</v>
      </c>
      <c r="E411" s="612">
        <f>+D411/D411</f>
        <v>1</v>
      </c>
    </row>
    <row r="412" spans="1:5" ht="10.199999999999999">
      <c r="A412" s="613"/>
      <c r="B412" s="613"/>
      <c r="C412" s="613"/>
      <c r="D412" s="614"/>
      <c r="E412" s="615"/>
    </row>
    <row r="413" spans="1:5" ht="10.199999999999999">
      <c r="A413" s="613"/>
      <c r="B413" s="613"/>
      <c r="C413" s="613"/>
      <c r="D413" s="614"/>
      <c r="E413" s="615"/>
    </row>
    <row r="414" spans="1:5" ht="10.199999999999999">
      <c r="A414" s="613"/>
      <c r="B414" s="613"/>
      <c r="C414" s="613"/>
      <c r="D414" s="614"/>
      <c r="E414" s="615"/>
    </row>
    <row r="415" spans="1:5" ht="10.199999999999999">
      <c r="A415" s="613"/>
      <c r="B415" s="613"/>
      <c r="C415" s="613"/>
      <c r="D415" s="614"/>
      <c r="E415" s="615"/>
    </row>
    <row r="416" spans="1:5" ht="10.199999999999999">
      <c r="A416" s="613"/>
      <c r="B416" s="613"/>
      <c r="C416" s="613"/>
      <c r="D416" s="614"/>
      <c r="E416" s="615"/>
    </row>
    <row r="417" spans="1:5" ht="10.199999999999999">
      <c r="B417" s="561" t="s">
        <v>233</v>
      </c>
      <c r="D417" s="562" t="s">
        <v>234</v>
      </c>
      <c r="E417" s="368" t="s">
        <v>235</v>
      </c>
    </row>
    <row r="418" spans="1:5" ht="13.8" customHeight="1">
      <c r="B418" s="311"/>
      <c r="C418" s="448"/>
    </row>
    <row r="419" spans="1:5" ht="10.199999999999999">
      <c r="A419" s="749" t="s">
        <v>19</v>
      </c>
      <c r="B419" s="749"/>
      <c r="C419" s="763" t="s">
        <v>20</v>
      </c>
      <c r="D419" s="764" t="s">
        <v>21</v>
      </c>
      <c r="E419" s="748" t="s">
        <v>22</v>
      </c>
    </row>
    <row r="420" spans="1:5" ht="10.199999999999999">
      <c r="A420" s="749"/>
      <c r="B420" s="749"/>
      <c r="C420" s="763"/>
      <c r="D420" s="764"/>
      <c r="E420" s="748"/>
    </row>
    <row r="421" spans="1:5" ht="10.199999999999999">
      <c r="A421" s="592"/>
      <c r="B421" s="593"/>
      <c r="C421" s="594"/>
      <c r="D421" s="531"/>
      <c r="E421" s="616"/>
    </row>
    <row r="422" spans="1:5" ht="10.199999999999999" hidden="1">
      <c r="A422" s="596" t="s">
        <v>23</v>
      </c>
      <c r="B422" s="585" t="s">
        <v>24</v>
      </c>
      <c r="C422" s="597" t="s">
        <v>25</v>
      </c>
      <c r="D422" s="598">
        <f>+D424+D427+D432+D436</f>
        <v>0</v>
      </c>
      <c r="E422" s="571">
        <f>+D422/$D$474</f>
        <v>0</v>
      </c>
    </row>
    <row r="423" spans="1:5" ht="10.199999999999999" hidden="1">
      <c r="A423" s="596"/>
      <c r="B423" s="585"/>
      <c r="C423" s="599"/>
      <c r="D423" s="598"/>
      <c r="E423" s="571"/>
    </row>
    <row r="424" spans="1:5" ht="10.199999999999999" hidden="1">
      <c r="A424" s="563" t="s">
        <v>26</v>
      </c>
      <c r="B424" s="564" t="s">
        <v>27</v>
      </c>
      <c r="C424" s="565" t="s">
        <v>28</v>
      </c>
      <c r="D424" s="566">
        <f>SUM(D425:D425)</f>
        <v>0</v>
      </c>
      <c r="E424" s="571">
        <f>+D424/$D$474</f>
        <v>0</v>
      </c>
    </row>
    <row r="425" spans="1:5" ht="10.199999999999999" hidden="1">
      <c r="A425" s="568" t="s">
        <v>26</v>
      </c>
      <c r="B425" s="569" t="s">
        <v>29</v>
      </c>
      <c r="C425" s="570" t="s">
        <v>30</v>
      </c>
      <c r="D425" s="81">
        <v>0</v>
      </c>
      <c r="E425" s="587">
        <f>+D425/$D$474</f>
        <v>0</v>
      </c>
    </row>
    <row r="426" spans="1:5" ht="10.199999999999999" hidden="1">
      <c r="A426" s="568"/>
      <c r="B426" s="569"/>
      <c r="C426" s="570"/>
      <c r="D426" s="567"/>
      <c r="E426" s="587"/>
    </row>
    <row r="427" spans="1:5" ht="10.199999999999999" hidden="1">
      <c r="A427" s="563" t="s">
        <v>26</v>
      </c>
      <c r="B427" s="564" t="s">
        <v>41</v>
      </c>
      <c r="C427" s="565" t="s">
        <v>42</v>
      </c>
      <c r="D427" s="566">
        <f>SUM(D428:D430)</f>
        <v>0</v>
      </c>
      <c r="E427" s="571">
        <f>+D427/$D$474</f>
        <v>0</v>
      </c>
    </row>
    <row r="428" spans="1:5" ht="10.199999999999999" hidden="1">
      <c r="A428" s="497" t="s">
        <v>26</v>
      </c>
      <c r="B428" s="90" t="s">
        <v>43</v>
      </c>
      <c r="C428" s="318" t="s">
        <v>44</v>
      </c>
      <c r="D428" s="567">
        <v>0</v>
      </c>
      <c r="E428" s="587">
        <f>+D428/$D$474</f>
        <v>0</v>
      </c>
    </row>
    <row r="429" spans="1:5" ht="10.199999999999999" hidden="1">
      <c r="A429" s="568" t="s">
        <v>26</v>
      </c>
      <c r="B429" s="569" t="s">
        <v>45</v>
      </c>
      <c r="C429" s="570" t="s">
        <v>46</v>
      </c>
      <c r="D429" s="567">
        <v>0</v>
      </c>
      <c r="E429" s="587">
        <f>+D429/$D$474</f>
        <v>0</v>
      </c>
    </row>
    <row r="430" spans="1:5" ht="10.199999999999999" hidden="1">
      <c r="A430" s="568" t="s">
        <v>26</v>
      </c>
      <c r="B430" s="569" t="s">
        <v>47</v>
      </c>
      <c r="C430" s="570" t="s">
        <v>48</v>
      </c>
      <c r="D430" s="567">
        <v>0</v>
      </c>
      <c r="E430" s="587">
        <f>+D430/$D$474</f>
        <v>0</v>
      </c>
    </row>
    <row r="431" spans="1:5" ht="10.199999999999999" hidden="1">
      <c r="A431" s="568"/>
      <c r="B431" s="569"/>
      <c r="C431" s="570"/>
      <c r="D431" s="567"/>
      <c r="E431" s="571"/>
    </row>
    <row r="432" spans="1:5" ht="20.399999999999999" hidden="1">
      <c r="A432" s="572" t="s">
        <v>49</v>
      </c>
      <c r="B432" s="573" t="s">
        <v>50</v>
      </c>
      <c r="C432" s="574" t="s">
        <v>51</v>
      </c>
      <c r="D432" s="575">
        <f>SUM(D433:D434)</f>
        <v>0</v>
      </c>
      <c r="E432" s="571">
        <f>+D432/$D$474</f>
        <v>0</v>
      </c>
    </row>
    <row r="433" spans="1:5" ht="20.399999999999999" hidden="1">
      <c r="A433" s="576" t="s">
        <v>49</v>
      </c>
      <c r="B433" s="577" t="s">
        <v>52</v>
      </c>
      <c r="C433" s="391" t="s">
        <v>53</v>
      </c>
      <c r="D433" s="578">
        <v>0</v>
      </c>
      <c r="E433" s="587">
        <f>+D433/$D$474</f>
        <v>0</v>
      </c>
    </row>
    <row r="434" spans="1:5" ht="10.199999999999999" hidden="1">
      <c r="A434" s="576" t="s">
        <v>49</v>
      </c>
      <c r="B434" s="577" t="s">
        <v>54</v>
      </c>
      <c r="C434" s="391" t="s">
        <v>55</v>
      </c>
      <c r="D434" s="578">
        <v>0</v>
      </c>
      <c r="E434" s="587">
        <f>+D434/$D$474</f>
        <v>0</v>
      </c>
    </row>
    <row r="435" spans="1:5" ht="10.199999999999999" hidden="1">
      <c r="A435" s="579"/>
      <c r="B435" s="577"/>
      <c r="C435" s="580"/>
      <c r="D435" s="578"/>
      <c r="E435" s="571"/>
    </row>
    <row r="436" spans="1:5" ht="20.399999999999999" hidden="1">
      <c r="A436" s="572" t="s">
        <v>49</v>
      </c>
      <c r="B436" s="573" t="s">
        <v>56</v>
      </c>
      <c r="C436" s="574" t="s">
        <v>57</v>
      </c>
      <c r="D436" s="575">
        <f>SUM(D437:D439)</f>
        <v>0</v>
      </c>
      <c r="E436" s="571">
        <f>+D436/$D$474</f>
        <v>0</v>
      </c>
    </row>
    <row r="437" spans="1:5" ht="20.399999999999999" hidden="1">
      <c r="A437" s="576" t="s">
        <v>49</v>
      </c>
      <c r="B437" s="577" t="s">
        <v>58</v>
      </c>
      <c r="C437" s="391" t="s">
        <v>59</v>
      </c>
      <c r="D437" s="578">
        <v>0</v>
      </c>
      <c r="E437" s="587">
        <f>+D437/$D$474</f>
        <v>0</v>
      </c>
    </row>
    <row r="438" spans="1:5" ht="20.399999999999999" hidden="1">
      <c r="A438" s="581" t="s">
        <v>49</v>
      </c>
      <c r="B438" s="582" t="s">
        <v>60</v>
      </c>
      <c r="C438" s="583" t="s">
        <v>61</v>
      </c>
      <c r="D438" s="578">
        <v>0</v>
      </c>
      <c r="E438" s="587">
        <f>+D438/$D$474</f>
        <v>0</v>
      </c>
    </row>
    <row r="439" spans="1:5" ht="10.199999999999999" hidden="1">
      <c r="A439" s="581" t="s">
        <v>49</v>
      </c>
      <c r="B439" s="582" t="s">
        <v>62</v>
      </c>
      <c r="C439" s="583" t="s">
        <v>63</v>
      </c>
      <c r="D439" s="578">
        <v>0</v>
      </c>
      <c r="E439" s="587">
        <f>+D439/$D$474</f>
        <v>0</v>
      </c>
    </row>
    <row r="440" spans="1:5" ht="10.199999999999999" hidden="1">
      <c r="A440" s="600"/>
      <c r="B440" s="600"/>
      <c r="C440" s="351"/>
      <c r="D440" s="617"/>
      <c r="E440" s="587"/>
    </row>
    <row r="441" spans="1:5" ht="10.199999999999999" hidden="1">
      <c r="A441" s="600"/>
      <c r="B441" s="600"/>
      <c r="C441" s="351"/>
      <c r="D441" s="617"/>
      <c r="E441" s="587"/>
    </row>
    <row r="442" spans="1:5" ht="10.199999999999999">
      <c r="A442" s="596" t="s">
        <v>64</v>
      </c>
      <c r="B442" s="585" t="s">
        <v>205</v>
      </c>
      <c r="C442" s="597" t="s">
        <v>65</v>
      </c>
      <c r="D442" s="598">
        <f>+D444</f>
        <v>-3000000</v>
      </c>
      <c r="E442" s="571">
        <f t="shared" ref="E442:E445" si="4">+D442/$D$474</f>
        <v>0.43481978893847445</v>
      </c>
    </row>
    <row r="443" spans="1:5" ht="10.199999999999999">
      <c r="A443" s="600"/>
      <c r="B443" s="600"/>
      <c r="C443" s="351"/>
      <c r="D443" s="617"/>
      <c r="E443" s="587"/>
    </row>
    <row r="444" spans="1:5" ht="10.199999999999999">
      <c r="A444" s="572" t="s">
        <v>64</v>
      </c>
      <c r="B444" s="573">
        <v>1.08</v>
      </c>
      <c r="C444" s="574" t="s">
        <v>103</v>
      </c>
      <c r="D444" s="575">
        <f>+D445</f>
        <v>-3000000</v>
      </c>
      <c r="E444" s="571">
        <f t="shared" si="4"/>
        <v>0.43481978893847445</v>
      </c>
    </row>
    <row r="445" spans="1:5" ht="10.199999999999999">
      <c r="A445" s="576" t="s">
        <v>64</v>
      </c>
      <c r="B445" s="577" t="s">
        <v>110</v>
      </c>
      <c r="C445" s="391" t="s">
        <v>111</v>
      </c>
      <c r="D445" s="578">
        <v>-3000000</v>
      </c>
      <c r="E445" s="587">
        <f t="shared" si="4"/>
        <v>0.43481978893847445</v>
      </c>
    </row>
    <row r="446" spans="1:5" ht="13.2">
      <c r="A446" s="733"/>
      <c r="B446" s="734"/>
      <c r="C446" s="735"/>
      <c r="D446" s="617"/>
      <c r="E446" s="616"/>
    </row>
    <row r="447" spans="1:5" ht="10.199999999999999">
      <c r="A447" s="600"/>
      <c r="B447" s="600"/>
      <c r="C447" s="351"/>
      <c r="D447" s="617"/>
      <c r="E447" s="616"/>
    </row>
    <row r="448" spans="1:5" ht="10.199999999999999">
      <c r="A448" s="596" t="s">
        <v>64</v>
      </c>
      <c r="B448" s="585">
        <v>2</v>
      </c>
      <c r="C448" s="597" t="s">
        <v>122</v>
      </c>
      <c r="D448" s="598">
        <f>+D450+D455+D458+D464+D461</f>
        <v>-3899410</v>
      </c>
      <c r="E448" s="571">
        <f>+D448/$D$474</f>
        <v>0.56518021106152561</v>
      </c>
    </row>
    <row r="449" spans="1:5" ht="10.199999999999999">
      <c r="A449" s="544"/>
      <c r="B449" s="286"/>
      <c r="C449" s="355"/>
      <c r="D449" s="617"/>
      <c r="E449" s="587"/>
    </row>
    <row r="450" spans="1:5" ht="10.199999999999999">
      <c r="A450" s="572" t="s">
        <v>64</v>
      </c>
      <c r="B450" s="573" t="s">
        <v>123</v>
      </c>
      <c r="C450" s="574" t="s">
        <v>124</v>
      </c>
      <c r="D450" s="575">
        <f>SUM(D451:D453)</f>
        <v>-3899410</v>
      </c>
      <c r="E450" s="571">
        <f>+D450/$D$474</f>
        <v>0.56518021106152561</v>
      </c>
    </row>
    <row r="451" spans="1:5" ht="10.199999999999999" hidden="1">
      <c r="A451" s="576" t="s">
        <v>64</v>
      </c>
      <c r="B451" s="577" t="s">
        <v>125</v>
      </c>
      <c r="C451" s="391" t="s">
        <v>126</v>
      </c>
      <c r="D451" s="578">
        <v>0</v>
      </c>
      <c r="E451" s="587">
        <f>+D451/$D$474</f>
        <v>0</v>
      </c>
    </row>
    <row r="452" spans="1:5" ht="10.199999999999999">
      <c r="A452" s="581" t="s">
        <v>64</v>
      </c>
      <c r="B452" s="577" t="s">
        <v>127</v>
      </c>
      <c r="C452" s="391" t="s">
        <v>128</v>
      </c>
      <c r="D452" s="578">
        <v>-2899410</v>
      </c>
      <c r="E452" s="587">
        <f>+D452/$D$474</f>
        <v>0.4202402814153674</v>
      </c>
    </row>
    <row r="453" spans="1:5" ht="10.199999999999999">
      <c r="A453" s="581" t="s">
        <v>64</v>
      </c>
      <c r="B453" s="577" t="s">
        <v>218</v>
      </c>
      <c r="C453" s="391" t="s">
        <v>219</v>
      </c>
      <c r="D453" s="578">
        <v>-1000000</v>
      </c>
      <c r="E453" s="587">
        <f>+D453/$D$474</f>
        <v>0.14493992964615815</v>
      </c>
    </row>
    <row r="454" spans="1:5" ht="10.199999999999999" hidden="1">
      <c r="A454" s="544"/>
      <c r="B454" s="286"/>
      <c r="C454" s="355"/>
      <c r="D454" s="617"/>
      <c r="E454" s="537"/>
    </row>
    <row r="455" spans="1:5" ht="10.199999999999999" hidden="1">
      <c r="A455" s="572" t="s">
        <v>64</v>
      </c>
      <c r="B455" s="573" t="s">
        <v>236</v>
      </c>
      <c r="C455" s="574" t="s">
        <v>237</v>
      </c>
      <c r="D455" s="575">
        <f>+D456</f>
        <v>0</v>
      </c>
      <c r="E455" s="571">
        <f>+D455/$D$474</f>
        <v>0</v>
      </c>
    </row>
    <row r="456" spans="1:5" ht="10.199999999999999" hidden="1">
      <c r="A456" s="576" t="s">
        <v>64</v>
      </c>
      <c r="B456" s="577" t="s">
        <v>238</v>
      </c>
      <c r="C456" s="391" t="s">
        <v>239</v>
      </c>
      <c r="D456" s="578">
        <v>0</v>
      </c>
      <c r="E456" s="587">
        <f>+D456/$D$474</f>
        <v>0</v>
      </c>
    </row>
    <row r="457" spans="1:5" ht="10.199999999999999" hidden="1">
      <c r="A457" s="544"/>
      <c r="B457" s="286"/>
      <c r="C457" s="355"/>
      <c r="D457" s="617"/>
      <c r="E457" s="537"/>
    </row>
    <row r="458" spans="1:5" ht="20.399999999999999" hidden="1">
      <c r="A458" s="500" t="s">
        <v>64</v>
      </c>
      <c r="B458" s="294" t="s">
        <v>131</v>
      </c>
      <c r="C458" s="618" t="s">
        <v>132</v>
      </c>
      <c r="D458" s="540">
        <f>SUM(D459:D459)</f>
        <v>0</v>
      </c>
      <c r="E458" s="571">
        <f>+D458/$D$474</f>
        <v>0</v>
      </c>
    </row>
    <row r="459" spans="1:5" ht="10.199999999999999" hidden="1">
      <c r="A459" s="281" t="s">
        <v>64</v>
      </c>
      <c r="B459" s="90" t="s">
        <v>240</v>
      </c>
      <c r="C459" s="551" t="s">
        <v>241</v>
      </c>
      <c r="D459" s="81">
        <v>0</v>
      </c>
      <c r="E459" s="587">
        <f>+D459/$D$474</f>
        <v>0</v>
      </c>
    </row>
    <row r="460" spans="1:5" ht="10.199999999999999" hidden="1">
      <c r="A460" s="544"/>
      <c r="B460" s="286"/>
      <c r="C460" s="355"/>
      <c r="D460" s="617"/>
      <c r="E460" s="587"/>
    </row>
    <row r="461" spans="1:5" ht="10.199999999999999" hidden="1">
      <c r="A461" s="500" t="s">
        <v>64</v>
      </c>
      <c r="B461" s="294">
        <v>2.04</v>
      </c>
      <c r="C461" s="618" t="s">
        <v>220</v>
      </c>
      <c r="D461" s="540">
        <f>+D462</f>
        <v>0</v>
      </c>
      <c r="E461" s="587">
        <f>+D461/$D$474</f>
        <v>0</v>
      </c>
    </row>
    <row r="462" spans="1:5" ht="10.199999999999999" hidden="1">
      <c r="A462" s="281" t="s">
        <v>64</v>
      </c>
      <c r="B462" s="90" t="s">
        <v>143</v>
      </c>
      <c r="C462" s="551" t="s">
        <v>144</v>
      </c>
      <c r="D462" s="81">
        <v>0</v>
      </c>
      <c r="E462" s="587">
        <f t="shared" ref="E462" si="5">+D462/$D$474</f>
        <v>0</v>
      </c>
    </row>
    <row r="463" spans="1:5" ht="10.199999999999999" hidden="1">
      <c r="A463" s="544"/>
      <c r="B463" s="286"/>
      <c r="C463" s="355"/>
      <c r="D463" s="617"/>
      <c r="E463" s="537"/>
    </row>
    <row r="464" spans="1:5" ht="10.199999999999999" hidden="1">
      <c r="A464" s="275" t="s">
        <v>64</v>
      </c>
      <c r="B464" s="294">
        <v>2.99</v>
      </c>
      <c r="C464" s="619" t="s">
        <v>209</v>
      </c>
      <c r="D464" s="536">
        <f>SUM(D465:D466)</f>
        <v>0</v>
      </c>
      <c r="E464" s="571">
        <f>+D464/$D$474</f>
        <v>0</v>
      </c>
    </row>
    <row r="465" spans="1:5" ht="10.199999999999999" hidden="1">
      <c r="A465" s="80" t="s">
        <v>64</v>
      </c>
      <c r="B465" s="90" t="s">
        <v>151</v>
      </c>
      <c r="C465" s="68" t="s">
        <v>152</v>
      </c>
      <c r="D465" s="81">
        <v>0</v>
      </c>
      <c r="E465" s="587">
        <f>+D465/$D$474</f>
        <v>0</v>
      </c>
    </row>
    <row r="466" spans="1:5" ht="10.199999999999999" hidden="1">
      <c r="A466" s="80" t="s">
        <v>64</v>
      </c>
      <c r="B466" s="90" t="s">
        <v>153</v>
      </c>
      <c r="C466" s="68" t="s">
        <v>154</v>
      </c>
      <c r="D466" s="81">
        <v>0</v>
      </c>
      <c r="E466" s="587">
        <f>+D466/$D$474</f>
        <v>0</v>
      </c>
    </row>
    <row r="467" spans="1:5" ht="10.199999999999999" hidden="1">
      <c r="A467" s="544"/>
      <c r="B467" s="286"/>
      <c r="C467" s="355"/>
      <c r="D467" s="617"/>
      <c r="E467" s="537"/>
    </row>
    <row r="468" spans="1:5" ht="10.199999999999999" hidden="1">
      <c r="A468" s="544"/>
      <c r="B468" s="286"/>
      <c r="C468" s="355"/>
      <c r="D468" s="617"/>
      <c r="E468" s="537"/>
    </row>
    <row r="469" spans="1:5" ht="10.199999999999999" hidden="1">
      <c r="A469" s="581"/>
      <c r="B469" s="286" t="s">
        <v>191</v>
      </c>
      <c r="C469" s="317" t="s">
        <v>192</v>
      </c>
      <c r="D469" s="598">
        <f>+D471</f>
        <v>0</v>
      </c>
      <c r="E469" s="571">
        <f>+D469/$D$474</f>
        <v>0</v>
      </c>
    </row>
    <row r="470" spans="1:5" ht="10.199999999999999" hidden="1">
      <c r="A470" s="581"/>
      <c r="B470" s="582"/>
      <c r="C470" s="583"/>
      <c r="D470" s="578"/>
      <c r="E470" s="587"/>
    </row>
    <row r="471" spans="1:5" ht="10.199999999999999" hidden="1">
      <c r="A471" s="535">
        <v>4</v>
      </c>
      <c r="B471" s="294" t="s">
        <v>193</v>
      </c>
      <c r="C471" s="323" t="s">
        <v>194</v>
      </c>
      <c r="D471" s="575">
        <f>+D472</f>
        <v>0</v>
      </c>
      <c r="E471" s="571">
        <f>+D471/$D$474</f>
        <v>0</v>
      </c>
    </row>
    <row r="472" spans="1:5" ht="10.199999999999999" hidden="1">
      <c r="A472" s="497">
        <v>4</v>
      </c>
      <c r="B472" s="569" t="s">
        <v>197</v>
      </c>
      <c r="C472" s="318" t="s">
        <v>198</v>
      </c>
      <c r="D472" s="578">
        <v>0</v>
      </c>
      <c r="E472" s="587">
        <f>+D472/$D$474</f>
        <v>0</v>
      </c>
    </row>
    <row r="473" spans="1:5" ht="10.199999999999999">
      <c r="A473" s="497"/>
      <c r="B473" s="90"/>
      <c r="D473" s="81"/>
      <c r="E473" s="537"/>
    </row>
    <row r="474" spans="1:5" ht="18" customHeight="1">
      <c r="A474" s="750" t="s">
        <v>242</v>
      </c>
      <c r="B474" s="751"/>
      <c r="C474" s="752"/>
      <c r="D474" s="620">
        <f>+D469+D422+D448+D442</f>
        <v>-6899410</v>
      </c>
      <c r="E474" s="612">
        <f>+D474/D474</f>
        <v>1</v>
      </c>
    </row>
    <row r="475" spans="1:5" ht="11.25" customHeight="1">
      <c r="B475" s="311"/>
      <c r="C475" s="448"/>
    </row>
    <row r="476" spans="1:5" ht="11.25" customHeight="1">
      <c r="B476" s="311"/>
      <c r="C476" s="448"/>
    </row>
    <row r="477" spans="1:5" ht="11.25" customHeight="1">
      <c r="B477" s="311"/>
      <c r="C477" s="448"/>
    </row>
    <row r="478" spans="1:5" ht="11.25" customHeight="1">
      <c r="B478" s="311"/>
      <c r="C478" s="448"/>
    </row>
    <row r="479" spans="1:5" ht="11.25" hidden="1" customHeight="1">
      <c r="B479" s="311"/>
      <c r="C479" s="448"/>
    </row>
    <row r="480" spans="1:5" ht="11.25" customHeight="1">
      <c r="B480" s="561" t="s">
        <v>243</v>
      </c>
      <c r="D480" s="562" t="s">
        <v>244</v>
      </c>
    </row>
    <row r="481" spans="1:5" ht="11.25" customHeight="1">
      <c r="C481" s="481"/>
      <c r="D481" s="352"/>
    </row>
    <row r="482" spans="1:5" ht="10.199999999999999">
      <c r="A482" s="749" t="s">
        <v>19</v>
      </c>
      <c r="B482" s="749"/>
      <c r="C482" s="763" t="s">
        <v>20</v>
      </c>
      <c r="D482" s="764" t="s">
        <v>21</v>
      </c>
      <c r="E482" s="748" t="s">
        <v>22</v>
      </c>
    </row>
    <row r="483" spans="1:5" ht="10.199999999999999">
      <c r="A483" s="749"/>
      <c r="B483" s="749"/>
      <c r="C483" s="763"/>
      <c r="D483" s="764"/>
      <c r="E483" s="748"/>
    </row>
    <row r="484" spans="1:5" ht="10.199999999999999">
      <c r="A484" s="529"/>
      <c r="B484" s="530"/>
      <c r="C484" s="355"/>
      <c r="D484" s="531"/>
      <c r="E484" s="532"/>
    </row>
    <row r="485" spans="1:5" ht="10.199999999999999" hidden="1">
      <c r="A485" s="533" t="s">
        <v>23</v>
      </c>
      <c r="B485" s="286" t="s">
        <v>24</v>
      </c>
      <c r="C485" s="317" t="s">
        <v>25</v>
      </c>
      <c r="D485" s="89">
        <f>+D487+D491+D496+D500</f>
        <v>0</v>
      </c>
      <c r="E485" s="534">
        <f>+D485/$D$576</f>
        <v>0</v>
      </c>
    </row>
    <row r="486" spans="1:5" ht="10.199999999999999" hidden="1">
      <c r="A486" s="533"/>
      <c r="B486" s="286"/>
      <c r="C486" s="320"/>
      <c r="D486" s="89"/>
      <c r="E486" s="534"/>
    </row>
    <row r="487" spans="1:5" ht="10.199999999999999" hidden="1">
      <c r="A487" s="535" t="s">
        <v>26</v>
      </c>
      <c r="B487" s="294" t="s">
        <v>27</v>
      </c>
      <c r="C487" s="323" t="s">
        <v>28</v>
      </c>
      <c r="D487" s="536">
        <f>SUM(D488:D489)</f>
        <v>0</v>
      </c>
      <c r="E487" s="534">
        <f>+D487/$D$576</f>
        <v>0</v>
      </c>
    </row>
    <row r="488" spans="1:5" ht="10.199999999999999" hidden="1">
      <c r="A488" s="497" t="s">
        <v>26</v>
      </c>
      <c r="B488" s="90" t="s">
        <v>29</v>
      </c>
      <c r="C488" s="318" t="s">
        <v>30</v>
      </c>
      <c r="D488" s="81">
        <f>D581+D619</f>
        <v>0</v>
      </c>
      <c r="E488" s="537">
        <f>+D488/$D$576</f>
        <v>0</v>
      </c>
    </row>
    <row r="489" spans="1:5" ht="10.199999999999999" hidden="1">
      <c r="A489" s="497" t="s">
        <v>26</v>
      </c>
      <c r="B489" s="90" t="s">
        <v>31</v>
      </c>
      <c r="C489" s="318" t="s">
        <v>32</v>
      </c>
      <c r="D489" s="81">
        <f>+D638</f>
        <v>0</v>
      </c>
      <c r="E489" s="537">
        <f>+D489/$D$576</f>
        <v>0</v>
      </c>
    </row>
    <row r="490" spans="1:5" ht="10.199999999999999" hidden="1">
      <c r="A490" s="497"/>
      <c r="B490" s="90"/>
      <c r="D490" s="81"/>
      <c r="E490" s="537"/>
    </row>
    <row r="491" spans="1:5" ht="10.199999999999999" hidden="1">
      <c r="A491" s="535" t="s">
        <v>26</v>
      </c>
      <c r="B491" s="294" t="s">
        <v>41</v>
      </c>
      <c r="C491" s="323" t="s">
        <v>42</v>
      </c>
      <c r="D491" s="536">
        <f>SUM(D492:D494)</f>
        <v>0</v>
      </c>
      <c r="E491" s="534">
        <f>+D491/$D$576</f>
        <v>0</v>
      </c>
    </row>
    <row r="492" spans="1:5" ht="10.199999999999999" hidden="1">
      <c r="A492" s="497" t="s">
        <v>26</v>
      </c>
      <c r="B492" s="90" t="s">
        <v>43</v>
      </c>
      <c r="C492" s="318" t="s">
        <v>44</v>
      </c>
      <c r="D492" s="567">
        <f>+D582+D620</f>
        <v>0</v>
      </c>
      <c r="E492" s="537">
        <f>+D492/$D$576</f>
        <v>0</v>
      </c>
    </row>
    <row r="493" spans="1:5" ht="10.199999999999999" hidden="1">
      <c r="A493" s="497" t="s">
        <v>26</v>
      </c>
      <c r="B493" s="90" t="s">
        <v>45</v>
      </c>
      <c r="C493" s="318" t="s">
        <v>46</v>
      </c>
      <c r="D493" s="81">
        <f>+D583+D621</f>
        <v>0</v>
      </c>
      <c r="E493" s="537">
        <f>+D493/$D$576</f>
        <v>0</v>
      </c>
    </row>
    <row r="494" spans="1:5" ht="10.199999999999999" hidden="1">
      <c r="A494" s="497" t="s">
        <v>26</v>
      </c>
      <c r="B494" s="90" t="s">
        <v>47</v>
      </c>
      <c r="C494" s="318" t="s">
        <v>48</v>
      </c>
      <c r="D494" s="81">
        <f>+D584+D622+D639</f>
        <v>0</v>
      </c>
      <c r="E494" s="537">
        <f>+D494/$D$576</f>
        <v>0</v>
      </c>
    </row>
    <row r="495" spans="1:5" ht="10.199999999999999" hidden="1">
      <c r="A495" s="497"/>
      <c r="B495" s="90"/>
      <c r="D495" s="81"/>
      <c r="E495" s="534"/>
    </row>
    <row r="496" spans="1:5" ht="20.399999999999999" hidden="1">
      <c r="A496" s="500" t="s">
        <v>49</v>
      </c>
      <c r="B496" s="539" t="s">
        <v>50</v>
      </c>
      <c r="C496" s="332" t="s">
        <v>51</v>
      </c>
      <c r="D496" s="540">
        <f>SUM(D497:D498)</f>
        <v>0</v>
      </c>
      <c r="E496" s="534">
        <f>+D496/$D$576</f>
        <v>0</v>
      </c>
    </row>
    <row r="497" spans="1:5" ht="20.399999999999999" hidden="1">
      <c r="A497" s="281" t="s">
        <v>49</v>
      </c>
      <c r="B497" s="279" t="s">
        <v>52</v>
      </c>
      <c r="C497" s="336" t="s">
        <v>53</v>
      </c>
      <c r="D497" s="541">
        <f>+D585</f>
        <v>0</v>
      </c>
      <c r="E497" s="537">
        <f>+D497/$D$576</f>
        <v>0</v>
      </c>
    </row>
    <row r="498" spans="1:5" ht="10.199999999999999" hidden="1">
      <c r="A498" s="281" t="s">
        <v>49</v>
      </c>
      <c r="B498" s="279" t="s">
        <v>54</v>
      </c>
      <c r="C498" s="336" t="s">
        <v>55</v>
      </c>
      <c r="D498" s="541">
        <f>+D586+D624</f>
        <v>0</v>
      </c>
      <c r="E498" s="537">
        <f>+D498/$D$576</f>
        <v>0</v>
      </c>
    </row>
    <row r="499" spans="1:5" ht="10.199999999999999" hidden="1">
      <c r="A499" s="290"/>
      <c r="B499" s="279"/>
      <c r="C499" s="339"/>
      <c r="D499" s="541"/>
      <c r="E499" s="534"/>
    </row>
    <row r="500" spans="1:5" ht="20.399999999999999" hidden="1">
      <c r="A500" s="500" t="s">
        <v>49</v>
      </c>
      <c r="B500" s="539" t="s">
        <v>56</v>
      </c>
      <c r="C500" s="332" t="s">
        <v>57</v>
      </c>
      <c r="D500" s="540">
        <f>SUM(D501:D503)</f>
        <v>0</v>
      </c>
      <c r="E500" s="534">
        <f>+D500/$D$576</f>
        <v>0</v>
      </c>
    </row>
    <row r="501" spans="1:5" ht="20.399999999999999" hidden="1">
      <c r="A501" s="281" t="s">
        <v>49</v>
      </c>
      <c r="B501" s="279" t="s">
        <v>58</v>
      </c>
      <c r="C501" s="336" t="s">
        <v>59</v>
      </c>
      <c r="D501" s="541">
        <f>+D587+D625</f>
        <v>0</v>
      </c>
      <c r="E501" s="537">
        <f>+D501/$D$576</f>
        <v>0</v>
      </c>
    </row>
    <row r="502" spans="1:5" ht="20.399999999999999" hidden="1">
      <c r="A502" s="494" t="s">
        <v>49</v>
      </c>
      <c r="B502" s="412" t="s">
        <v>60</v>
      </c>
      <c r="C502" s="289" t="s">
        <v>61</v>
      </c>
      <c r="D502" s="541">
        <f>+D588+D626</f>
        <v>0</v>
      </c>
      <c r="E502" s="537">
        <f>+D502/$D$576</f>
        <v>0</v>
      </c>
    </row>
    <row r="503" spans="1:5" ht="10.199999999999999" hidden="1">
      <c r="A503" s="494" t="s">
        <v>49</v>
      </c>
      <c r="B503" s="412" t="s">
        <v>62</v>
      </c>
      <c r="C503" s="289" t="s">
        <v>63</v>
      </c>
      <c r="D503" s="541">
        <f>+D589+D627</f>
        <v>0</v>
      </c>
      <c r="E503" s="537">
        <f>+D503/$D$576</f>
        <v>0</v>
      </c>
    </row>
    <row r="504" spans="1:5" ht="10.199999999999999" hidden="1">
      <c r="A504" s="494"/>
      <c r="B504" s="412"/>
      <c r="C504" s="289"/>
      <c r="D504" s="541"/>
      <c r="E504" s="537"/>
    </row>
    <row r="505" spans="1:5" ht="10.199999999999999" hidden="1">
      <c r="A505" s="494"/>
      <c r="B505" s="412"/>
      <c r="C505" s="289"/>
      <c r="D505" s="541"/>
      <c r="E505" s="537"/>
    </row>
    <row r="506" spans="1:5" ht="10.199999999999999" hidden="1">
      <c r="A506" s="494" t="s">
        <v>64</v>
      </c>
      <c r="B506" s="415" t="s">
        <v>205</v>
      </c>
      <c r="C506" s="621" t="s">
        <v>65</v>
      </c>
      <c r="D506" s="89">
        <f>+D508+D511+D520+D517</f>
        <v>0</v>
      </c>
      <c r="E506" s="534">
        <f>+D506/$D$576</f>
        <v>0</v>
      </c>
    </row>
    <row r="507" spans="1:5" ht="10.199999999999999" hidden="1">
      <c r="A507" s="494"/>
      <c r="B507" s="412"/>
      <c r="C507" s="289"/>
      <c r="D507" s="541"/>
      <c r="E507" s="537"/>
    </row>
    <row r="508" spans="1:5" ht="10.199999999999999" hidden="1">
      <c r="A508" s="500" t="s">
        <v>64</v>
      </c>
      <c r="B508" s="622" t="s">
        <v>72</v>
      </c>
      <c r="C508" s="623" t="s">
        <v>73</v>
      </c>
      <c r="D508" s="540">
        <f>+D509</f>
        <v>0</v>
      </c>
      <c r="E508" s="534">
        <f>+D508/$D$576</f>
        <v>0</v>
      </c>
    </row>
    <row r="509" spans="1:5" ht="10.199999999999999" hidden="1">
      <c r="A509" s="494" t="s">
        <v>64</v>
      </c>
      <c r="B509" s="412" t="s">
        <v>76</v>
      </c>
      <c r="C509" s="289" t="s">
        <v>77</v>
      </c>
      <c r="D509" s="541">
        <f>+D590</f>
        <v>0</v>
      </c>
      <c r="E509" s="537">
        <f>+D509/$D$576</f>
        <v>0</v>
      </c>
    </row>
    <row r="510" spans="1:5" ht="10.199999999999999" hidden="1">
      <c r="A510" s="494"/>
      <c r="B510" s="412"/>
      <c r="C510" s="289"/>
      <c r="D510" s="541"/>
      <c r="E510" s="537"/>
    </row>
    <row r="511" spans="1:5" ht="10.199999999999999" hidden="1">
      <c r="A511" s="500" t="s">
        <v>64</v>
      </c>
      <c r="B511" s="622" t="s">
        <v>89</v>
      </c>
      <c r="C511" s="623" t="s">
        <v>90</v>
      </c>
      <c r="D511" s="540">
        <f>SUM(D512:D515)</f>
        <v>0</v>
      </c>
      <c r="E511" s="534">
        <f>+D511/$D$576</f>
        <v>0</v>
      </c>
    </row>
    <row r="512" spans="1:5" ht="10.199999999999999" hidden="1">
      <c r="A512" s="494" t="s">
        <v>64</v>
      </c>
      <c r="B512" s="412" t="s">
        <v>245</v>
      </c>
      <c r="C512" s="289" t="s">
        <v>246</v>
      </c>
      <c r="D512" s="541">
        <f>+D591</f>
        <v>0</v>
      </c>
      <c r="E512" s="537">
        <f>+D512/$D$576</f>
        <v>0</v>
      </c>
    </row>
    <row r="513" spans="1:5" ht="10.199999999999999" hidden="1">
      <c r="A513" s="494" t="s">
        <v>64</v>
      </c>
      <c r="B513" s="412" t="s">
        <v>207</v>
      </c>
      <c r="C513" s="289" t="s">
        <v>216</v>
      </c>
      <c r="D513" s="541">
        <f>+D592</f>
        <v>0</v>
      </c>
      <c r="E513" s="537">
        <f>+D513/$D$576</f>
        <v>0</v>
      </c>
    </row>
    <row r="514" spans="1:5" ht="10.199999999999999" hidden="1">
      <c r="A514" s="494" t="s">
        <v>64</v>
      </c>
      <c r="B514" s="412" t="s">
        <v>93</v>
      </c>
      <c r="C514" s="289" t="s">
        <v>94</v>
      </c>
      <c r="D514" s="541">
        <f>+D641</f>
        <v>0</v>
      </c>
      <c r="E514" s="537">
        <f>+D514/$D$576</f>
        <v>0</v>
      </c>
    </row>
    <row r="515" spans="1:5" ht="10.199999999999999" hidden="1">
      <c r="A515" s="494" t="s">
        <v>64</v>
      </c>
      <c r="B515" s="412" t="s">
        <v>97</v>
      </c>
      <c r="C515" s="289" t="s">
        <v>98</v>
      </c>
      <c r="D515" s="541">
        <f>+D642+D593</f>
        <v>0</v>
      </c>
      <c r="E515" s="537">
        <f>+D515/$D$576</f>
        <v>0</v>
      </c>
    </row>
    <row r="516" spans="1:5" ht="10.199999999999999" hidden="1">
      <c r="A516" s="494"/>
      <c r="B516" s="412"/>
      <c r="C516" s="289"/>
      <c r="D516" s="541"/>
      <c r="E516" s="537"/>
    </row>
    <row r="517" spans="1:5" ht="10.199999999999999" hidden="1">
      <c r="A517" s="500" t="s">
        <v>64</v>
      </c>
      <c r="B517" s="622" t="s">
        <v>247</v>
      </c>
      <c r="C517" s="623" t="s">
        <v>248</v>
      </c>
      <c r="D517" s="540">
        <f>+D518</f>
        <v>0</v>
      </c>
      <c r="E517" s="534">
        <f>+D517/$D$576</f>
        <v>0</v>
      </c>
    </row>
    <row r="518" spans="1:5" ht="10.199999999999999" hidden="1">
      <c r="A518" s="494" t="s">
        <v>64</v>
      </c>
      <c r="B518" s="412" t="s">
        <v>249</v>
      </c>
      <c r="C518" s="289" t="s">
        <v>250</v>
      </c>
      <c r="D518" s="541">
        <f>+D640</f>
        <v>0</v>
      </c>
      <c r="E518" s="537">
        <f>+D518/$D$576</f>
        <v>0</v>
      </c>
    </row>
    <row r="519" spans="1:5" ht="10.199999999999999" hidden="1">
      <c r="A519" s="494"/>
      <c r="B519" s="412"/>
      <c r="C519" s="289"/>
      <c r="D519" s="541"/>
      <c r="E519" s="537"/>
    </row>
    <row r="520" spans="1:5" ht="10.199999999999999" hidden="1">
      <c r="A520" s="500" t="s">
        <v>64</v>
      </c>
      <c r="B520" s="622" t="s">
        <v>251</v>
      </c>
      <c r="C520" s="623" t="s">
        <v>103</v>
      </c>
      <c r="D520" s="540">
        <f>SUM(D521:D524)</f>
        <v>0</v>
      </c>
      <c r="E520" s="534">
        <f>+D520/$D$576</f>
        <v>0</v>
      </c>
    </row>
    <row r="521" spans="1:5" ht="10.199999999999999" hidden="1">
      <c r="A521" s="494" t="s">
        <v>64</v>
      </c>
      <c r="B521" s="412" t="s">
        <v>252</v>
      </c>
      <c r="C521" s="289" t="s">
        <v>253</v>
      </c>
      <c r="D521" s="541">
        <f>+D594</f>
        <v>0</v>
      </c>
      <c r="E521" s="537">
        <f>+D521/$D$576</f>
        <v>0</v>
      </c>
    </row>
    <row r="522" spans="1:5" ht="10.199999999999999" hidden="1">
      <c r="A522" s="494" t="s">
        <v>64</v>
      </c>
      <c r="B522" s="412" t="s">
        <v>108</v>
      </c>
      <c r="C522" s="289" t="s">
        <v>109</v>
      </c>
      <c r="D522" s="541">
        <f>+D628+D595</f>
        <v>0</v>
      </c>
      <c r="E522" s="537">
        <f>+D522/$D$576</f>
        <v>0</v>
      </c>
    </row>
    <row r="523" spans="1:5" ht="10.199999999999999" hidden="1">
      <c r="A523" s="494" t="s">
        <v>64</v>
      </c>
      <c r="B523" s="412" t="s">
        <v>106</v>
      </c>
      <c r="C523" s="289" t="s">
        <v>107</v>
      </c>
      <c r="D523" s="541">
        <f>+D596</f>
        <v>0</v>
      </c>
      <c r="E523" s="537">
        <f>+D523/$D$576</f>
        <v>0</v>
      </c>
    </row>
    <row r="524" spans="1:5" ht="20.399999999999999" hidden="1">
      <c r="A524" s="494" t="s">
        <v>64</v>
      </c>
      <c r="B524" s="412" t="s">
        <v>114</v>
      </c>
      <c r="C524" s="289" t="s">
        <v>115</v>
      </c>
      <c r="D524" s="541">
        <f>+D643+D597</f>
        <v>0</v>
      </c>
      <c r="E524" s="537">
        <f>+D524/$D$576</f>
        <v>0</v>
      </c>
    </row>
    <row r="525" spans="1:5" ht="10.199999999999999" hidden="1">
      <c r="A525" s="494"/>
      <c r="B525" s="412"/>
      <c r="C525" s="289"/>
      <c r="D525" s="541"/>
      <c r="E525" s="537"/>
    </row>
    <row r="526" spans="1:5" ht="10.199999999999999" hidden="1">
      <c r="A526" s="494"/>
      <c r="B526" s="412"/>
      <c r="C526" s="289"/>
      <c r="D526" s="541"/>
      <c r="E526" s="537"/>
    </row>
    <row r="527" spans="1:5" ht="10.199999999999999">
      <c r="A527" s="494" t="s">
        <v>64</v>
      </c>
      <c r="B527" s="415">
        <v>2</v>
      </c>
      <c r="C527" s="621" t="s">
        <v>122</v>
      </c>
      <c r="D527" s="89">
        <f>+D534+D529+D540+D544</f>
        <v>-4748590</v>
      </c>
      <c r="E527" s="534">
        <f>+D527/$D$576</f>
        <v>0.40418382120748109</v>
      </c>
    </row>
    <row r="528" spans="1:5" ht="10.199999999999999">
      <c r="A528" s="494"/>
      <c r="B528" s="412"/>
      <c r="C528" s="289"/>
      <c r="D528" s="68"/>
      <c r="E528" s="537"/>
    </row>
    <row r="529" spans="1:5" ht="10.199999999999999" hidden="1">
      <c r="A529" s="572" t="s">
        <v>64</v>
      </c>
      <c r="B529" s="624" t="s">
        <v>123</v>
      </c>
      <c r="C529" s="625" t="s">
        <v>124</v>
      </c>
      <c r="D529" s="575">
        <f>SUM(D530:D532)</f>
        <v>0</v>
      </c>
      <c r="E529" s="534">
        <f>+D529/$D$576</f>
        <v>0</v>
      </c>
    </row>
    <row r="530" spans="1:5" ht="10.199999999999999" hidden="1">
      <c r="A530" s="576" t="s">
        <v>64</v>
      </c>
      <c r="B530" s="582" t="s">
        <v>125</v>
      </c>
      <c r="C530" s="583" t="s">
        <v>126</v>
      </c>
      <c r="D530" s="578">
        <f>+D629</f>
        <v>0</v>
      </c>
      <c r="E530" s="537">
        <f>+D530/$D$576</f>
        <v>0</v>
      </c>
    </row>
    <row r="531" spans="1:5" ht="10.199999999999999" hidden="1">
      <c r="A531" s="576" t="s">
        <v>64</v>
      </c>
      <c r="B531" s="582" t="s">
        <v>127</v>
      </c>
      <c r="C531" s="583" t="s">
        <v>128</v>
      </c>
      <c r="D531" s="578">
        <f>+D598+D644</f>
        <v>0</v>
      </c>
      <c r="E531" s="537">
        <f>+D531/$D$576</f>
        <v>0</v>
      </c>
    </row>
    <row r="532" spans="1:5" ht="10.199999999999999" hidden="1">
      <c r="A532" s="576" t="s">
        <v>64</v>
      </c>
      <c r="B532" s="582" t="s">
        <v>218</v>
      </c>
      <c r="C532" s="583" t="s">
        <v>219</v>
      </c>
      <c r="D532" s="578">
        <f>+D599</f>
        <v>0</v>
      </c>
      <c r="E532" s="537">
        <f>+D532/$D$576</f>
        <v>0</v>
      </c>
    </row>
    <row r="533" spans="1:5" ht="10.199999999999999" hidden="1">
      <c r="A533" s="576"/>
      <c r="B533" s="582"/>
      <c r="C533" s="583"/>
      <c r="D533" s="578"/>
      <c r="E533" s="537"/>
    </row>
    <row r="534" spans="1:5" ht="20.399999999999999">
      <c r="A534" s="500" t="s">
        <v>64</v>
      </c>
      <c r="B534" s="622" t="s">
        <v>131</v>
      </c>
      <c r="C534" s="623" t="s">
        <v>132</v>
      </c>
      <c r="D534" s="540">
        <f>SUM(D535:D538)</f>
        <v>-1748590</v>
      </c>
      <c r="E534" s="534">
        <f>+D534/$D$576</f>
        <v>0.14883403029640152</v>
      </c>
    </row>
    <row r="535" spans="1:5" ht="10.199999999999999" hidden="1">
      <c r="A535" s="494" t="s">
        <v>64</v>
      </c>
      <c r="B535" s="412" t="s">
        <v>133</v>
      </c>
      <c r="C535" s="289" t="s">
        <v>134</v>
      </c>
      <c r="D535" s="541">
        <f>+D600+D645</f>
        <v>0</v>
      </c>
      <c r="E535" s="537">
        <f>+D535/$D$576</f>
        <v>0</v>
      </c>
    </row>
    <row r="536" spans="1:5" ht="10.199999999999999">
      <c r="A536" s="494" t="s">
        <v>64</v>
      </c>
      <c r="B536" s="412" t="s">
        <v>254</v>
      </c>
      <c r="C536" s="289" t="s">
        <v>255</v>
      </c>
      <c r="D536" s="541">
        <f>+D646+D601</f>
        <v>-1748590</v>
      </c>
      <c r="E536" s="537">
        <f>+D536/$D$576</f>
        <v>0.14883403029640152</v>
      </c>
    </row>
    <row r="537" spans="1:5" ht="10.199999999999999" hidden="1">
      <c r="A537" s="494" t="s">
        <v>64</v>
      </c>
      <c r="B537" s="412" t="s">
        <v>240</v>
      </c>
      <c r="C537" s="289" t="s">
        <v>241</v>
      </c>
      <c r="D537" s="541">
        <f>+D647</f>
        <v>0</v>
      </c>
      <c r="E537" s="537">
        <f>+D537/$D$576</f>
        <v>0</v>
      </c>
    </row>
    <row r="538" spans="1:5" ht="20.399999999999999" hidden="1">
      <c r="A538" s="494" t="s">
        <v>64</v>
      </c>
      <c r="B538" s="412" t="s">
        <v>256</v>
      </c>
      <c r="C538" s="289" t="s">
        <v>257</v>
      </c>
      <c r="D538" s="541">
        <f>+D602+D648</f>
        <v>0</v>
      </c>
      <c r="E538" s="537">
        <f>+D538/$D$576</f>
        <v>0</v>
      </c>
    </row>
    <row r="539" spans="1:5" ht="10.199999999999999">
      <c r="A539" s="494"/>
      <c r="B539" s="412"/>
      <c r="C539" s="289"/>
      <c r="D539" s="541"/>
      <c r="E539" s="537"/>
    </row>
    <row r="540" spans="1:5" ht="10.199999999999999" hidden="1">
      <c r="A540" s="572" t="s">
        <v>64</v>
      </c>
      <c r="B540" s="624">
        <v>2.04</v>
      </c>
      <c r="C540" s="625" t="s">
        <v>220</v>
      </c>
      <c r="D540" s="575">
        <f>SUM(D541:D542)</f>
        <v>0</v>
      </c>
      <c r="E540" s="534">
        <f>+D540/$D$576</f>
        <v>0</v>
      </c>
    </row>
    <row r="541" spans="1:5" ht="10.199999999999999" hidden="1">
      <c r="A541" s="576" t="s">
        <v>64</v>
      </c>
      <c r="B541" s="582" t="s">
        <v>141</v>
      </c>
      <c r="C541" s="583" t="s">
        <v>142</v>
      </c>
      <c r="D541" s="578">
        <f>+D603</f>
        <v>0</v>
      </c>
      <c r="E541" s="537">
        <f>+D541/$D$576</f>
        <v>0</v>
      </c>
    </row>
    <row r="542" spans="1:5" ht="10.199999999999999" hidden="1">
      <c r="A542" s="581" t="s">
        <v>64</v>
      </c>
      <c r="B542" s="582" t="s">
        <v>143</v>
      </c>
      <c r="C542" s="583" t="s">
        <v>144</v>
      </c>
      <c r="D542" s="578">
        <f>+D604+D649</f>
        <v>0</v>
      </c>
      <c r="E542" s="537">
        <f>+D542/$D$576</f>
        <v>0</v>
      </c>
    </row>
    <row r="543" spans="1:5" ht="10.199999999999999" hidden="1">
      <c r="A543" s="581"/>
      <c r="B543" s="582"/>
      <c r="C543" s="583"/>
      <c r="D543" s="578"/>
      <c r="E543" s="537"/>
    </row>
    <row r="544" spans="1:5" ht="10.199999999999999">
      <c r="A544" s="572" t="s">
        <v>64</v>
      </c>
      <c r="B544" s="624">
        <v>2.99</v>
      </c>
      <c r="C544" s="625" t="s">
        <v>209</v>
      </c>
      <c r="D544" s="575">
        <f>+D545</f>
        <v>-3000000</v>
      </c>
      <c r="E544" s="534">
        <f t="shared" ref="E544:E545" si="6">+D544/$D$576</f>
        <v>0.25534979091107957</v>
      </c>
    </row>
    <row r="545" spans="1:5" ht="10.199999999999999">
      <c r="A545" s="581" t="s">
        <v>64</v>
      </c>
      <c r="B545" s="582" t="s">
        <v>155</v>
      </c>
      <c r="C545" s="583" t="s">
        <v>156</v>
      </c>
      <c r="D545" s="578">
        <f>+D605</f>
        <v>-3000000</v>
      </c>
      <c r="E545" s="537">
        <f t="shared" si="6"/>
        <v>0.25534979091107957</v>
      </c>
    </row>
    <row r="546" spans="1:5" ht="10.199999999999999">
      <c r="A546" s="494"/>
      <c r="B546" s="412"/>
      <c r="C546" s="289"/>
      <c r="D546" s="541"/>
      <c r="E546" s="537"/>
    </row>
    <row r="547" spans="1:5" ht="10.199999999999999">
      <c r="A547" s="494"/>
      <c r="B547" s="412"/>
      <c r="C547" s="289"/>
      <c r="D547" s="541"/>
      <c r="E547" s="537"/>
    </row>
    <row r="548" spans="1:5" ht="10.199999999999999">
      <c r="A548" s="494">
        <v>2</v>
      </c>
      <c r="B548" s="415">
        <v>5</v>
      </c>
      <c r="C548" s="621" t="s">
        <v>157</v>
      </c>
      <c r="D548" s="89">
        <f>+D550+D558+D561</f>
        <v>-7000000</v>
      </c>
      <c r="E548" s="534">
        <f>+D548/$D$576</f>
        <v>0.59581617879251891</v>
      </c>
    </row>
    <row r="549" spans="1:5" ht="10.199999999999999">
      <c r="A549" s="500"/>
      <c r="B549" s="622"/>
      <c r="C549" s="623"/>
      <c r="D549" s="541"/>
      <c r="E549" s="537"/>
    </row>
    <row r="550" spans="1:5" ht="10.199999999999999" hidden="1">
      <c r="A550" s="500" t="s">
        <v>158</v>
      </c>
      <c r="B550" s="622" t="s">
        <v>159</v>
      </c>
      <c r="C550" s="623" t="s">
        <v>160</v>
      </c>
      <c r="D550" s="540">
        <f>SUM(D551:D556)</f>
        <v>0</v>
      </c>
      <c r="E550" s="534">
        <f>+D550/$D$576</f>
        <v>0</v>
      </c>
    </row>
    <row r="551" spans="1:5" ht="10.199999999999999" hidden="1">
      <c r="A551" s="494" t="s">
        <v>158</v>
      </c>
      <c r="B551" s="412" t="s">
        <v>221</v>
      </c>
      <c r="C551" s="289" t="s">
        <v>222</v>
      </c>
      <c r="D551" s="541">
        <f>+D606</f>
        <v>0</v>
      </c>
      <c r="E551" s="537">
        <f>+D551/$D$576</f>
        <v>0</v>
      </c>
    </row>
    <row r="552" spans="1:5" ht="10.199999999999999" hidden="1">
      <c r="A552" s="494" t="s">
        <v>158</v>
      </c>
      <c r="B552" s="412" t="s">
        <v>161</v>
      </c>
      <c r="C552" s="289" t="s">
        <v>162</v>
      </c>
      <c r="D552" s="541">
        <f>+D650</f>
        <v>0</v>
      </c>
      <c r="E552" s="537">
        <f>+D552/$D$576</f>
        <v>0</v>
      </c>
    </row>
    <row r="553" spans="1:5" ht="10.199999999999999" hidden="1">
      <c r="A553" s="494" t="s">
        <v>158</v>
      </c>
      <c r="B553" s="412" t="s">
        <v>163</v>
      </c>
      <c r="C553" s="289" t="s">
        <v>164</v>
      </c>
      <c r="D553" s="541">
        <f>+D652</f>
        <v>0</v>
      </c>
      <c r="E553" s="537"/>
    </row>
    <row r="554" spans="1:5" ht="10.199999999999999" hidden="1">
      <c r="A554" s="494" t="s">
        <v>158</v>
      </c>
      <c r="B554" s="412" t="s">
        <v>165</v>
      </c>
      <c r="C554" s="289" t="s">
        <v>166</v>
      </c>
      <c r="D554" s="541">
        <f>+D651</f>
        <v>0</v>
      </c>
      <c r="E554" s="537">
        <f>+D554/$D$576</f>
        <v>0</v>
      </c>
    </row>
    <row r="555" spans="1:5" ht="10.199999999999999" hidden="1">
      <c r="A555" s="494" t="s">
        <v>158</v>
      </c>
      <c r="B555" s="412" t="s">
        <v>167</v>
      </c>
      <c r="C555" s="289" t="s">
        <v>168</v>
      </c>
      <c r="D555" s="541">
        <f>+D653+D607</f>
        <v>0</v>
      </c>
      <c r="E555" s="537">
        <f>+D555/$D$576</f>
        <v>0</v>
      </c>
    </row>
    <row r="556" spans="1:5" ht="10.199999999999999" hidden="1">
      <c r="A556" s="494" t="s">
        <v>158</v>
      </c>
      <c r="B556" s="412" t="s">
        <v>169</v>
      </c>
      <c r="C556" s="289" t="s">
        <v>170</v>
      </c>
      <c r="D556" s="541">
        <f>+D608</f>
        <v>0</v>
      </c>
      <c r="E556" s="537">
        <f>+D556/$D$576</f>
        <v>0</v>
      </c>
    </row>
    <row r="557" spans="1:5" ht="10.199999999999999" hidden="1">
      <c r="A557" s="494"/>
      <c r="B557" s="412"/>
      <c r="C557" s="289"/>
      <c r="D557" s="541"/>
      <c r="E557" s="537"/>
    </row>
    <row r="558" spans="1:5" ht="10.199999999999999" hidden="1">
      <c r="A558" s="500"/>
      <c r="B558" s="622" t="s">
        <v>171</v>
      </c>
      <c r="C558" s="623" t="s">
        <v>172</v>
      </c>
      <c r="D558" s="540">
        <f>+D559</f>
        <v>0</v>
      </c>
      <c r="E558" s="534">
        <f>+D558/$D$576</f>
        <v>0</v>
      </c>
    </row>
    <row r="559" spans="1:5" ht="10.199999999999999" hidden="1">
      <c r="A559" s="494" t="s">
        <v>173</v>
      </c>
      <c r="B559" s="412" t="s">
        <v>174</v>
      </c>
      <c r="C559" s="289" t="s">
        <v>175</v>
      </c>
      <c r="D559" s="541">
        <f>+D609+D630</f>
        <v>0</v>
      </c>
      <c r="E559" s="537">
        <f>+D559/$D$576</f>
        <v>0</v>
      </c>
    </row>
    <row r="560" spans="1:5" ht="10.199999999999999" hidden="1">
      <c r="A560" s="494"/>
      <c r="B560" s="412"/>
      <c r="C560" s="289"/>
      <c r="D560" s="541"/>
      <c r="E560" s="537"/>
    </row>
    <row r="561" spans="1:5" ht="10.199999999999999">
      <c r="A561" s="275" t="s">
        <v>158</v>
      </c>
      <c r="B561" s="294" t="s">
        <v>176</v>
      </c>
      <c r="C561" s="619" t="s">
        <v>177</v>
      </c>
      <c r="D561" s="536">
        <f>+D562</f>
        <v>-7000000</v>
      </c>
      <c r="E561" s="534">
        <f>+D561/$D$576</f>
        <v>0.59581617879251891</v>
      </c>
    </row>
    <row r="562" spans="1:5" ht="10.199999999999999">
      <c r="A562" s="80" t="s">
        <v>178</v>
      </c>
      <c r="B562" s="90" t="s">
        <v>179</v>
      </c>
      <c r="C562" s="68" t="s">
        <v>258</v>
      </c>
      <c r="D562" s="81">
        <f>+D654+D610</f>
        <v>-7000000</v>
      </c>
      <c r="E562" s="537">
        <f>+D562/$D$576</f>
        <v>0.59581617879251891</v>
      </c>
    </row>
    <row r="563" spans="1:5" ht="10.199999999999999">
      <c r="A563" s="494"/>
      <c r="B563" s="412"/>
      <c r="C563" s="289"/>
      <c r="D563" s="541"/>
      <c r="E563" s="537"/>
    </row>
    <row r="564" spans="1:5" ht="10.199999999999999" hidden="1">
      <c r="A564" s="494"/>
      <c r="B564" s="412"/>
      <c r="C564" s="289"/>
      <c r="D564" s="541"/>
      <c r="E564" s="537"/>
    </row>
    <row r="565" spans="1:5" ht="10.199999999999999" hidden="1">
      <c r="A565" s="494" t="s">
        <v>348</v>
      </c>
      <c r="B565" s="415" t="s">
        <v>514</v>
      </c>
      <c r="C565" s="621" t="s">
        <v>185</v>
      </c>
      <c r="D565" s="89">
        <f>+D568</f>
        <v>0</v>
      </c>
      <c r="E565" s="534">
        <f>+D565/$D$576</f>
        <v>0</v>
      </c>
    </row>
    <row r="566" spans="1:5" ht="10.199999999999999" hidden="1">
      <c r="A566" s="500"/>
      <c r="B566" s="622"/>
      <c r="C566" s="623"/>
      <c r="D566" s="541"/>
      <c r="E566" s="537"/>
    </row>
    <row r="567" spans="1:5" ht="10.199999999999999" hidden="1">
      <c r="A567" s="500" t="s">
        <v>184</v>
      </c>
      <c r="B567" s="622" t="s">
        <v>515</v>
      </c>
      <c r="C567" s="623" t="s">
        <v>516</v>
      </c>
      <c r="D567" s="540">
        <f>+D568</f>
        <v>0</v>
      </c>
      <c r="E567" s="534">
        <f>+D567/$D$576</f>
        <v>0</v>
      </c>
    </row>
    <row r="568" spans="1:5" ht="10.199999999999999" hidden="1">
      <c r="A568" s="494" t="s">
        <v>184</v>
      </c>
      <c r="B568" s="412" t="s">
        <v>466</v>
      </c>
      <c r="C568" s="289" t="s">
        <v>467</v>
      </c>
      <c r="D568" s="541">
        <f>+D611</f>
        <v>0</v>
      </c>
      <c r="E568" s="537">
        <f>+D568/$D$576</f>
        <v>0</v>
      </c>
    </row>
    <row r="569" spans="1:5" ht="10.199999999999999" hidden="1">
      <c r="A569" s="494"/>
      <c r="B569" s="412"/>
      <c r="C569" s="289"/>
      <c r="D569" s="541"/>
      <c r="E569" s="537"/>
    </row>
    <row r="570" spans="1:5" ht="10.199999999999999" hidden="1">
      <c r="A570" s="494"/>
      <c r="B570" s="412"/>
      <c r="C570" s="289"/>
      <c r="D570" s="541"/>
      <c r="E570" s="537"/>
    </row>
    <row r="571" spans="1:5" ht="10.199999999999999" hidden="1">
      <c r="A571" s="494"/>
      <c r="B571" s="415" t="s">
        <v>191</v>
      </c>
      <c r="C571" s="621" t="s">
        <v>192</v>
      </c>
      <c r="D571" s="89">
        <f>+D573</f>
        <v>0</v>
      </c>
      <c r="E571" s="534">
        <f>+D571/$D$576</f>
        <v>0</v>
      </c>
    </row>
    <row r="572" spans="1:5" ht="10.199999999999999" hidden="1">
      <c r="A572" s="494"/>
      <c r="B572" s="412"/>
      <c r="C572" s="289"/>
      <c r="D572" s="541"/>
      <c r="E572" s="537"/>
    </row>
    <row r="573" spans="1:5" ht="10.199999999999999" hidden="1">
      <c r="A573" s="500">
        <v>4</v>
      </c>
      <c r="B573" s="622" t="s">
        <v>193</v>
      </c>
      <c r="C573" s="623" t="s">
        <v>194</v>
      </c>
      <c r="D573" s="540">
        <f>+D574</f>
        <v>0</v>
      </c>
      <c r="E573" s="534">
        <f>+D573/$D$576</f>
        <v>0</v>
      </c>
    </row>
    <row r="574" spans="1:5" ht="10.199999999999999" hidden="1">
      <c r="A574" s="494">
        <v>4</v>
      </c>
      <c r="B574" s="412" t="s">
        <v>197</v>
      </c>
      <c r="C574" s="289" t="s">
        <v>198</v>
      </c>
      <c r="D574" s="541">
        <f>D612+D631</f>
        <v>0</v>
      </c>
      <c r="E574" s="537">
        <f>+D574/$D$576</f>
        <v>0</v>
      </c>
    </row>
    <row r="575" spans="1:5" ht="10.199999999999999" hidden="1">
      <c r="A575" s="497"/>
      <c r="B575" s="90"/>
      <c r="D575" s="81"/>
      <c r="E575" s="537"/>
    </row>
    <row r="576" spans="1:5" ht="18" customHeight="1">
      <c r="A576" s="750" t="s">
        <v>259</v>
      </c>
      <c r="B576" s="751"/>
      <c r="C576" s="752"/>
      <c r="D576" s="620">
        <f>+D571+D485+D548+D527+D506+D565</f>
        <v>-11748590</v>
      </c>
      <c r="E576" s="612">
        <f>+D576/D576</f>
        <v>1</v>
      </c>
    </row>
    <row r="577" spans="2:4" ht="11.25" hidden="1" customHeight="1">
      <c r="B577" s="311"/>
      <c r="C577" s="448"/>
    </row>
    <row r="578" spans="2:4" ht="10.199999999999999">
      <c r="C578" s="481"/>
      <c r="D578" s="352"/>
    </row>
    <row r="579" spans="2:4" ht="10.199999999999999">
      <c r="B579" s="311"/>
      <c r="C579" s="380" t="s">
        <v>260</v>
      </c>
      <c r="D579" s="368" t="s">
        <v>261</v>
      </c>
    </row>
    <row r="580" spans="2:4" ht="10.199999999999999">
      <c r="B580" s="398"/>
      <c r="C580" s="399"/>
      <c r="D580" s="400"/>
    </row>
    <row r="581" spans="2:4" ht="10.199999999999999" hidden="1">
      <c r="B581" s="388" t="s">
        <v>29</v>
      </c>
      <c r="C581" s="336" t="s">
        <v>30</v>
      </c>
      <c r="D581" s="389">
        <v>0</v>
      </c>
    </row>
    <row r="582" spans="2:4" ht="10.199999999999999" hidden="1">
      <c r="B582" s="426" t="s">
        <v>43</v>
      </c>
      <c r="C582" s="318" t="s">
        <v>44</v>
      </c>
      <c r="D582" s="389"/>
    </row>
    <row r="583" spans="2:4" ht="10.199999999999999" hidden="1">
      <c r="B583" s="388" t="s">
        <v>45</v>
      </c>
      <c r="C583" s="336" t="s">
        <v>46</v>
      </c>
      <c r="D583" s="389">
        <v>0</v>
      </c>
    </row>
    <row r="584" spans="2:4" ht="10.199999999999999" hidden="1">
      <c r="B584" s="388" t="s">
        <v>47</v>
      </c>
      <c r="C584" s="336" t="s">
        <v>48</v>
      </c>
      <c r="D584" s="387">
        <v>0</v>
      </c>
    </row>
    <row r="585" spans="2:4" ht="20.399999999999999" hidden="1">
      <c r="B585" s="388" t="s">
        <v>52</v>
      </c>
      <c r="C585" s="336" t="s">
        <v>262</v>
      </c>
      <c r="D585" s="389">
        <v>0</v>
      </c>
    </row>
    <row r="586" spans="2:4" ht="10.199999999999999" hidden="1">
      <c r="B586" s="388" t="s">
        <v>54</v>
      </c>
      <c r="C586" s="336" t="s">
        <v>55</v>
      </c>
      <c r="D586" s="389">
        <v>0</v>
      </c>
    </row>
    <row r="587" spans="2:4" ht="20.399999999999999" hidden="1">
      <c r="B587" s="388" t="s">
        <v>58</v>
      </c>
      <c r="C587" s="336" t="s">
        <v>59</v>
      </c>
      <c r="D587" s="718">
        <v>0</v>
      </c>
    </row>
    <row r="588" spans="2:4" ht="20.399999999999999" hidden="1">
      <c r="B588" s="388" t="s">
        <v>60</v>
      </c>
      <c r="C588" s="336" t="s">
        <v>263</v>
      </c>
      <c r="D588" s="718">
        <v>0</v>
      </c>
    </row>
    <row r="589" spans="2:4" ht="10.199999999999999" hidden="1">
      <c r="B589" s="388" t="s">
        <v>62</v>
      </c>
      <c r="C589" s="336" t="s">
        <v>63</v>
      </c>
      <c r="D589" s="718">
        <v>0</v>
      </c>
    </row>
    <row r="590" spans="2:4" ht="10.199999999999999" hidden="1">
      <c r="B590" s="388" t="s">
        <v>76</v>
      </c>
      <c r="C590" s="336" t="s">
        <v>77</v>
      </c>
      <c r="D590" s="389">
        <v>0</v>
      </c>
    </row>
    <row r="591" spans="2:4" ht="10.199999999999999" hidden="1">
      <c r="B591" s="388" t="s">
        <v>245</v>
      </c>
      <c r="C591" s="336" t="s">
        <v>246</v>
      </c>
      <c r="D591" s="389">
        <v>0</v>
      </c>
    </row>
    <row r="592" spans="2:4" ht="10.199999999999999" hidden="1">
      <c r="B592" s="388" t="s">
        <v>207</v>
      </c>
      <c r="C592" s="336" t="s">
        <v>216</v>
      </c>
      <c r="D592" s="389">
        <v>0</v>
      </c>
    </row>
    <row r="593" spans="2:4" ht="10.199999999999999" hidden="1">
      <c r="B593" s="388" t="s">
        <v>97</v>
      </c>
      <c r="C593" s="336" t="s">
        <v>264</v>
      </c>
      <c r="D593" s="387">
        <v>0</v>
      </c>
    </row>
    <row r="594" spans="2:4" ht="10.199999999999999" hidden="1">
      <c r="B594" s="388" t="s">
        <v>252</v>
      </c>
      <c r="C594" s="336" t="s">
        <v>253</v>
      </c>
      <c r="D594" s="389">
        <v>0</v>
      </c>
    </row>
    <row r="595" spans="2:4" ht="10.199999999999999" hidden="1">
      <c r="B595" s="388" t="s">
        <v>108</v>
      </c>
      <c r="C595" s="336" t="s">
        <v>109</v>
      </c>
      <c r="D595" s="389">
        <v>0</v>
      </c>
    </row>
    <row r="596" spans="2:4" ht="10.199999999999999" hidden="1">
      <c r="B596" s="388" t="s">
        <v>106</v>
      </c>
      <c r="C596" s="336" t="s">
        <v>107</v>
      </c>
      <c r="D596" s="389">
        <v>0</v>
      </c>
    </row>
    <row r="597" spans="2:4" ht="20.399999999999999" hidden="1">
      <c r="B597" s="388" t="s">
        <v>114</v>
      </c>
      <c r="C597" s="336" t="s">
        <v>115</v>
      </c>
      <c r="D597" s="389">
        <v>0</v>
      </c>
    </row>
    <row r="598" spans="2:4" ht="10.199999999999999" hidden="1">
      <c r="B598" s="388" t="s">
        <v>127</v>
      </c>
      <c r="C598" s="336" t="s">
        <v>128</v>
      </c>
      <c r="D598" s="389">
        <v>0</v>
      </c>
    </row>
    <row r="599" spans="2:4" ht="10.199999999999999" hidden="1">
      <c r="B599" s="388" t="s">
        <v>218</v>
      </c>
      <c r="C599" s="336" t="s">
        <v>219</v>
      </c>
      <c r="D599" s="389">
        <v>0</v>
      </c>
    </row>
    <row r="600" spans="2:4" ht="10.199999999999999" hidden="1">
      <c r="B600" s="388" t="s">
        <v>133</v>
      </c>
      <c r="C600" s="336" t="s">
        <v>134</v>
      </c>
      <c r="D600" s="389">
        <v>0</v>
      </c>
    </row>
    <row r="601" spans="2:4" ht="10.199999999999999">
      <c r="B601" s="388" t="s">
        <v>254</v>
      </c>
      <c r="C601" s="336" t="s">
        <v>255</v>
      </c>
      <c r="D601" s="389">
        <v>-1748590</v>
      </c>
    </row>
    <row r="602" spans="2:4" ht="20.399999999999999" hidden="1">
      <c r="B602" s="388" t="s">
        <v>256</v>
      </c>
      <c r="C602" s="336" t="s">
        <v>257</v>
      </c>
      <c r="D602" s="389">
        <v>0</v>
      </c>
    </row>
    <row r="603" spans="2:4" ht="10.199999999999999" hidden="1">
      <c r="B603" s="388" t="s">
        <v>141</v>
      </c>
      <c r="C603" s="336" t="s">
        <v>142</v>
      </c>
      <c r="D603" s="389">
        <v>0</v>
      </c>
    </row>
    <row r="604" spans="2:4" ht="10.199999999999999" hidden="1">
      <c r="B604" s="388" t="s">
        <v>143</v>
      </c>
      <c r="C604" s="336" t="s">
        <v>144</v>
      </c>
      <c r="D604" s="389">
        <v>0</v>
      </c>
    </row>
    <row r="605" spans="2:4" ht="10.199999999999999">
      <c r="B605" s="388" t="s">
        <v>155</v>
      </c>
      <c r="C605" s="336" t="s">
        <v>156</v>
      </c>
      <c r="D605" s="389">
        <v>-3000000</v>
      </c>
    </row>
    <row r="606" spans="2:4" ht="10.199999999999999" hidden="1">
      <c r="B606" s="388" t="s">
        <v>221</v>
      </c>
      <c r="C606" s="336" t="s">
        <v>222</v>
      </c>
      <c r="D606" s="389">
        <v>0</v>
      </c>
    </row>
    <row r="607" spans="2:4" ht="10.199999999999999" hidden="1">
      <c r="B607" s="388" t="s">
        <v>167</v>
      </c>
      <c r="C607" s="336" t="s">
        <v>168</v>
      </c>
      <c r="D607" s="389">
        <v>0</v>
      </c>
    </row>
    <row r="608" spans="2:4" ht="10.199999999999999" hidden="1">
      <c r="B608" s="388" t="s">
        <v>169</v>
      </c>
      <c r="C608" s="336" t="s">
        <v>170</v>
      </c>
      <c r="D608" s="389">
        <v>0</v>
      </c>
    </row>
    <row r="609" spans="1:5" ht="10.199999999999999" hidden="1">
      <c r="B609" s="388" t="s">
        <v>174</v>
      </c>
      <c r="C609" s="336" t="s">
        <v>175</v>
      </c>
      <c r="D609" s="387">
        <v>0</v>
      </c>
    </row>
    <row r="610" spans="1:5" ht="10.199999999999999">
      <c r="B610" s="388" t="s">
        <v>179</v>
      </c>
      <c r="C610" s="336" t="s">
        <v>258</v>
      </c>
      <c r="D610" s="387">
        <v>-7000000</v>
      </c>
    </row>
    <row r="611" spans="1:5" ht="10.199999999999999" hidden="1">
      <c r="B611" s="388" t="s">
        <v>466</v>
      </c>
      <c r="C611" s="336" t="s">
        <v>467</v>
      </c>
      <c r="D611" s="387"/>
    </row>
    <row r="612" spans="1:5" ht="10.199999999999999" hidden="1">
      <c r="B612" s="388" t="s">
        <v>197</v>
      </c>
      <c r="C612" s="336" t="s">
        <v>198</v>
      </c>
      <c r="D612" s="387">
        <v>0</v>
      </c>
    </row>
    <row r="613" spans="1:5" ht="10.199999999999999">
      <c r="B613" s="388"/>
      <c r="C613" s="427" t="s">
        <v>265</v>
      </c>
      <c r="D613" s="402">
        <f>SUM(D580:D612)</f>
        <v>-11748590</v>
      </c>
    </row>
    <row r="614" spans="1:5" ht="10.199999999999999">
      <c r="B614" s="403"/>
      <c r="C614" s="404"/>
      <c r="D614" s="405"/>
    </row>
    <row r="615" spans="1:5" ht="10.199999999999999" hidden="1">
      <c r="B615" s="427"/>
      <c r="C615" s="626"/>
      <c r="D615" s="474"/>
    </row>
    <row r="616" spans="1:5" ht="11.25" hidden="1" customHeight="1">
      <c r="A616" s="318"/>
      <c r="B616" s="68"/>
      <c r="D616" s="68"/>
      <c r="E616" s="68"/>
    </row>
    <row r="617" spans="1:5" ht="11.25" hidden="1" customHeight="1">
      <c r="A617" s="318"/>
      <c r="B617" s="311"/>
      <c r="C617" s="380" t="s">
        <v>266</v>
      </c>
      <c r="D617" s="368" t="s">
        <v>267</v>
      </c>
      <c r="E617" s="68"/>
    </row>
    <row r="618" spans="1:5" ht="11.25" hidden="1" customHeight="1">
      <c r="A618" s="318"/>
      <c r="B618" s="398"/>
      <c r="C618" s="399"/>
      <c r="D618" s="400"/>
      <c r="E618" s="68"/>
    </row>
    <row r="619" spans="1:5" ht="11.25" hidden="1" customHeight="1">
      <c r="A619" s="318"/>
      <c r="B619" s="388" t="s">
        <v>29</v>
      </c>
      <c r="C619" s="336" t="s">
        <v>30</v>
      </c>
      <c r="D619" s="387">
        <v>0</v>
      </c>
      <c r="E619" s="68"/>
    </row>
    <row r="620" spans="1:5" ht="11.25" hidden="1" customHeight="1">
      <c r="A620" s="318"/>
      <c r="B620" s="426" t="s">
        <v>43</v>
      </c>
      <c r="C620" s="318" t="s">
        <v>44</v>
      </c>
      <c r="D620" s="389"/>
      <c r="E620" s="68"/>
    </row>
    <row r="621" spans="1:5" ht="11.25" hidden="1" customHeight="1">
      <c r="A621" s="318"/>
      <c r="B621" s="388" t="s">
        <v>45</v>
      </c>
      <c r="C621" s="336" t="s">
        <v>46</v>
      </c>
      <c r="D621" s="389">
        <v>0</v>
      </c>
      <c r="E621" s="68"/>
    </row>
    <row r="622" spans="1:5" ht="11.25" hidden="1" customHeight="1">
      <c r="A622" s="318"/>
      <c r="B622" s="388" t="s">
        <v>47</v>
      </c>
      <c r="C622" s="336" t="s">
        <v>48</v>
      </c>
      <c r="D622" s="389"/>
      <c r="E622" s="68"/>
    </row>
    <row r="623" spans="1:5" ht="20.399999999999999" hidden="1">
      <c r="A623" s="318"/>
      <c r="B623" s="388" t="s">
        <v>52</v>
      </c>
      <c r="C623" s="336" t="s">
        <v>262</v>
      </c>
      <c r="D623" s="389">
        <v>0</v>
      </c>
      <c r="E623" s="68"/>
    </row>
    <row r="624" spans="1:5" ht="10.199999999999999" hidden="1">
      <c r="A624" s="318"/>
      <c r="B624" s="388" t="s">
        <v>54</v>
      </c>
      <c r="C624" s="336" t="s">
        <v>55</v>
      </c>
      <c r="D624" s="389">
        <v>0</v>
      </c>
      <c r="E624" s="68"/>
    </row>
    <row r="625" spans="1:5" ht="20.399999999999999" hidden="1">
      <c r="A625" s="318"/>
      <c r="B625" s="388" t="s">
        <v>58</v>
      </c>
      <c r="C625" s="336" t="s">
        <v>59</v>
      </c>
      <c r="D625" s="389">
        <v>0</v>
      </c>
      <c r="E625" s="68"/>
    </row>
    <row r="626" spans="1:5" ht="20.399999999999999" hidden="1">
      <c r="A626" s="318"/>
      <c r="B626" s="388" t="s">
        <v>60</v>
      </c>
      <c r="C626" s="336" t="s">
        <v>263</v>
      </c>
      <c r="D626" s="389">
        <v>0</v>
      </c>
      <c r="E626" s="68"/>
    </row>
    <row r="627" spans="1:5" ht="10.199999999999999" hidden="1">
      <c r="A627" s="318"/>
      <c r="B627" s="388" t="s">
        <v>62</v>
      </c>
      <c r="C627" s="336" t="s">
        <v>63</v>
      </c>
      <c r="D627" s="389">
        <v>0</v>
      </c>
      <c r="E627" s="68"/>
    </row>
    <row r="628" spans="1:5" ht="10.199999999999999" hidden="1">
      <c r="A628" s="318"/>
      <c r="B628" s="388" t="s">
        <v>108</v>
      </c>
      <c r="C628" s="336" t="s">
        <v>109</v>
      </c>
      <c r="D628" s="389">
        <v>0</v>
      </c>
      <c r="E628" s="68"/>
    </row>
    <row r="629" spans="1:5" ht="10.199999999999999" hidden="1">
      <c r="A629" s="318"/>
      <c r="B629" s="388" t="s">
        <v>125</v>
      </c>
      <c r="C629" s="336" t="s">
        <v>126</v>
      </c>
      <c r="D629" s="387"/>
      <c r="E629" s="68"/>
    </row>
    <row r="630" spans="1:5" ht="10.199999999999999" hidden="1">
      <c r="A630" s="318"/>
      <c r="B630" s="627" t="s">
        <v>174</v>
      </c>
      <c r="C630" s="391" t="s">
        <v>175</v>
      </c>
      <c r="D630" s="401">
        <v>0</v>
      </c>
      <c r="E630" s="68"/>
    </row>
    <row r="631" spans="1:5" ht="10.199999999999999" hidden="1">
      <c r="A631" s="318"/>
      <c r="B631" s="388" t="s">
        <v>197</v>
      </c>
      <c r="C631" s="336" t="s">
        <v>198</v>
      </c>
      <c r="D631" s="387">
        <v>0</v>
      </c>
      <c r="E631" s="68"/>
    </row>
    <row r="632" spans="1:5" ht="11.25" hidden="1" customHeight="1">
      <c r="A632" s="318"/>
      <c r="B632" s="388"/>
      <c r="C632" s="427" t="s">
        <v>265</v>
      </c>
      <c r="D632" s="402">
        <f>SUM(D618:D631)</f>
        <v>0</v>
      </c>
      <c r="E632" s="68"/>
    </row>
    <row r="633" spans="1:5" ht="11.25" hidden="1" customHeight="1">
      <c r="A633" s="318"/>
      <c r="B633" s="403"/>
      <c r="C633" s="404"/>
      <c r="D633" s="405"/>
      <c r="E633" s="68"/>
    </row>
    <row r="634" spans="1:5" ht="11.25" hidden="1" customHeight="1">
      <c r="A634" s="318"/>
      <c r="B634" s="427"/>
      <c r="C634" s="626"/>
      <c r="D634" s="474"/>
      <c r="E634" s="68"/>
    </row>
    <row r="635" spans="1:5" ht="11.25" hidden="1" customHeight="1">
      <c r="A635" s="318"/>
      <c r="B635" s="427"/>
      <c r="C635" s="626"/>
      <c r="D635" s="474"/>
      <c r="E635" s="68"/>
    </row>
    <row r="636" spans="1:5" ht="11.25" hidden="1" customHeight="1">
      <c r="A636" s="318"/>
      <c r="B636" s="311"/>
      <c r="C636" s="380" t="s">
        <v>268</v>
      </c>
      <c r="D636" s="368" t="s">
        <v>269</v>
      </c>
      <c r="E636" s="318"/>
    </row>
    <row r="637" spans="1:5" ht="10.199999999999999" hidden="1">
      <c r="A637" s="318"/>
      <c r="B637" s="398"/>
      <c r="C637" s="399"/>
      <c r="D637" s="400"/>
      <c r="E637" s="68"/>
    </row>
    <row r="638" spans="1:5" ht="10.199999999999999" hidden="1">
      <c r="A638" s="318"/>
      <c r="B638" s="388" t="s">
        <v>31</v>
      </c>
      <c r="C638" s="336" t="s">
        <v>32</v>
      </c>
      <c r="D638" s="389">
        <v>0</v>
      </c>
      <c r="E638" s="68"/>
    </row>
    <row r="639" spans="1:5" ht="10.199999999999999" hidden="1">
      <c r="A639" s="318"/>
      <c r="B639" s="388" t="s">
        <v>47</v>
      </c>
      <c r="C639" s="336" t="s">
        <v>48</v>
      </c>
      <c r="D639" s="387"/>
      <c r="E639" s="68"/>
    </row>
    <row r="640" spans="1:5" ht="10.199999999999999" hidden="1">
      <c r="A640" s="318"/>
      <c r="B640" s="388" t="s">
        <v>249</v>
      </c>
      <c r="C640" s="336" t="s">
        <v>250</v>
      </c>
      <c r="D640" s="389">
        <v>0</v>
      </c>
      <c r="E640" s="68"/>
    </row>
    <row r="641" spans="1:5" ht="10.199999999999999" hidden="1">
      <c r="A641" s="318"/>
      <c r="B641" s="388" t="s">
        <v>93</v>
      </c>
      <c r="C641" s="336" t="s">
        <v>94</v>
      </c>
      <c r="D641" s="389">
        <v>0</v>
      </c>
      <c r="E641" s="68"/>
    </row>
    <row r="642" spans="1:5" ht="10.199999999999999" hidden="1">
      <c r="A642" s="318"/>
      <c r="B642" s="388" t="s">
        <v>97</v>
      </c>
      <c r="C642" s="336" t="s">
        <v>264</v>
      </c>
      <c r="D642" s="389">
        <v>0</v>
      </c>
      <c r="E642" s="68"/>
    </row>
    <row r="643" spans="1:5" ht="20.399999999999999" hidden="1">
      <c r="A643" s="318"/>
      <c r="B643" s="388" t="s">
        <v>114</v>
      </c>
      <c r="C643" s="336" t="s">
        <v>115</v>
      </c>
      <c r="D643" s="389">
        <v>0</v>
      </c>
      <c r="E643" s="68"/>
    </row>
    <row r="644" spans="1:5" ht="10.199999999999999" hidden="1">
      <c r="A644" s="318"/>
      <c r="B644" s="388" t="s">
        <v>127</v>
      </c>
      <c r="C644" s="336" t="s">
        <v>128</v>
      </c>
      <c r="D644" s="389">
        <v>0</v>
      </c>
      <c r="E644" s="68"/>
    </row>
    <row r="645" spans="1:5" ht="10.199999999999999" hidden="1">
      <c r="A645" s="318"/>
      <c r="B645" s="388" t="s">
        <v>133</v>
      </c>
      <c r="C645" s="336" t="s">
        <v>134</v>
      </c>
      <c r="D645" s="389">
        <v>0</v>
      </c>
      <c r="E645" s="68"/>
    </row>
    <row r="646" spans="1:5" ht="10.199999999999999" hidden="1">
      <c r="A646" s="318"/>
      <c r="B646" s="388" t="s">
        <v>254</v>
      </c>
      <c r="C646" s="336" t="s">
        <v>255</v>
      </c>
      <c r="D646" s="389">
        <v>0</v>
      </c>
      <c r="E646" s="68"/>
    </row>
    <row r="647" spans="1:5" ht="10.199999999999999" hidden="1">
      <c r="A647" s="318"/>
      <c r="B647" s="388" t="s">
        <v>240</v>
      </c>
      <c r="C647" s="336" t="s">
        <v>241</v>
      </c>
      <c r="D647" s="389">
        <v>0</v>
      </c>
      <c r="E647" s="68"/>
    </row>
    <row r="648" spans="1:5" ht="20.399999999999999" hidden="1">
      <c r="A648" s="318"/>
      <c r="B648" s="388" t="s">
        <v>256</v>
      </c>
      <c r="C648" s="336" t="s">
        <v>270</v>
      </c>
      <c r="D648" s="389">
        <v>0</v>
      </c>
      <c r="E648" s="68"/>
    </row>
    <row r="649" spans="1:5" ht="10.199999999999999" hidden="1">
      <c r="A649" s="318"/>
      <c r="B649" s="388" t="s">
        <v>143</v>
      </c>
      <c r="C649" s="336" t="s">
        <v>144</v>
      </c>
      <c r="D649" s="387">
        <v>0</v>
      </c>
      <c r="E649" s="68"/>
    </row>
    <row r="650" spans="1:5" ht="10.199999999999999" hidden="1">
      <c r="A650" s="318"/>
      <c r="B650" s="388" t="s">
        <v>161</v>
      </c>
      <c r="C650" s="336" t="s">
        <v>162</v>
      </c>
      <c r="D650" s="389">
        <v>0</v>
      </c>
      <c r="E650" s="68"/>
    </row>
    <row r="651" spans="1:5" ht="9.6" hidden="1" customHeight="1">
      <c r="A651" s="318"/>
      <c r="B651" s="388" t="s">
        <v>165</v>
      </c>
      <c r="C651" s="336" t="s">
        <v>166</v>
      </c>
      <c r="D651" s="389">
        <v>0</v>
      </c>
      <c r="E651" s="68"/>
    </row>
    <row r="652" spans="1:5" ht="9.6" hidden="1" customHeight="1">
      <c r="A652" s="318"/>
      <c r="B652" s="388" t="s">
        <v>163</v>
      </c>
      <c r="C652" s="336" t="s">
        <v>164</v>
      </c>
      <c r="D652" s="387">
        <v>0</v>
      </c>
      <c r="E652" s="68"/>
    </row>
    <row r="653" spans="1:5" ht="14.1" hidden="1" customHeight="1">
      <c r="A653" s="318"/>
      <c r="B653" s="388" t="s">
        <v>167</v>
      </c>
      <c r="C653" s="336" t="s">
        <v>168</v>
      </c>
      <c r="D653" s="387">
        <v>0</v>
      </c>
      <c r="E653" s="68"/>
    </row>
    <row r="654" spans="1:5" ht="10.199999999999999" hidden="1">
      <c r="A654" s="318"/>
      <c r="B654" s="388" t="s">
        <v>179</v>
      </c>
      <c r="C654" s="336" t="s">
        <v>258</v>
      </c>
      <c r="D654" s="387">
        <v>0</v>
      </c>
      <c r="E654" s="68"/>
    </row>
    <row r="655" spans="1:5" ht="10.199999999999999" hidden="1">
      <c r="A655" s="318"/>
      <c r="B655" s="388"/>
      <c r="C655" s="427" t="s">
        <v>265</v>
      </c>
      <c r="D655" s="402">
        <f>SUM(D637:D654)</f>
        <v>0</v>
      </c>
      <c r="E655" s="68"/>
    </row>
    <row r="656" spans="1:5" ht="10.199999999999999" hidden="1">
      <c r="A656" s="318"/>
      <c r="B656" s="628"/>
      <c r="C656" s="629"/>
      <c r="D656" s="630"/>
      <c r="E656" s="68"/>
    </row>
    <row r="657" spans="1:5" ht="11.25" customHeight="1">
      <c r="A657" s="318"/>
      <c r="B657" s="68"/>
      <c r="D657" s="68"/>
      <c r="E657" s="68"/>
    </row>
    <row r="658" spans="1:5" ht="11.25" customHeight="1">
      <c r="A658" s="318"/>
      <c r="B658" s="68"/>
      <c r="D658" s="68"/>
      <c r="E658" s="68"/>
    </row>
    <row r="659" spans="1:5" ht="11.25" customHeight="1">
      <c r="A659" s="318"/>
      <c r="B659" s="68"/>
      <c r="D659" s="68"/>
      <c r="E659" s="68"/>
    </row>
    <row r="660" spans="1:5" ht="11.25" customHeight="1">
      <c r="A660" s="318"/>
      <c r="B660" s="68"/>
      <c r="D660" s="68"/>
      <c r="E660" s="68"/>
    </row>
    <row r="661" spans="1:5" ht="11.25" customHeight="1">
      <c r="A661" s="318"/>
      <c r="B661" s="68"/>
      <c r="D661" s="68"/>
      <c r="E661" s="68"/>
    </row>
    <row r="662" spans="1:5" ht="11.25" hidden="1" customHeight="1">
      <c r="A662" s="67"/>
      <c r="B662" s="631" t="s">
        <v>271</v>
      </c>
      <c r="C662" s="308"/>
      <c r="D662" s="562" t="s">
        <v>272</v>
      </c>
      <c r="E662" s="368" t="s">
        <v>273</v>
      </c>
    </row>
    <row r="663" spans="1:5" ht="11.25" hidden="1" customHeight="1">
      <c r="A663" s="67"/>
      <c r="B663" s="420"/>
      <c r="C663" s="308"/>
      <c r="D663" s="309"/>
      <c r="E663" s="365"/>
    </row>
    <row r="664" spans="1:5" ht="10.8" hidden="1" customHeight="1">
      <c r="A664" s="753" t="s">
        <v>19</v>
      </c>
      <c r="B664" s="754"/>
      <c r="C664" s="757" t="s">
        <v>20</v>
      </c>
      <c r="D664" s="766" t="s">
        <v>21</v>
      </c>
      <c r="E664" s="736" t="s">
        <v>22</v>
      </c>
    </row>
    <row r="665" spans="1:5" ht="10.8" hidden="1" customHeight="1">
      <c r="A665" s="755"/>
      <c r="B665" s="756"/>
      <c r="C665" s="758"/>
      <c r="D665" s="767"/>
      <c r="E665" s="737"/>
    </row>
    <row r="666" spans="1:5" ht="10.8" hidden="1" customHeight="1">
      <c r="A666" s="591"/>
      <c r="B666" s="312"/>
      <c r="C666" s="86"/>
      <c r="D666" s="617"/>
      <c r="E666" s="534"/>
    </row>
    <row r="667" spans="1:5" ht="10.8" hidden="1" customHeight="1">
      <c r="A667" s="533" t="s">
        <v>23</v>
      </c>
      <c r="B667" s="286" t="s">
        <v>24</v>
      </c>
      <c r="C667" s="317" t="s">
        <v>25</v>
      </c>
      <c r="D667" s="89">
        <f>+D669+D672+D678+D682</f>
        <v>0</v>
      </c>
      <c r="E667" s="534" t="e">
        <f>+D667/$D$699</f>
        <v>#DIV/0!</v>
      </c>
    </row>
    <row r="668" spans="1:5" ht="10.8" hidden="1" customHeight="1">
      <c r="A668" s="533"/>
      <c r="B668" s="286"/>
      <c r="C668" s="320"/>
      <c r="D668" s="89"/>
      <c r="E668" s="534"/>
    </row>
    <row r="669" spans="1:5" ht="10.8" hidden="1" customHeight="1">
      <c r="A669" s="535" t="s">
        <v>26</v>
      </c>
      <c r="B669" s="294" t="s">
        <v>27</v>
      </c>
      <c r="C669" s="323" t="s">
        <v>28</v>
      </c>
      <c r="D669" s="536">
        <f>SUM(D670:D670)</f>
        <v>0</v>
      </c>
      <c r="E669" s="534" t="e">
        <f>+D669/$D$699</f>
        <v>#DIV/0!</v>
      </c>
    </row>
    <row r="670" spans="1:5" ht="10.8" hidden="1" customHeight="1">
      <c r="A670" s="497" t="s">
        <v>26</v>
      </c>
      <c r="B670" s="90" t="s">
        <v>29</v>
      </c>
      <c r="C670" s="318" t="s">
        <v>30</v>
      </c>
      <c r="D670" s="81">
        <v>0</v>
      </c>
      <c r="E670" s="537" t="e">
        <f>+D670/$D$699</f>
        <v>#DIV/0!</v>
      </c>
    </row>
    <row r="671" spans="1:5" ht="10.8" hidden="1" customHeight="1">
      <c r="A671" s="497"/>
      <c r="B671" s="90"/>
      <c r="D671" s="81"/>
      <c r="E671" s="537"/>
    </row>
    <row r="672" spans="1:5" ht="10.8" hidden="1" customHeight="1">
      <c r="A672" s="535" t="s">
        <v>26</v>
      </c>
      <c r="B672" s="294" t="s">
        <v>41</v>
      </c>
      <c r="C672" s="323" t="s">
        <v>42</v>
      </c>
      <c r="D672" s="536">
        <f>SUM(D673:D676)</f>
        <v>0</v>
      </c>
      <c r="E672" s="534" t="e">
        <f>+D672/$D$699</f>
        <v>#DIV/0!</v>
      </c>
    </row>
    <row r="673" spans="1:5" ht="10.8" hidden="1" customHeight="1">
      <c r="A673" s="497" t="s">
        <v>26</v>
      </c>
      <c r="B673" s="90" t="s">
        <v>43</v>
      </c>
      <c r="C673" s="318" t="s">
        <v>44</v>
      </c>
      <c r="D673" s="81"/>
      <c r="E673" s="537" t="e">
        <f>+D673/$D$699</f>
        <v>#DIV/0!</v>
      </c>
    </row>
    <row r="674" spans="1:5" ht="10.8" hidden="1" customHeight="1">
      <c r="A674" s="497" t="s">
        <v>26</v>
      </c>
      <c r="B674" s="90" t="s">
        <v>45</v>
      </c>
      <c r="C674" s="318" t="s">
        <v>46</v>
      </c>
      <c r="D674" s="567">
        <v>0</v>
      </c>
      <c r="E674" s="537" t="e">
        <f>+D674/$D$699</f>
        <v>#DIV/0!</v>
      </c>
    </row>
    <row r="675" spans="1:5" ht="10.8" hidden="1" customHeight="1">
      <c r="A675" s="497" t="s">
        <v>26</v>
      </c>
      <c r="B675" s="90" t="s">
        <v>47</v>
      </c>
      <c r="C675" s="318" t="s">
        <v>48</v>
      </c>
      <c r="D675" s="567"/>
      <c r="E675" s="537" t="e">
        <f>+D675/$D$699</f>
        <v>#DIV/0!</v>
      </c>
    </row>
    <row r="676" spans="1:5" ht="10.8" hidden="1" customHeight="1">
      <c r="A676" s="497" t="s">
        <v>26</v>
      </c>
      <c r="B676" s="90" t="s">
        <v>342</v>
      </c>
      <c r="C676" s="318" t="s">
        <v>343</v>
      </c>
      <c r="D676" s="81"/>
      <c r="E676" s="537" t="e">
        <f t="shared" ref="E676" si="7">+D676/$D$699</f>
        <v>#DIV/0!</v>
      </c>
    </row>
    <row r="677" spans="1:5" ht="10.8" hidden="1" customHeight="1">
      <c r="A677" s="497"/>
      <c r="B677" s="90"/>
      <c r="D677" s="81"/>
      <c r="E677" s="537"/>
    </row>
    <row r="678" spans="1:5" ht="20.399999999999999" hidden="1">
      <c r="A678" s="500" t="s">
        <v>49</v>
      </c>
      <c r="B678" s="539" t="s">
        <v>50</v>
      </c>
      <c r="C678" s="332" t="s">
        <v>51</v>
      </c>
      <c r="D678" s="575">
        <f>SUM(D679:D680)</f>
        <v>0</v>
      </c>
      <c r="E678" s="534" t="e">
        <f>+D678/$D$699</f>
        <v>#DIV/0!</v>
      </c>
    </row>
    <row r="679" spans="1:5" ht="20.399999999999999" hidden="1">
      <c r="A679" s="281" t="s">
        <v>49</v>
      </c>
      <c r="B679" s="279" t="s">
        <v>52</v>
      </c>
      <c r="C679" s="336" t="s">
        <v>53</v>
      </c>
      <c r="D679" s="578">
        <v>0</v>
      </c>
      <c r="E679" s="537" t="e">
        <f>+D679/$D$699</f>
        <v>#DIV/0!</v>
      </c>
    </row>
    <row r="680" spans="1:5" ht="10.199999999999999" hidden="1">
      <c r="A680" s="281" t="s">
        <v>49</v>
      </c>
      <c r="B680" s="279" t="s">
        <v>54</v>
      </c>
      <c r="C680" s="336" t="s">
        <v>55</v>
      </c>
      <c r="D680" s="578">
        <v>0</v>
      </c>
      <c r="E680" s="537" t="e">
        <f>+D680/$D$699</f>
        <v>#DIV/0!</v>
      </c>
    </row>
    <row r="681" spans="1:5" ht="10.199999999999999" hidden="1">
      <c r="A681" s="290"/>
      <c r="B681" s="279"/>
      <c r="C681" s="339"/>
      <c r="D681" s="578"/>
      <c r="E681" s="571"/>
    </row>
    <row r="682" spans="1:5" ht="20.399999999999999" hidden="1">
      <c r="A682" s="500" t="s">
        <v>49</v>
      </c>
      <c r="B682" s="539" t="s">
        <v>56</v>
      </c>
      <c r="C682" s="332" t="s">
        <v>57</v>
      </c>
      <c r="D682" s="575">
        <f>SUM(D683:D685)</f>
        <v>0</v>
      </c>
      <c r="E682" s="534" t="e">
        <f>+D682/$D$699</f>
        <v>#DIV/0!</v>
      </c>
    </row>
    <row r="683" spans="1:5" ht="20.399999999999999" hidden="1">
      <c r="A683" s="281" t="s">
        <v>49</v>
      </c>
      <c r="B683" s="279" t="s">
        <v>58</v>
      </c>
      <c r="C683" s="336" t="s">
        <v>59</v>
      </c>
      <c r="D683" s="578">
        <v>0</v>
      </c>
      <c r="E683" s="537" t="e">
        <f>+D683/$D$699</f>
        <v>#DIV/0!</v>
      </c>
    </row>
    <row r="684" spans="1:5" ht="20.399999999999999" hidden="1">
      <c r="A684" s="494" t="s">
        <v>49</v>
      </c>
      <c r="B684" s="412" t="s">
        <v>60</v>
      </c>
      <c r="C684" s="289" t="s">
        <v>61</v>
      </c>
      <c r="D684" s="578">
        <v>0</v>
      </c>
      <c r="E684" s="537" t="e">
        <f>+D684/$D$699</f>
        <v>#DIV/0!</v>
      </c>
    </row>
    <row r="685" spans="1:5" ht="10.8" hidden="1" customHeight="1">
      <c r="A685" s="494" t="s">
        <v>49</v>
      </c>
      <c r="B685" s="412" t="s">
        <v>62</v>
      </c>
      <c r="C685" s="289" t="s">
        <v>63</v>
      </c>
      <c r="D685" s="578">
        <v>0</v>
      </c>
      <c r="E685" s="537" t="e">
        <f>+D685/$D$699</f>
        <v>#DIV/0!</v>
      </c>
    </row>
    <row r="686" spans="1:5" ht="10.8" hidden="1" customHeight="1">
      <c r="A686" s="600"/>
      <c r="B686" s="600"/>
      <c r="C686" s="86"/>
      <c r="D686" s="617"/>
      <c r="E686" s="616"/>
    </row>
    <row r="687" spans="1:5" ht="10.8" hidden="1" customHeight="1">
      <c r="A687" s="533"/>
      <c r="B687" s="286"/>
      <c r="C687" s="633"/>
      <c r="D687" s="617"/>
      <c r="E687" s="634"/>
    </row>
    <row r="688" spans="1:5" ht="10.8" hidden="1" customHeight="1">
      <c r="A688" s="533" t="s">
        <v>64</v>
      </c>
      <c r="B688" s="286">
        <v>1</v>
      </c>
      <c r="C688" s="323" t="s">
        <v>65</v>
      </c>
      <c r="D688" s="89">
        <f>+D690</f>
        <v>0</v>
      </c>
      <c r="E688" s="534" t="e">
        <f>+D688/D699</f>
        <v>#DIV/0!</v>
      </c>
    </row>
    <row r="689" spans="1:5" ht="10.8" hidden="1" customHeight="1">
      <c r="A689" s="533"/>
      <c r="B689" s="286"/>
      <c r="C689" s="355"/>
      <c r="D689" s="617"/>
      <c r="E689" s="634"/>
    </row>
    <row r="690" spans="1:5" ht="10.8" hidden="1" customHeight="1">
      <c r="A690" s="535" t="s">
        <v>64</v>
      </c>
      <c r="B690" s="294" t="s">
        <v>89</v>
      </c>
      <c r="C690" s="323" t="s">
        <v>90</v>
      </c>
      <c r="D690" s="575">
        <f>+D691</f>
        <v>0</v>
      </c>
      <c r="E690" s="534" t="e">
        <f>+D690/D699</f>
        <v>#DIV/0!</v>
      </c>
    </row>
    <row r="691" spans="1:5" ht="10.8" hidden="1" customHeight="1">
      <c r="A691" s="494" t="s">
        <v>64</v>
      </c>
      <c r="B691" s="412" t="s">
        <v>95</v>
      </c>
      <c r="C691" s="289" t="s">
        <v>96</v>
      </c>
      <c r="D691" s="578">
        <v>0</v>
      </c>
      <c r="E691" s="634" t="e">
        <f>+D691/D699</f>
        <v>#DIV/0!</v>
      </c>
    </row>
    <row r="692" spans="1:5" ht="10.8" hidden="1" customHeight="1">
      <c r="A692" s="533"/>
      <c r="B692" s="286"/>
      <c r="C692" s="355"/>
      <c r="D692" s="617"/>
      <c r="E692" s="634"/>
    </row>
    <row r="693" spans="1:5" ht="10.8" hidden="1" customHeight="1">
      <c r="A693" s="533"/>
      <c r="B693" s="286"/>
      <c r="C693" s="355"/>
      <c r="D693" s="617"/>
      <c r="E693" s="634"/>
    </row>
    <row r="694" spans="1:5" ht="10.8" hidden="1" customHeight="1">
      <c r="A694" s="533"/>
      <c r="B694" s="286" t="s">
        <v>191</v>
      </c>
      <c r="C694" s="323" t="s">
        <v>192</v>
      </c>
      <c r="D694" s="89">
        <f>+D696</f>
        <v>0</v>
      </c>
      <c r="E694" s="534" t="e">
        <f>+D694/$D$699</f>
        <v>#DIV/0!</v>
      </c>
    </row>
    <row r="695" spans="1:5" ht="10.8" hidden="1" customHeight="1">
      <c r="A695" s="533"/>
      <c r="B695" s="286"/>
      <c r="C695" s="320"/>
      <c r="D695" s="89"/>
      <c r="E695" s="534"/>
    </row>
    <row r="696" spans="1:5" ht="11.25" hidden="1" customHeight="1">
      <c r="A696" s="535">
        <v>4</v>
      </c>
      <c r="B696" s="294" t="s">
        <v>193</v>
      </c>
      <c r="C696" s="323" t="s">
        <v>194</v>
      </c>
      <c r="D696" s="536">
        <f>SUM(D697:D697)</f>
        <v>0</v>
      </c>
      <c r="E696" s="534" t="e">
        <f>+D696/$D$699</f>
        <v>#DIV/0!</v>
      </c>
    </row>
    <row r="697" spans="1:5" ht="11.25" hidden="1" customHeight="1">
      <c r="A697" s="497">
        <v>4</v>
      </c>
      <c r="B697" s="90" t="s">
        <v>197</v>
      </c>
      <c r="C697" s="318" t="s">
        <v>198</v>
      </c>
      <c r="D697" s="81">
        <v>0</v>
      </c>
      <c r="E697" s="537" t="e">
        <f>+D697/$D$699</f>
        <v>#DIV/0!</v>
      </c>
    </row>
    <row r="698" spans="1:5" ht="11.25" hidden="1" customHeight="1">
      <c r="A698" s="497"/>
      <c r="B698" s="90"/>
      <c r="D698" s="81"/>
      <c r="E698" s="537"/>
    </row>
    <row r="699" spans="1:5" ht="18" hidden="1" customHeight="1">
      <c r="A699" s="750" t="s">
        <v>274</v>
      </c>
      <c r="B699" s="751"/>
      <c r="C699" s="752"/>
      <c r="D699" s="620">
        <f>+D694+D667+D688</f>
        <v>0</v>
      </c>
      <c r="E699" s="612" t="e">
        <f>+D699/D699</f>
        <v>#DIV/0!</v>
      </c>
    </row>
    <row r="700" spans="1:5" ht="11.25" hidden="1" customHeight="1">
      <c r="A700" s="67"/>
      <c r="B700" s="420"/>
      <c r="C700" s="312"/>
      <c r="D700" s="352"/>
      <c r="E700" s="365"/>
    </row>
    <row r="701" spans="1:5" ht="11.25" hidden="1" customHeight="1">
      <c r="A701" s="67"/>
      <c r="B701" s="420"/>
      <c r="C701" s="312"/>
      <c r="D701" s="352"/>
      <c r="E701" s="365"/>
    </row>
    <row r="702" spans="1:5" ht="11.25" hidden="1" customHeight="1">
      <c r="A702" s="67"/>
      <c r="B702" s="420"/>
      <c r="C702" s="312"/>
      <c r="D702" s="352"/>
      <c r="E702" s="365"/>
    </row>
    <row r="703" spans="1:5" ht="11.25" hidden="1" customHeight="1">
      <c r="A703" s="67"/>
      <c r="B703" s="420"/>
      <c r="C703" s="312"/>
      <c r="D703" s="352"/>
      <c r="E703" s="365"/>
    </row>
    <row r="704" spans="1:5" ht="11.25" hidden="1" customHeight="1">
      <c r="A704" s="67"/>
      <c r="B704" s="420"/>
      <c r="C704" s="312"/>
      <c r="D704" s="352"/>
      <c r="E704" s="365"/>
    </row>
    <row r="705" spans="1:5" ht="11.25" customHeight="1">
      <c r="B705" s="561" t="s">
        <v>275</v>
      </c>
      <c r="D705" s="562" t="s">
        <v>276</v>
      </c>
    </row>
    <row r="706" spans="1:5" ht="11.25" customHeight="1">
      <c r="B706" s="311"/>
      <c r="C706" s="448"/>
    </row>
    <row r="707" spans="1:5" ht="11.25" customHeight="1">
      <c r="A707" s="753" t="s">
        <v>19</v>
      </c>
      <c r="B707" s="754"/>
      <c r="C707" s="757" t="s">
        <v>20</v>
      </c>
      <c r="D707" s="766" t="s">
        <v>21</v>
      </c>
      <c r="E707" s="736" t="s">
        <v>22</v>
      </c>
    </row>
    <row r="708" spans="1:5" ht="11.25" customHeight="1">
      <c r="A708" s="755"/>
      <c r="B708" s="756"/>
      <c r="C708" s="758"/>
      <c r="D708" s="767"/>
      <c r="E708" s="737"/>
    </row>
    <row r="709" spans="1:5" ht="11.25" customHeight="1">
      <c r="A709" s="635"/>
      <c r="B709" s="636"/>
      <c r="C709" s="637"/>
      <c r="D709" s="531"/>
      <c r="E709" s="532"/>
    </row>
    <row r="710" spans="1:5" ht="10.199999999999999" hidden="1" customHeight="1">
      <c r="A710" s="533" t="s">
        <v>23</v>
      </c>
      <c r="B710" s="286" t="s">
        <v>24</v>
      </c>
      <c r="C710" s="317" t="s">
        <v>25</v>
      </c>
      <c r="D710" s="89">
        <f>+D712+D715+D720+D724</f>
        <v>0</v>
      </c>
      <c r="E710" s="534">
        <f>+D710/$D$804</f>
        <v>0</v>
      </c>
    </row>
    <row r="711" spans="1:5" ht="10.199999999999999" hidden="1" customHeight="1">
      <c r="A711" s="533"/>
      <c r="B711" s="286"/>
      <c r="C711" s="320"/>
      <c r="D711" s="89"/>
      <c r="E711" s="534"/>
    </row>
    <row r="712" spans="1:5" ht="10.199999999999999" hidden="1" customHeight="1">
      <c r="A712" s="535" t="s">
        <v>26</v>
      </c>
      <c r="B712" s="294" t="s">
        <v>27</v>
      </c>
      <c r="C712" s="323" t="s">
        <v>28</v>
      </c>
      <c r="D712" s="536">
        <f>SUM(D713:D713)</f>
        <v>0</v>
      </c>
      <c r="E712" s="534">
        <f>+D712/$D$804</f>
        <v>0</v>
      </c>
    </row>
    <row r="713" spans="1:5" ht="10.199999999999999" hidden="1" customHeight="1">
      <c r="A713" s="497" t="s">
        <v>26</v>
      </c>
      <c r="B713" s="90" t="s">
        <v>29</v>
      </c>
      <c r="C713" s="318" t="s">
        <v>30</v>
      </c>
      <c r="D713" s="81">
        <f>+D809+D874</f>
        <v>0</v>
      </c>
      <c r="E713" s="537">
        <f>+D713/$D$804</f>
        <v>0</v>
      </c>
    </row>
    <row r="714" spans="1:5" ht="10.199999999999999" hidden="1" customHeight="1">
      <c r="A714" s="497"/>
      <c r="B714" s="90"/>
      <c r="D714" s="81"/>
      <c r="E714" s="537"/>
    </row>
    <row r="715" spans="1:5" ht="10.199999999999999" hidden="1" customHeight="1">
      <c r="A715" s="535" t="s">
        <v>26</v>
      </c>
      <c r="B715" s="294" t="s">
        <v>41</v>
      </c>
      <c r="C715" s="323" t="s">
        <v>42</v>
      </c>
      <c r="D715" s="536">
        <f>SUM(D716:D718)</f>
        <v>0</v>
      </c>
      <c r="E715" s="534">
        <f>+D715/$D$804</f>
        <v>0</v>
      </c>
    </row>
    <row r="716" spans="1:5" ht="10.199999999999999" hidden="1" customHeight="1">
      <c r="A716" s="497" t="s">
        <v>26</v>
      </c>
      <c r="B716" s="90" t="s">
        <v>43</v>
      </c>
      <c r="C716" s="318" t="s">
        <v>44</v>
      </c>
      <c r="D716" s="81">
        <f>+D810+D894</f>
        <v>0</v>
      </c>
      <c r="E716" s="537">
        <f>+D716/$D$804</f>
        <v>0</v>
      </c>
    </row>
    <row r="717" spans="1:5" ht="10.199999999999999" hidden="1" customHeight="1">
      <c r="A717" s="497" t="s">
        <v>26</v>
      </c>
      <c r="B717" s="90" t="s">
        <v>45</v>
      </c>
      <c r="C717" s="318" t="s">
        <v>46</v>
      </c>
      <c r="D717" s="81">
        <f>+D811</f>
        <v>0</v>
      </c>
      <c r="E717" s="537">
        <f>+D717/$D$804</f>
        <v>0</v>
      </c>
    </row>
    <row r="718" spans="1:5" ht="10.199999999999999" hidden="1" customHeight="1">
      <c r="A718" s="497"/>
      <c r="B718" s="90" t="s">
        <v>47</v>
      </c>
      <c r="C718" s="318" t="s">
        <v>48</v>
      </c>
      <c r="D718" s="81">
        <f>D812</f>
        <v>0</v>
      </c>
      <c r="E718" s="534"/>
    </row>
    <row r="719" spans="1:5" ht="10.199999999999999" hidden="1" customHeight="1">
      <c r="A719" s="497"/>
      <c r="B719" s="90"/>
      <c r="D719" s="81"/>
      <c r="E719" s="534"/>
    </row>
    <row r="720" spans="1:5" ht="20.399999999999999" hidden="1">
      <c r="A720" s="500" t="s">
        <v>49</v>
      </c>
      <c r="B720" s="539" t="s">
        <v>50</v>
      </c>
      <c r="C720" s="332" t="s">
        <v>51</v>
      </c>
      <c r="D720" s="540">
        <f>SUM(D721:D722)</f>
        <v>0</v>
      </c>
      <c r="E720" s="534">
        <f>+D720/$D$804</f>
        <v>0</v>
      </c>
    </row>
    <row r="721" spans="1:5" ht="20.399999999999999" hidden="1">
      <c r="A721" s="281" t="s">
        <v>49</v>
      </c>
      <c r="B721" s="279" t="s">
        <v>52</v>
      </c>
      <c r="C721" s="336" t="s">
        <v>53</v>
      </c>
      <c r="D721" s="541">
        <f>+D813</f>
        <v>0</v>
      </c>
      <c r="E721" s="537">
        <f>+D721/$D$804</f>
        <v>0</v>
      </c>
    </row>
    <row r="722" spans="1:5" ht="10.199999999999999" hidden="1">
      <c r="A722" s="281" t="s">
        <v>49</v>
      </c>
      <c r="B722" s="279" t="s">
        <v>54</v>
      </c>
      <c r="C722" s="336" t="s">
        <v>55</v>
      </c>
      <c r="D722" s="541">
        <f>+D814</f>
        <v>0</v>
      </c>
      <c r="E722" s="537">
        <f>+D722/$D$804</f>
        <v>0</v>
      </c>
    </row>
    <row r="723" spans="1:5" ht="10.199999999999999" hidden="1" customHeight="1">
      <c r="A723" s="290"/>
      <c r="B723" s="279"/>
      <c r="C723" s="339"/>
      <c r="D723" s="541"/>
      <c r="E723" s="534"/>
    </row>
    <row r="724" spans="1:5" ht="20.399999999999999" hidden="1">
      <c r="A724" s="500" t="s">
        <v>49</v>
      </c>
      <c r="B724" s="539" t="s">
        <v>56</v>
      </c>
      <c r="C724" s="332" t="s">
        <v>57</v>
      </c>
      <c r="D724" s="540">
        <f>SUM(D725:D727)</f>
        <v>0</v>
      </c>
      <c r="E724" s="534">
        <f>+D724/$D$804</f>
        <v>0</v>
      </c>
    </row>
    <row r="725" spans="1:5" ht="20.399999999999999" hidden="1">
      <c r="A725" s="281" t="s">
        <v>49</v>
      </c>
      <c r="B725" s="279" t="s">
        <v>58</v>
      </c>
      <c r="C725" s="336" t="s">
        <v>59</v>
      </c>
      <c r="D725" s="541">
        <f>+D815</f>
        <v>0</v>
      </c>
      <c r="E725" s="537">
        <f>+D725/$D$804</f>
        <v>0</v>
      </c>
    </row>
    <row r="726" spans="1:5" ht="20.399999999999999" hidden="1">
      <c r="A726" s="494" t="s">
        <v>49</v>
      </c>
      <c r="B726" s="412" t="s">
        <v>60</v>
      </c>
      <c r="C726" s="289" t="s">
        <v>61</v>
      </c>
      <c r="D726" s="541">
        <f>+D816</f>
        <v>0</v>
      </c>
      <c r="E726" s="537">
        <f>+D726/$D$804</f>
        <v>0</v>
      </c>
    </row>
    <row r="727" spans="1:5" ht="10.199999999999999" hidden="1" customHeight="1">
      <c r="A727" s="494" t="s">
        <v>49</v>
      </c>
      <c r="B727" s="412" t="s">
        <v>62</v>
      </c>
      <c r="C727" s="289" t="s">
        <v>63</v>
      </c>
      <c r="D727" s="541">
        <f>+D817</f>
        <v>0</v>
      </c>
      <c r="E727" s="537">
        <f>+D727/$D$804</f>
        <v>0</v>
      </c>
    </row>
    <row r="728" spans="1:5" ht="11.25" hidden="1" customHeight="1">
      <c r="A728" s="552"/>
      <c r="B728" s="415"/>
      <c r="C728" s="638"/>
      <c r="D728" s="617"/>
      <c r="E728" s="537"/>
    </row>
    <row r="729" spans="1:5" ht="11.25" hidden="1" customHeight="1">
      <c r="A729" s="544"/>
      <c r="B729" s="415"/>
      <c r="C729" s="633"/>
      <c r="D729" s="617"/>
      <c r="E729" s="537"/>
    </row>
    <row r="730" spans="1:5" ht="10.199999999999999">
      <c r="A730" s="533" t="s">
        <v>64</v>
      </c>
      <c r="B730" s="415" t="s">
        <v>205</v>
      </c>
      <c r="C730" s="621" t="s">
        <v>65</v>
      </c>
      <c r="D730" s="89">
        <f>+D736+D746+D732+D741+D749+D753</f>
        <v>-15500000</v>
      </c>
      <c r="E730" s="534">
        <f>+D730/$D$804</f>
        <v>0.60784313725490191</v>
      </c>
    </row>
    <row r="731" spans="1:5" ht="10.199999999999999">
      <c r="A731" s="544"/>
      <c r="B731" s="415"/>
      <c r="C731" s="639"/>
      <c r="D731" s="89"/>
      <c r="E731" s="537"/>
    </row>
    <row r="732" spans="1:5" ht="10.199999999999999" hidden="1">
      <c r="A732" s="500" t="s">
        <v>64</v>
      </c>
      <c r="B732" s="294" t="s">
        <v>66</v>
      </c>
      <c r="C732" s="618" t="s">
        <v>67</v>
      </c>
      <c r="D732" s="536">
        <f>SUM(D733:D734)</f>
        <v>0</v>
      </c>
      <c r="E732" s="534">
        <f>+D732/$D$804</f>
        <v>0</v>
      </c>
    </row>
    <row r="733" spans="1:5" ht="10.199999999999999" hidden="1">
      <c r="A733" s="497" t="s">
        <v>64</v>
      </c>
      <c r="B733" s="90" t="s">
        <v>70</v>
      </c>
      <c r="C733" s="551" t="s">
        <v>71</v>
      </c>
      <c r="D733" s="81">
        <f>+D860+D834</f>
        <v>0</v>
      </c>
      <c r="E733" s="537">
        <f>+D733/$D$804</f>
        <v>0</v>
      </c>
    </row>
    <row r="734" spans="1:5" ht="10.199999999999999" hidden="1">
      <c r="A734" s="556" t="s">
        <v>64</v>
      </c>
      <c r="B734" s="426" t="s">
        <v>277</v>
      </c>
      <c r="C734" s="553" t="s">
        <v>278</v>
      </c>
      <c r="D734" s="81">
        <f>+D818</f>
        <v>0</v>
      </c>
      <c r="E734" s="537">
        <f>+D734/$D$804</f>
        <v>0</v>
      </c>
    </row>
    <row r="735" spans="1:5" ht="10.199999999999999" hidden="1">
      <c r="A735" s="544"/>
      <c r="B735" s="415"/>
      <c r="C735" s="639"/>
      <c r="D735" s="89"/>
      <c r="E735" s="537"/>
    </row>
    <row r="736" spans="1:5" ht="10.199999999999999" hidden="1">
      <c r="A736" s="557" t="s">
        <v>64</v>
      </c>
      <c r="B736" s="538" t="s">
        <v>279</v>
      </c>
      <c r="C736" s="501" t="s">
        <v>78</v>
      </c>
      <c r="D736" s="536">
        <f>SUM(D737:D739)</f>
        <v>0</v>
      </c>
      <c r="E736" s="534">
        <f>+D736/$D$804</f>
        <v>0</v>
      </c>
    </row>
    <row r="737" spans="1:5" ht="10.199999999999999" hidden="1">
      <c r="A737" s="542" t="s">
        <v>64</v>
      </c>
      <c r="B737" s="412" t="s">
        <v>79</v>
      </c>
      <c r="C737" s="553" t="s">
        <v>80</v>
      </c>
      <c r="D737" s="81">
        <f>+D895</f>
        <v>0</v>
      </c>
      <c r="E737" s="537">
        <f>+D737/$D$804</f>
        <v>0</v>
      </c>
    </row>
    <row r="738" spans="1:5" ht="10.199999999999999" hidden="1">
      <c r="A738" s="542" t="s">
        <v>64</v>
      </c>
      <c r="B738" s="412" t="s">
        <v>214</v>
      </c>
      <c r="C738" s="553" t="s">
        <v>215</v>
      </c>
      <c r="D738" s="81">
        <f>+D861+D896</f>
        <v>0</v>
      </c>
      <c r="E738" s="537">
        <f>+D738/$D$804</f>
        <v>0</v>
      </c>
    </row>
    <row r="739" spans="1:5" ht="10.199999999999999" hidden="1">
      <c r="A739" s="542" t="s">
        <v>64</v>
      </c>
      <c r="B739" s="412" t="s">
        <v>81</v>
      </c>
      <c r="C739" s="553" t="s">
        <v>82</v>
      </c>
      <c r="D739" s="81">
        <f>+D897+D876</f>
        <v>0</v>
      </c>
      <c r="E739" s="537">
        <f>+D739/$D$804</f>
        <v>0</v>
      </c>
    </row>
    <row r="740" spans="1:5" ht="10.199999999999999" hidden="1">
      <c r="A740" s="544"/>
      <c r="B740" s="415"/>
      <c r="C740" s="639"/>
      <c r="D740" s="89"/>
      <c r="E740" s="537"/>
    </row>
    <row r="741" spans="1:5" ht="10.199999999999999">
      <c r="A741" s="544" t="s">
        <v>64</v>
      </c>
      <c r="B741" s="539" t="s">
        <v>89</v>
      </c>
      <c r="C741" s="332" t="s">
        <v>90</v>
      </c>
      <c r="D741" s="536">
        <f>SUM(D742:D744)</f>
        <v>-5000000</v>
      </c>
      <c r="E741" s="534">
        <f>+D741/$D$804</f>
        <v>0.19607843137254902</v>
      </c>
    </row>
    <row r="742" spans="1:5" ht="10.199999999999999" hidden="1">
      <c r="A742" s="542" t="s">
        <v>64</v>
      </c>
      <c r="B742" s="279" t="s">
        <v>207</v>
      </c>
      <c r="C742" s="289" t="s">
        <v>216</v>
      </c>
      <c r="D742" s="81">
        <f>+D922+D898</f>
        <v>0</v>
      </c>
      <c r="E742" s="537">
        <f>+D742/$D$804</f>
        <v>0</v>
      </c>
    </row>
    <row r="743" spans="1:5" ht="10.199999999999999" hidden="1">
      <c r="A743" s="542" t="s">
        <v>64</v>
      </c>
      <c r="B743" s="279" t="s">
        <v>95</v>
      </c>
      <c r="C743" s="289" t="s">
        <v>96</v>
      </c>
      <c r="D743" s="81">
        <f>+D878+D924</f>
        <v>0</v>
      </c>
      <c r="E743" s="537">
        <f>+D743/$D$804</f>
        <v>0</v>
      </c>
    </row>
    <row r="744" spans="1:5" ht="10.199999999999999">
      <c r="A744" s="542" t="s">
        <v>64</v>
      </c>
      <c r="B744" s="279" t="s">
        <v>97</v>
      </c>
      <c r="C744" s="289" t="s">
        <v>98</v>
      </c>
      <c r="D744" s="81">
        <f>+D862+D899</f>
        <v>-5000000</v>
      </c>
      <c r="E744" s="537">
        <f>+D744/$D$804</f>
        <v>0.19607843137254902</v>
      </c>
    </row>
    <row r="745" spans="1:5" ht="10.199999999999999">
      <c r="A745" s="544"/>
      <c r="B745" s="415"/>
      <c r="C745" s="639"/>
      <c r="D745" s="89"/>
      <c r="E745" s="537"/>
    </row>
    <row r="746" spans="1:5" ht="10.199999999999999" hidden="1">
      <c r="A746" s="557" t="s">
        <v>64</v>
      </c>
      <c r="B746" s="538">
        <v>1.06</v>
      </c>
      <c r="C746" s="501" t="s">
        <v>280</v>
      </c>
      <c r="D746" s="536">
        <f>+D747</f>
        <v>0</v>
      </c>
      <c r="E746" s="534">
        <f>+D746/$D$804</f>
        <v>0</v>
      </c>
    </row>
    <row r="747" spans="1:5" ht="10.199999999999999" hidden="1">
      <c r="A747" s="542" t="s">
        <v>64</v>
      </c>
      <c r="B747" s="412" t="s">
        <v>101</v>
      </c>
      <c r="C747" s="553" t="s">
        <v>102</v>
      </c>
      <c r="D747" s="81">
        <f>+D863+D819+D837</f>
        <v>0</v>
      </c>
      <c r="E747" s="537">
        <f>+D747/$D$804</f>
        <v>0</v>
      </c>
    </row>
    <row r="748" spans="1:5" ht="10.199999999999999" hidden="1">
      <c r="A748" s="542"/>
      <c r="B748" s="412"/>
      <c r="C748" s="553"/>
      <c r="D748" s="81"/>
      <c r="E748" s="537"/>
    </row>
    <row r="749" spans="1:5" ht="10.199999999999999">
      <c r="A749" s="557" t="s">
        <v>64</v>
      </c>
      <c r="B749" s="538" t="s">
        <v>281</v>
      </c>
      <c r="C749" s="501" t="s">
        <v>282</v>
      </c>
      <c r="D749" s="536">
        <f>+D751+D750</f>
        <v>-10500000</v>
      </c>
      <c r="E749" s="534">
        <f>+D749/D804</f>
        <v>0.41176470588235292</v>
      </c>
    </row>
    <row r="750" spans="1:5" ht="10.199999999999999">
      <c r="A750" s="542" t="s">
        <v>64</v>
      </c>
      <c r="B750" s="412" t="s">
        <v>363</v>
      </c>
      <c r="C750" s="553" t="s">
        <v>364</v>
      </c>
      <c r="D750" s="81">
        <f>+D925</f>
        <v>-10500000</v>
      </c>
      <c r="E750" s="537">
        <f>+D750/D804</f>
        <v>0.41176470588235292</v>
      </c>
    </row>
    <row r="751" spans="1:5" ht="10.199999999999999" hidden="1">
      <c r="A751" s="542" t="s">
        <v>64</v>
      </c>
      <c r="B751" s="412" t="s">
        <v>283</v>
      </c>
      <c r="C751" s="553" t="s">
        <v>284</v>
      </c>
      <c r="D751" s="81">
        <f>+D820+D838</f>
        <v>0</v>
      </c>
      <c r="E751" s="537">
        <f>+D751/D804</f>
        <v>0</v>
      </c>
    </row>
    <row r="752" spans="1:5" ht="10.199999999999999">
      <c r="A752" s="542"/>
      <c r="B752" s="412"/>
      <c r="C752" s="553"/>
      <c r="D752" s="81"/>
      <c r="E752" s="537"/>
    </row>
    <row r="753" spans="1:5" ht="10.199999999999999" hidden="1">
      <c r="A753" s="557" t="s">
        <v>64</v>
      </c>
      <c r="B753" s="538" t="s">
        <v>251</v>
      </c>
      <c r="C753" s="501" t="s">
        <v>103</v>
      </c>
      <c r="D753" s="536">
        <f>SUM(D754:D756)</f>
        <v>0</v>
      </c>
      <c r="E753" s="534">
        <f>+D753/D804</f>
        <v>0</v>
      </c>
    </row>
    <row r="754" spans="1:5" ht="10.199999999999999" hidden="1">
      <c r="A754" s="542" t="s">
        <v>64</v>
      </c>
      <c r="B754" s="412" t="s">
        <v>104</v>
      </c>
      <c r="C754" s="553" t="s">
        <v>105</v>
      </c>
      <c r="D754" s="81">
        <f>+D839</f>
        <v>0</v>
      </c>
      <c r="E754" s="537">
        <f>+D754/D804</f>
        <v>0</v>
      </c>
    </row>
    <row r="755" spans="1:5" ht="10.199999999999999" hidden="1">
      <c r="A755" s="542" t="s">
        <v>64</v>
      </c>
      <c r="B755" s="412" t="s">
        <v>108</v>
      </c>
      <c r="C755" s="553" t="s">
        <v>109</v>
      </c>
      <c r="D755" s="81">
        <f>+D840+D926</f>
        <v>0</v>
      </c>
      <c r="E755" s="537">
        <f>+D755/D804</f>
        <v>0</v>
      </c>
    </row>
    <row r="756" spans="1:5" ht="10.199999999999999" hidden="1">
      <c r="A756" s="281" t="s">
        <v>64</v>
      </c>
      <c r="B756" s="90" t="s">
        <v>106</v>
      </c>
      <c r="C756" s="283" t="s">
        <v>107</v>
      </c>
      <c r="D756" s="81">
        <f>+D841+D900</f>
        <v>0</v>
      </c>
      <c r="E756" s="537">
        <f>+D756/D804</f>
        <v>0</v>
      </c>
    </row>
    <row r="757" spans="1:5" ht="10.199999999999999" hidden="1">
      <c r="A757" s="542"/>
      <c r="B757" s="412"/>
      <c r="C757" s="553"/>
      <c r="D757" s="81"/>
      <c r="E757" s="537"/>
    </row>
    <row r="758" spans="1:5" ht="10.199999999999999">
      <c r="A758" s="542"/>
      <c r="B758" s="412"/>
      <c r="C758" s="553"/>
      <c r="D758" s="81"/>
      <c r="E758" s="537"/>
    </row>
    <row r="759" spans="1:5" ht="10.199999999999999">
      <c r="A759" s="640" t="s">
        <v>64</v>
      </c>
      <c r="B759" s="286">
        <v>2</v>
      </c>
      <c r="C759" s="641" t="s">
        <v>122</v>
      </c>
      <c r="D759" s="89">
        <f>+D766+D779+D761+D769+D776</f>
        <v>-10000000</v>
      </c>
      <c r="E759" s="534">
        <f>+D759/$D$804</f>
        <v>0.39215686274509803</v>
      </c>
    </row>
    <row r="760" spans="1:5" ht="10.199999999999999">
      <c r="A760" s="497"/>
      <c r="B760" s="499"/>
      <c r="C760" s="551"/>
      <c r="D760" s="89"/>
      <c r="E760" s="537"/>
    </row>
    <row r="761" spans="1:5" ht="10.199999999999999" hidden="1">
      <c r="A761" s="500" t="s">
        <v>64</v>
      </c>
      <c r="B761" s="294" t="s">
        <v>123</v>
      </c>
      <c r="C761" s="618" t="s">
        <v>124</v>
      </c>
      <c r="D761" s="89">
        <f>SUM(D762:D764)</f>
        <v>0</v>
      </c>
      <c r="E761" s="534">
        <f>+D761/D804</f>
        <v>0</v>
      </c>
    </row>
    <row r="762" spans="1:5" ht="10.199999999999999" hidden="1">
      <c r="A762" s="542" t="s">
        <v>64</v>
      </c>
      <c r="B762" s="412" t="s">
        <v>125</v>
      </c>
      <c r="C762" s="553" t="s">
        <v>217</v>
      </c>
      <c r="D762" s="81">
        <f>+D821</f>
        <v>0</v>
      </c>
      <c r="E762" s="537">
        <f>+D762/D804</f>
        <v>0</v>
      </c>
    </row>
    <row r="763" spans="1:5" ht="10.199999999999999" hidden="1">
      <c r="A763" s="542" t="s">
        <v>64</v>
      </c>
      <c r="B763" s="412" t="s">
        <v>127</v>
      </c>
      <c r="C763" s="553" t="s">
        <v>128</v>
      </c>
      <c r="D763" s="81">
        <f>+D901+D843+D927</f>
        <v>0</v>
      </c>
      <c r="E763" s="537">
        <f>+D763/D804</f>
        <v>0</v>
      </c>
    </row>
    <row r="764" spans="1:5" ht="10.199999999999999" hidden="1">
      <c r="A764" s="542" t="s">
        <v>64</v>
      </c>
      <c r="B764" s="412" t="s">
        <v>129</v>
      </c>
      <c r="C764" s="553" t="s">
        <v>130</v>
      </c>
      <c r="D764" s="81">
        <f>+D822+D902+D842</f>
        <v>0</v>
      </c>
      <c r="E764" s="537">
        <f>+D764/D804</f>
        <v>0</v>
      </c>
    </row>
    <row r="765" spans="1:5" ht="10.199999999999999" hidden="1">
      <c r="A765" s="497"/>
      <c r="B765" s="642"/>
      <c r="C765" s="498"/>
      <c r="D765" s="89"/>
      <c r="E765" s="537"/>
    </row>
    <row r="766" spans="1:5" ht="10.199999999999999">
      <c r="A766" s="500" t="s">
        <v>64</v>
      </c>
      <c r="B766" s="538" t="s">
        <v>236</v>
      </c>
      <c r="C766" s="501" t="s">
        <v>237</v>
      </c>
      <c r="D766" s="536">
        <f>SUM(D767:D767)</f>
        <v>-10000000</v>
      </c>
      <c r="E766" s="534">
        <f>+D766/$D$804</f>
        <v>0.39215686274509803</v>
      </c>
    </row>
    <row r="767" spans="1:5" ht="10.199999999999999">
      <c r="A767" s="281" t="s">
        <v>64</v>
      </c>
      <c r="B767" s="90" t="s">
        <v>285</v>
      </c>
      <c r="C767" s="551" t="s">
        <v>286</v>
      </c>
      <c r="D767" s="81">
        <f>+D865+D823</f>
        <v>-10000000</v>
      </c>
      <c r="E767" s="537">
        <f>+D767/$D$804</f>
        <v>0.39215686274509803</v>
      </c>
    </row>
    <row r="768" spans="1:5" ht="10.199999999999999" hidden="1">
      <c r="A768" s="542"/>
      <c r="B768" s="412"/>
      <c r="C768" s="553"/>
      <c r="D768" s="81"/>
      <c r="E768" s="537"/>
    </row>
    <row r="769" spans="1:5" ht="20.399999999999999" hidden="1">
      <c r="A769" s="500" t="s">
        <v>64</v>
      </c>
      <c r="B769" s="538" t="s">
        <v>131</v>
      </c>
      <c r="C769" s="501" t="s">
        <v>132</v>
      </c>
      <c r="D769" s="536">
        <f>SUM(D770:D774)</f>
        <v>0</v>
      </c>
      <c r="E769" s="534">
        <f t="shared" ref="E769:E774" si="8">+D769/$D$804</f>
        <v>0</v>
      </c>
    </row>
    <row r="770" spans="1:5" ht="10.199999999999999" hidden="1">
      <c r="A770" s="542" t="s">
        <v>64</v>
      </c>
      <c r="B770" s="412" t="s">
        <v>133</v>
      </c>
      <c r="C770" s="553" t="s">
        <v>134</v>
      </c>
      <c r="D770" s="81">
        <f>+D903</f>
        <v>0</v>
      </c>
      <c r="E770" s="537">
        <f t="shared" si="8"/>
        <v>0</v>
      </c>
    </row>
    <row r="771" spans="1:5" ht="10.199999999999999" hidden="1">
      <c r="A771" s="542" t="s">
        <v>64</v>
      </c>
      <c r="B771" s="412" t="s">
        <v>287</v>
      </c>
      <c r="C771" s="553" t="s">
        <v>288</v>
      </c>
      <c r="D771" s="81">
        <f>+D904</f>
        <v>0</v>
      </c>
      <c r="E771" s="537">
        <f t="shared" si="8"/>
        <v>0</v>
      </c>
    </row>
    <row r="772" spans="1:5" ht="10.199999999999999" hidden="1">
      <c r="A772" s="542" t="s">
        <v>64</v>
      </c>
      <c r="B772" s="412" t="s">
        <v>254</v>
      </c>
      <c r="C772" s="553" t="s">
        <v>255</v>
      </c>
      <c r="D772" s="81">
        <f>+D845</f>
        <v>0</v>
      </c>
      <c r="E772" s="537">
        <f t="shared" si="8"/>
        <v>0</v>
      </c>
    </row>
    <row r="773" spans="1:5" ht="10.199999999999999" hidden="1">
      <c r="A773" s="542" t="s">
        <v>64</v>
      </c>
      <c r="B773" s="412" t="s">
        <v>240</v>
      </c>
      <c r="C773" s="553" t="s">
        <v>241</v>
      </c>
      <c r="D773" s="81">
        <f>+D905</f>
        <v>0</v>
      </c>
      <c r="E773" s="537">
        <f t="shared" si="8"/>
        <v>0</v>
      </c>
    </row>
    <row r="774" spans="1:5" ht="20.399999999999999" hidden="1">
      <c r="A774" s="542" t="s">
        <v>64</v>
      </c>
      <c r="B774" s="412" t="s">
        <v>256</v>
      </c>
      <c r="C774" s="553" t="s">
        <v>257</v>
      </c>
      <c r="D774" s="81">
        <f>+D906+D846</f>
        <v>0</v>
      </c>
      <c r="E774" s="537">
        <f t="shared" si="8"/>
        <v>0</v>
      </c>
    </row>
    <row r="775" spans="1:5" ht="10.199999999999999" hidden="1">
      <c r="A775" s="542"/>
      <c r="B775" s="412"/>
      <c r="C775" s="553"/>
      <c r="D775" s="81"/>
      <c r="E775" s="537"/>
    </row>
    <row r="776" spans="1:5" ht="10.199999999999999" hidden="1">
      <c r="A776" s="500" t="s">
        <v>64</v>
      </c>
      <c r="B776" s="538" t="s">
        <v>139</v>
      </c>
      <c r="C776" s="501" t="s">
        <v>140</v>
      </c>
      <c r="D776" s="536">
        <f>+D777</f>
        <v>0</v>
      </c>
      <c r="E776" s="534">
        <f>+D776/$D$804</f>
        <v>0</v>
      </c>
    </row>
    <row r="777" spans="1:5" ht="10.199999999999999" hidden="1">
      <c r="A777" s="542" t="s">
        <v>64</v>
      </c>
      <c r="B777" s="412" t="s">
        <v>141</v>
      </c>
      <c r="C777" s="339" t="s">
        <v>142</v>
      </c>
      <c r="D777" s="81">
        <f>+D907+D847</f>
        <v>0</v>
      </c>
      <c r="E777" s="537">
        <f>+D777/$D$804</f>
        <v>0</v>
      </c>
    </row>
    <row r="778" spans="1:5" ht="10.199999999999999" hidden="1">
      <c r="A778" s="542"/>
      <c r="B778" s="412"/>
      <c r="C778" s="339"/>
      <c r="D778" s="81"/>
      <c r="E778" s="537"/>
    </row>
    <row r="779" spans="1:5" ht="10.199999999999999" hidden="1">
      <c r="A779" s="552" t="s">
        <v>64</v>
      </c>
      <c r="B779" s="539" t="s">
        <v>145</v>
      </c>
      <c r="C779" s="332" t="s">
        <v>146</v>
      </c>
      <c r="D779" s="536">
        <f>SUM(D780:D784)</f>
        <v>0</v>
      </c>
      <c r="E779" s="534">
        <f t="shared" ref="E779:E784" si="9">+D779/$D$804</f>
        <v>0</v>
      </c>
    </row>
    <row r="780" spans="1:5" ht="10.199999999999999" hidden="1">
      <c r="A780" s="494" t="s">
        <v>64</v>
      </c>
      <c r="B780" s="279" t="s">
        <v>149</v>
      </c>
      <c r="C780" s="289" t="s">
        <v>150</v>
      </c>
      <c r="D780" s="81">
        <f>+D908+D849+D934+D883</f>
        <v>0</v>
      </c>
      <c r="E780" s="537">
        <f t="shared" si="9"/>
        <v>0</v>
      </c>
    </row>
    <row r="781" spans="1:5" ht="10.199999999999999" hidden="1">
      <c r="A781" s="494" t="s">
        <v>64</v>
      </c>
      <c r="B781" s="279" t="s">
        <v>151</v>
      </c>
      <c r="C781" s="289" t="s">
        <v>152</v>
      </c>
      <c r="D781" s="81">
        <f>+D866+D909+D824</f>
        <v>0</v>
      </c>
      <c r="E781" s="537">
        <f t="shared" si="9"/>
        <v>0</v>
      </c>
    </row>
    <row r="782" spans="1:5" ht="10.199999999999999" hidden="1">
      <c r="A782" s="494" t="s">
        <v>64</v>
      </c>
      <c r="B782" s="279" t="s">
        <v>153</v>
      </c>
      <c r="C782" s="336" t="s">
        <v>154</v>
      </c>
      <c r="D782" s="81">
        <f>+D910+D850+D936</f>
        <v>0</v>
      </c>
      <c r="E782" s="537">
        <f t="shared" si="9"/>
        <v>0</v>
      </c>
    </row>
    <row r="783" spans="1:5" ht="10.199999999999999" hidden="1">
      <c r="A783" s="494" t="s">
        <v>64</v>
      </c>
      <c r="B783" s="279" t="s">
        <v>289</v>
      </c>
      <c r="C783" s="336" t="s">
        <v>290</v>
      </c>
      <c r="D783" s="81">
        <f>+D826</f>
        <v>0</v>
      </c>
      <c r="E783" s="537">
        <f t="shared" si="9"/>
        <v>0</v>
      </c>
    </row>
    <row r="784" spans="1:5" ht="10.199999999999999" hidden="1">
      <c r="A784" s="80" t="s">
        <v>64</v>
      </c>
      <c r="B784" s="90" t="s">
        <v>291</v>
      </c>
      <c r="C784" s="68" t="s">
        <v>292</v>
      </c>
      <c r="D784" s="81">
        <f>+D867+D825</f>
        <v>0</v>
      </c>
      <c r="E784" s="537">
        <f t="shared" si="9"/>
        <v>0</v>
      </c>
    </row>
    <row r="785" spans="1:5" ht="10.199999999999999" hidden="1">
      <c r="A785" s="542"/>
      <c r="B785" s="412"/>
      <c r="C785" s="553"/>
      <c r="D785" s="81"/>
      <c r="E785" s="537"/>
    </row>
    <row r="786" spans="1:5" ht="10.199999999999999" hidden="1">
      <c r="A786" s="542"/>
      <c r="B786" s="412"/>
      <c r="C786" s="553"/>
      <c r="D786" s="81"/>
      <c r="E786" s="537"/>
    </row>
    <row r="787" spans="1:5" ht="10.199999999999999" hidden="1">
      <c r="A787" s="533">
        <v>2</v>
      </c>
      <c r="B787" s="415">
        <v>5</v>
      </c>
      <c r="C787" s="621" t="s">
        <v>157</v>
      </c>
      <c r="D787" s="89">
        <f>+D795+D789</f>
        <v>0</v>
      </c>
      <c r="E787" s="534">
        <f>+D787/$D$804</f>
        <v>0</v>
      </c>
    </row>
    <row r="788" spans="1:5" ht="10.199999999999999" hidden="1">
      <c r="A788" s="544"/>
      <c r="B788" s="415"/>
      <c r="C788" s="639"/>
      <c r="D788" s="89"/>
      <c r="E788" s="537"/>
    </row>
    <row r="789" spans="1:5" ht="10.199999999999999" hidden="1">
      <c r="A789" s="557" t="s">
        <v>158</v>
      </c>
      <c r="B789" s="538" t="s">
        <v>159</v>
      </c>
      <c r="C789" s="501" t="s">
        <v>160</v>
      </c>
      <c r="D789" s="536">
        <f>SUM(D790:D793)</f>
        <v>0</v>
      </c>
      <c r="E789" s="534">
        <f>+D789/$D$804</f>
        <v>0</v>
      </c>
    </row>
    <row r="790" spans="1:5" ht="10.199999999999999" hidden="1">
      <c r="A790" s="542" t="s">
        <v>158</v>
      </c>
      <c r="B790" s="412" t="s">
        <v>163</v>
      </c>
      <c r="C790" s="553" t="s">
        <v>164</v>
      </c>
      <c r="D790" s="81">
        <f>+D937</f>
        <v>0</v>
      </c>
      <c r="E790" s="537">
        <f>+D790/$D$804</f>
        <v>0</v>
      </c>
    </row>
    <row r="791" spans="1:5" ht="10.199999999999999" hidden="1">
      <c r="A791" s="542" t="s">
        <v>158</v>
      </c>
      <c r="B791" s="412" t="s">
        <v>167</v>
      </c>
      <c r="C791" s="553" t="s">
        <v>168</v>
      </c>
      <c r="D791" s="81">
        <f>+D852+D886</f>
        <v>0</v>
      </c>
      <c r="E791" s="537">
        <f>+D791/$D$804</f>
        <v>0</v>
      </c>
    </row>
    <row r="792" spans="1:5" ht="10.199999999999999" hidden="1">
      <c r="A792" s="542" t="s">
        <v>158</v>
      </c>
      <c r="B792" s="412" t="s">
        <v>293</v>
      </c>
      <c r="C792" s="553" t="s">
        <v>294</v>
      </c>
      <c r="D792" s="81">
        <f>+D887</f>
        <v>0</v>
      </c>
      <c r="E792" s="537">
        <f>+D792/$D$804</f>
        <v>0</v>
      </c>
    </row>
    <row r="793" spans="1:5" ht="10.199999999999999" hidden="1">
      <c r="A793" s="542" t="s">
        <v>158</v>
      </c>
      <c r="B793" s="412" t="s">
        <v>169</v>
      </c>
      <c r="C793" s="553" t="s">
        <v>170</v>
      </c>
      <c r="D793" s="81">
        <f>+D911+D853</f>
        <v>0</v>
      </c>
      <c r="E793" s="537">
        <f>+D793/$D$804</f>
        <v>0</v>
      </c>
    </row>
    <row r="794" spans="1:5" ht="10.199999999999999" hidden="1">
      <c r="A794" s="544"/>
      <c r="B794" s="415"/>
      <c r="C794" s="639"/>
      <c r="D794" s="89"/>
      <c r="E794" s="537"/>
    </row>
    <row r="795" spans="1:5" ht="10.199999999999999" hidden="1">
      <c r="A795" s="557" t="s">
        <v>158</v>
      </c>
      <c r="B795" s="538" t="s">
        <v>176</v>
      </c>
      <c r="C795" s="501" t="s">
        <v>177</v>
      </c>
      <c r="D795" s="536">
        <f>SUM(D796:D797)</f>
        <v>0</v>
      </c>
      <c r="E795" s="534">
        <f>+D795/$D$804</f>
        <v>0</v>
      </c>
    </row>
    <row r="796" spans="1:5" ht="10.199999999999999" hidden="1">
      <c r="A796" s="542" t="s">
        <v>295</v>
      </c>
      <c r="B796" s="412" t="s">
        <v>296</v>
      </c>
      <c r="C796" s="553" t="s">
        <v>297</v>
      </c>
      <c r="D796" s="81">
        <f>+D912</f>
        <v>0</v>
      </c>
      <c r="E796" s="537">
        <f>+D796/$D$804</f>
        <v>0</v>
      </c>
    </row>
    <row r="797" spans="1:5" ht="10.199999999999999" hidden="1">
      <c r="A797" s="542" t="s">
        <v>178</v>
      </c>
      <c r="B797" s="412" t="s">
        <v>179</v>
      </c>
      <c r="C797" s="553" t="s">
        <v>258</v>
      </c>
      <c r="D797" s="81">
        <f>+D940</f>
        <v>0</v>
      </c>
      <c r="E797" s="537">
        <f>+D797/$D$804</f>
        <v>0</v>
      </c>
    </row>
    <row r="798" spans="1:5" ht="10.199999999999999" hidden="1">
      <c r="A798" s="542"/>
      <c r="B798" s="412"/>
      <c r="C798" s="553"/>
      <c r="D798" s="81"/>
      <c r="E798" s="537"/>
    </row>
    <row r="799" spans="1:5" ht="10.199999999999999" hidden="1">
      <c r="A799" s="544" t="s">
        <v>190</v>
      </c>
      <c r="B799" s="286" t="s">
        <v>191</v>
      </c>
      <c r="C799" s="317" t="s">
        <v>192</v>
      </c>
      <c r="D799" s="89">
        <f>+D801</f>
        <v>0</v>
      </c>
      <c r="E799" s="534">
        <f>+D799/D804</f>
        <v>0</v>
      </c>
    </row>
    <row r="800" spans="1:5" ht="10.199999999999999" hidden="1">
      <c r="A800" s="544"/>
      <c r="B800" s="286"/>
      <c r="C800" s="320"/>
      <c r="D800" s="89"/>
      <c r="E800" s="534"/>
    </row>
    <row r="801" spans="1:5" ht="10.199999999999999" hidden="1">
      <c r="A801" s="557">
        <v>4</v>
      </c>
      <c r="B801" s="294" t="s">
        <v>193</v>
      </c>
      <c r="C801" s="323" t="s">
        <v>194</v>
      </c>
      <c r="D801" s="536">
        <f>SUM(D802:D802)</f>
        <v>0</v>
      </c>
      <c r="E801" s="534">
        <f>+D801/D804</f>
        <v>0</v>
      </c>
    </row>
    <row r="802" spans="1:5" ht="10.199999999999999" hidden="1">
      <c r="A802" s="556">
        <v>4</v>
      </c>
      <c r="B802" s="90" t="s">
        <v>195</v>
      </c>
      <c r="C802" s="318" t="s">
        <v>196</v>
      </c>
      <c r="D802" s="81">
        <f>+D827</f>
        <v>0</v>
      </c>
      <c r="E802" s="537">
        <f>+D802/D804</f>
        <v>0</v>
      </c>
    </row>
    <row r="803" spans="1:5" ht="11.25" customHeight="1">
      <c r="A803" s="643"/>
      <c r="B803" s="429"/>
      <c r="C803" s="644"/>
      <c r="D803" s="81"/>
      <c r="E803" s="537"/>
    </row>
    <row r="804" spans="1:5" ht="18" customHeight="1">
      <c r="A804" s="738" t="s">
        <v>298</v>
      </c>
      <c r="B804" s="739"/>
      <c r="C804" s="740"/>
      <c r="D804" s="645">
        <f>+D710+D730+D787+D759+D799</f>
        <v>-25500000</v>
      </c>
      <c r="E804" s="612">
        <f>+D804/D804</f>
        <v>1</v>
      </c>
    </row>
    <row r="805" spans="1:5" ht="11.25" customHeight="1">
      <c r="B805" s="311"/>
      <c r="C805" s="448"/>
      <c r="E805" s="68"/>
    </row>
    <row r="806" spans="1:5" ht="11.25" hidden="1" customHeight="1">
      <c r="B806" s="311"/>
      <c r="C806" s="448"/>
    </row>
    <row r="807" spans="1:5" ht="10.199999999999999">
      <c r="B807" s="311"/>
      <c r="C807" s="380" t="s">
        <v>299</v>
      </c>
      <c r="D807" s="368" t="s">
        <v>300</v>
      </c>
    </row>
    <row r="808" spans="1:5" ht="10.199999999999999">
      <c r="B808" s="398"/>
      <c r="C808" s="399"/>
      <c r="D808" s="400"/>
    </row>
    <row r="809" spans="1:5" ht="10.199999999999999" hidden="1">
      <c r="B809" s="388" t="s">
        <v>29</v>
      </c>
      <c r="C809" s="336" t="s">
        <v>30</v>
      </c>
      <c r="D809" s="389"/>
    </row>
    <row r="810" spans="1:5" ht="10.199999999999999" hidden="1">
      <c r="B810" s="426" t="s">
        <v>43</v>
      </c>
      <c r="C810" s="318" t="s">
        <v>44</v>
      </c>
      <c r="D810" s="389">
        <v>0</v>
      </c>
    </row>
    <row r="811" spans="1:5" ht="10.199999999999999" hidden="1">
      <c r="B811" s="388" t="s">
        <v>45</v>
      </c>
      <c r="C811" s="336" t="s">
        <v>46</v>
      </c>
      <c r="D811" s="389">
        <v>0</v>
      </c>
    </row>
    <row r="812" spans="1:5" ht="10.199999999999999" hidden="1">
      <c r="B812" s="388" t="s">
        <v>47</v>
      </c>
      <c r="C812" s="318" t="s">
        <v>48</v>
      </c>
      <c r="D812" s="387">
        <v>0</v>
      </c>
    </row>
    <row r="813" spans="1:5" ht="20.399999999999999" hidden="1">
      <c r="B813" s="388" t="s">
        <v>52</v>
      </c>
      <c r="C813" s="336" t="s">
        <v>262</v>
      </c>
      <c r="D813" s="389">
        <v>0</v>
      </c>
    </row>
    <row r="814" spans="1:5" ht="10.199999999999999" hidden="1">
      <c r="B814" s="388" t="s">
        <v>54</v>
      </c>
      <c r="C814" s="336" t="s">
        <v>55</v>
      </c>
      <c r="D814" s="389">
        <v>0</v>
      </c>
    </row>
    <row r="815" spans="1:5" ht="20.399999999999999" hidden="1">
      <c r="B815" s="388" t="s">
        <v>58</v>
      </c>
      <c r="C815" s="336" t="s">
        <v>59</v>
      </c>
      <c r="D815" s="389">
        <v>0</v>
      </c>
    </row>
    <row r="816" spans="1:5" ht="20.399999999999999" hidden="1">
      <c r="B816" s="388" t="s">
        <v>60</v>
      </c>
      <c r="C816" s="336" t="s">
        <v>263</v>
      </c>
      <c r="D816" s="389">
        <v>0</v>
      </c>
    </row>
    <row r="817" spans="1:4" ht="10.199999999999999" hidden="1">
      <c r="B817" s="388" t="s">
        <v>62</v>
      </c>
      <c r="C817" s="336" t="s">
        <v>63</v>
      </c>
      <c r="D817" s="387">
        <v>0</v>
      </c>
    </row>
    <row r="818" spans="1:4" ht="10.199999999999999" hidden="1">
      <c r="B818" s="388" t="s">
        <v>277</v>
      </c>
      <c r="C818" s="336" t="s">
        <v>278</v>
      </c>
      <c r="D818" s="389">
        <v>0</v>
      </c>
    </row>
    <row r="819" spans="1:4" ht="10.199999999999999" hidden="1">
      <c r="B819" s="388" t="s">
        <v>101</v>
      </c>
      <c r="C819" s="336" t="s">
        <v>102</v>
      </c>
      <c r="D819" s="389">
        <v>0</v>
      </c>
    </row>
    <row r="820" spans="1:4" ht="10.199999999999999" hidden="1">
      <c r="B820" s="388" t="s">
        <v>283</v>
      </c>
      <c r="C820" s="336" t="s">
        <v>284</v>
      </c>
      <c r="D820" s="389">
        <v>0</v>
      </c>
    </row>
    <row r="821" spans="1:4" ht="10.199999999999999" hidden="1">
      <c r="B821" s="388" t="s">
        <v>125</v>
      </c>
      <c r="C821" s="336" t="s">
        <v>126</v>
      </c>
      <c r="D821" s="389">
        <v>0</v>
      </c>
    </row>
    <row r="822" spans="1:4" ht="10.199999999999999" hidden="1">
      <c r="B822" s="388" t="s">
        <v>129</v>
      </c>
      <c r="C822" s="336" t="s">
        <v>130</v>
      </c>
      <c r="D822" s="389">
        <v>0</v>
      </c>
    </row>
    <row r="823" spans="1:4" ht="10.199999999999999">
      <c r="B823" s="388" t="s">
        <v>285</v>
      </c>
      <c r="C823" s="336" t="s">
        <v>286</v>
      </c>
      <c r="D823" s="387">
        <v>-10000000</v>
      </c>
    </row>
    <row r="824" spans="1:4" ht="10.199999999999999" hidden="1">
      <c r="B824" s="388" t="s">
        <v>151</v>
      </c>
      <c r="C824" s="336" t="s">
        <v>152</v>
      </c>
      <c r="D824" s="389">
        <v>0</v>
      </c>
    </row>
    <row r="825" spans="1:4" ht="10.199999999999999" hidden="1">
      <c r="B825" s="388" t="s">
        <v>291</v>
      </c>
      <c r="C825" s="336" t="s">
        <v>292</v>
      </c>
      <c r="D825" s="387">
        <v>0</v>
      </c>
    </row>
    <row r="826" spans="1:4" ht="10.199999999999999" hidden="1">
      <c r="B826" s="388" t="s">
        <v>289</v>
      </c>
      <c r="C826" s="336" t="s">
        <v>290</v>
      </c>
      <c r="D826" s="389">
        <v>0</v>
      </c>
    </row>
    <row r="827" spans="1:4" ht="10.199999999999999" hidden="1">
      <c r="A827" s="556"/>
      <c r="B827" s="426" t="s">
        <v>195</v>
      </c>
      <c r="C827" s="318" t="s">
        <v>196</v>
      </c>
      <c r="D827" s="646">
        <v>0</v>
      </c>
    </row>
    <row r="828" spans="1:4" ht="10.199999999999999">
      <c r="B828" s="388"/>
      <c r="C828" s="427" t="s">
        <v>265</v>
      </c>
      <c r="D828" s="402">
        <f>SUM(D808:D827)</f>
        <v>-10000000</v>
      </c>
    </row>
    <row r="829" spans="1:4" ht="9" customHeight="1">
      <c r="B829" s="403"/>
      <c r="C829" s="404"/>
      <c r="D829" s="405"/>
    </row>
    <row r="830" spans="1:4" ht="9" customHeight="1">
      <c r="B830" s="427"/>
      <c r="C830" s="626"/>
      <c r="D830" s="474"/>
    </row>
    <row r="831" spans="1:4" ht="11.25" hidden="1" customHeight="1">
      <c r="B831" s="311"/>
      <c r="C831" s="448"/>
    </row>
    <row r="832" spans="1:4" ht="11.25" hidden="1" customHeight="1">
      <c r="B832" s="311"/>
      <c r="C832" s="380" t="s">
        <v>301</v>
      </c>
      <c r="D832" s="368" t="s">
        <v>302</v>
      </c>
    </row>
    <row r="833" spans="2:4" ht="11.25" hidden="1" customHeight="1">
      <c r="B833" s="647"/>
      <c r="C833" s="648"/>
      <c r="D833" s="425"/>
    </row>
    <row r="834" spans="2:4" ht="11.25" hidden="1" customHeight="1">
      <c r="B834" s="412" t="s">
        <v>70</v>
      </c>
      <c r="C834" s="339" t="s">
        <v>71</v>
      </c>
      <c r="D834" s="413">
        <v>0</v>
      </c>
    </row>
    <row r="835" spans="2:4" ht="11.25" hidden="1" customHeight="1">
      <c r="B835" s="412" t="s">
        <v>214</v>
      </c>
      <c r="C835" s="339" t="s">
        <v>215</v>
      </c>
      <c r="D835" s="413">
        <v>0</v>
      </c>
    </row>
    <row r="836" spans="2:4" ht="11.25" hidden="1" customHeight="1">
      <c r="B836" s="412" t="s">
        <v>97</v>
      </c>
      <c r="C836" s="339" t="s">
        <v>98</v>
      </c>
      <c r="D836" s="413">
        <v>0</v>
      </c>
    </row>
    <row r="837" spans="2:4" ht="11.25" hidden="1" customHeight="1">
      <c r="B837" s="412" t="s">
        <v>101</v>
      </c>
      <c r="C837" s="339" t="s">
        <v>102</v>
      </c>
      <c r="D837" s="413">
        <v>0</v>
      </c>
    </row>
    <row r="838" spans="2:4" ht="11.25" hidden="1" customHeight="1">
      <c r="B838" s="412" t="s">
        <v>283</v>
      </c>
      <c r="C838" s="339" t="s">
        <v>284</v>
      </c>
      <c r="D838" s="414">
        <v>0</v>
      </c>
    </row>
    <row r="839" spans="2:4" ht="11.25" hidden="1" customHeight="1">
      <c r="B839" s="412" t="s">
        <v>104</v>
      </c>
      <c r="C839" s="339" t="s">
        <v>105</v>
      </c>
      <c r="D839" s="413">
        <v>0</v>
      </c>
    </row>
    <row r="840" spans="2:4" ht="11.25" hidden="1" customHeight="1">
      <c r="B840" s="412" t="s">
        <v>108</v>
      </c>
      <c r="C840" s="339" t="s">
        <v>109</v>
      </c>
      <c r="D840" s="413">
        <v>0</v>
      </c>
    </row>
    <row r="841" spans="2:4" ht="11.25" hidden="1" customHeight="1">
      <c r="B841" s="412" t="s">
        <v>106</v>
      </c>
      <c r="C841" s="339" t="s">
        <v>107</v>
      </c>
      <c r="D841" s="413">
        <v>0</v>
      </c>
    </row>
    <row r="842" spans="2:4" ht="11.25" hidden="1" customHeight="1">
      <c r="B842" s="388" t="s">
        <v>129</v>
      </c>
      <c r="C842" s="336" t="s">
        <v>130</v>
      </c>
      <c r="D842" s="413">
        <v>0</v>
      </c>
    </row>
    <row r="843" spans="2:4" ht="11.25" hidden="1" customHeight="1">
      <c r="B843" s="412" t="s">
        <v>127</v>
      </c>
      <c r="C843" s="339" t="s">
        <v>128</v>
      </c>
      <c r="D843" s="413">
        <v>0</v>
      </c>
    </row>
    <row r="844" spans="2:4" ht="11.25" hidden="1" customHeight="1">
      <c r="B844" s="412" t="s">
        <v>285</v>
      </c>
      <c r="C844" s="339" t="s">
        <v>286</v>
      </c>
      <c r="D844" s="413">
        <v>0</v>
      </c>
    </row>
    <row r="845" spans="2:4" ht="11.25" hidden="1" customHeight="1">
      <c r="B845" s="412" t="s">
        <v>254</v>
      </c>
      <c r="C845" s="339" t="s">
        <v>255</v>
      </c>
      <c r="D845" s="413">
        <v>0</v>
      </c>
    </row>
    <row r="846" spans="2:4" ht="11.25" hidden="1" customHeight="1">
      <c r="B846" s="412" t="s">
        <v>256</v>
      </c>
      <c r="C846" s="649" t="s">
        <v>257</v>
      </c>
      <c r="D846" s="413">
        <v>0</v>
      </c>
    </row>
    <row r="847" spans="2:4" ht="11.25" hidden="1" customHeight="1">
      <c r="B847" s="412" t="s">
        <v>141</v>
      </c>
      <c r="C847" s="649" t="s">
        <v>142</v>
      </c>
      <c r="D847" s="413">
        <v>0</v>
      </c>
    </row>
    <row r="848" spans="2:4" ht="11.25" hidden="1" customHeight="1">
      <c r="B848" s="412" t="s">
        <v>151</v>
      </c>
      <c r="C848" s="339" t="s">
        <v>152</v>
      </c>
      <c r="D848" s="413">
        <v>0</v>
      </c>
    </row>
    <row r="849" spans="2:4" ht="11.25" hidden="1" customHeight="1">
      <c r="B849" s="412" t="s">
        <v>149</v>
      </c>
      <c r="C849" s="339" t="s">
        <v>150</v>
      </c>
      <c r="D849" s="413">
        <v>0</v>
      </c>
    </row>
    <row r="850" spans="2:4" ht="11.25" hidden="1" customHeight="1">
      <c r="B850" s="412" t="s">
        <v>153</v>
      </c>
      <c r="C850" s="339" t="s">
        <v>154</v>
      </c>
      <c r="D850" s="414">
        <v>0</v>
      </c>
    </row>
    <row r="851" spans="2:4" ht="11.25" hidden="1" customHeight="1">
      <c r="B851" s="412" t="s">
        <v>291</v>
      </c>
      <c r="C851" s="339" t="s">
        <v>292</v>
      </c>
      <c r="D851" s="413">
        <v>0</v>
      </c>
    </row>
    <row r="852" spans="2:4" ht="11.25" hidden="1" customHeight="1">
      <c r="B852" s="412" t="s">
        <v>167</v>
      </c>
      <c r="C852" s="339" t="s">
        <v>168</v>
      </c>
      <c r="D852" s="413">
        <v>0</v>
      </c>
    </row>
    <row r="853" spans="2:4" ht="11.25" hidden="1" customHeight="1">
      <c r="B853" s="426" t="s">
        <v>169</v>
      </c>
      <c r="C853" s="68" t="s">
        <v>303</v>
      </c>
      <c r="D853" s="414">
        <v>0</v>
      </c>
    </row>
    <row r="854" spans="2:4" ht="11.25" hidden="1" customHeight="1">
      <c r="B854" s="412"/>
      <c r="C854" s="393" t="s">
        <v>265</v>
      </c>
      <c r="D854" s="394">
        <f>SUM(D833:D853)</f>
        <v>0</v>
      </c>
    </row>
    <row r="855" spans="2:4" ht="11.25" hidden="1" customHeight="1">
      <c r="B855" s="417"/>
      <c r="C855" s="650"/>
      <c r="D855" s="430"/>
    </row>
    <row r="856" spans="2:4" ht="11.25" hidden="1" customHeight="1">
      <c r="B856" s="311"/>
      <c r="C856" s="448"/>
    </row>
    <row r="857" spans="2:4" ht="11.25" hidden="1" customHeight="1">
      <c r="B857" s="311"/>
      <c r="C857" s="448"/>
    </row>
    <row r="858" spans="2:4" ht="11.25" customHeight="1">
      <c r="B858" s="311"/>
      <c r="C858" s="380" t="s">
        <v>304</v>
      </c>
      <c r="D858" s="368" t="s">
        <v>305</v>
      </c>
    </row>
    <row r="859" spans="2:4" ht="11.25" customHeight="1">
      <c r="B859" s="647"/>
      <c r="C859" s="648"/>
      <c r="D859" s="425"/>
    </row>
    <row r="860" spans="2:4" ht="11.25" hidden="1" customHeight="1">
      <c r="B860" s="412" t="s">
        <v>70</v>
      </c>
      <c r="C860" s="339" t="s">
        <v>71</v>
      </c>
      <c r="D860" s="413">
        <v>0</v>
      </c>
    </row>
    <row r="861" spans="2:4" ht="11.25" hidden="1" customHeight="1">
      <c r="B861" s="412" t="s">
        <v>214</v>
      </c>
      <c r="C861" s="339" t="s">
        <v>215</v>
      </c>
      <c r="D861" s="413">
        <v>0</v>
      </c>
    </row>
    <row r="862" spans="2:4" ht="11.25" customHeight="1">
      <c r="B862" s="412" t="s">
        <v>97</v>
      </c>
      <c r="C862" s="339" t="s">
        <v>98</v>
      </c>
      <c r="D862" s="414">
        <v>-5000000</v>
      </c>
    </row>
    <row r="863" spans="2:4" ht="11.25" hidden="1" customHeight="1">
      <c r="B863" s="412" t="s">
        <v>101</v>
      </c>
      <c r="C863" s="339" t="s">
        <v>102</v>
      </c>
      <c r="D863" s="413">
        <v>0</v>
      </c>
    </row>
    <row r="864" spans="2:4" ht="11.25" hidden="1" customHeight="1">
      <c r="B864" s="412" t="s">
        <v>127</v>
      </c>
      <c r="C864" s="339" t="s">
        <v>128</v>
      </c>
      <c r="D864" s="413">
        <v>0</v>
      </c>
    </row>
    <row r="865" spans="2:4" ht="11.25" hidden="1" customHeight="1">
      <c r="B865" s="412" t="s">
        <v>285</v>
      </c>
      <c r="C865" s="339" t="s">
        <v>286</v>
      </c>
      <c r="D865" s="413">
        <v>0</v>
      </c>
    </row>
    <row r="866" spans="2:4" ht="11.25" hidden="1" customHeight="1">
      <c r="B866" s="412" t="s">
        <v>151</v>
      </c>
      <c r="C866" s="339" t="s">
        <v>152</v>
      </c>
      <c r="D866" s="413">
        <v>0</v>
      </c>
    </row>
    <row r="867" spans="2:4" ht="11.25" hidden="1" customHeight="1">
      <c r="B867" s="412" t="s">
        <v>291</v>
      </c>
      <c r="C867" s="339" t="s">
        <v>292</v>
      </c>
      <c r="D867" s="414">
        <v>0</v>
      </c>
    </row>
    <row r="868" spans="2:4" ht="10.199999999999999">
      <c r="B868" s="412"/>
      <c r="C868" s="393" t="s">
        <v>265</v>
      </c>
      <c r="D868" s="394">
        <f>SUM(D859:D867)</f>
        <v>-5000000</v>
      </c>
    </row>
    <row r="869" spans="2:4" ht="11.25" customHeight="1">
      <c r="B869" s="417"/>
      <c r="C869" s="650"/>
      <c r="D869" s="430"/>
    </row>
    <row r="870" spans="2:4" ht="11.25" customHeight="1">
      <c r="B870" s="311"/>
      <c r="C870" s="448"/>
      <c r="D870" s="69">
        <v>0</v>
      </c>
    </row>
    <row r="871" spans="2:4" ht="11.25" hidden="1" customHeight="1">
      <c r="B871" s="311"/>
      <c r="C871" s="448"/>
    </row>
    <row r="872" spans="2:4" ht="11.25" hidden="1" customHeight="1">
      <c r="B872" s="311"/>
      <c r="C872" s="380" t="s">
        <v>306</v>
      </c>
      <c r="D872" s="368" t="s">
        <v>307</v>
      </c>
    </row>
    <row r="873" spans="2:4" ht="11.25" hidden="1" customHeight="1">
      <c r="B873" s="647"/>
      <c r="C873" s="648"/>
      <c r="D873" s="425"/>
    </row>
    <row r="874" spans="2:4" ht="11.25" hidden="1" customHeight="1">
      <c r="B874" s="412" t="s">
        <v>29</v>
      </c>
      <c r="C874" s="339" t="s">
        <v>30</v>
      </c>
      <c r="D874" s="414"/>
    </row>
    <row r="875" spans="2:4" ht="11.25" hidden="1" customHeight="1">
      <c r="B875" s="412" t="s">
        <v>70</v>
      </c>
      <c r="C875" s="339" t="s">
        <v>71</v>
      </c>
      <c r="D875" s="413">
        <v>0</v>
      </c>
    </row>
    <row r="876" spans="2:4" ht="11.25" hidden="1" customHeight="1">
      <c r="B876" s="412" t="s">
        <v>81</v>
      </c>
      <c r="C876" s="339" t="s">
        <v>82</v>
      </c>
      <c r="D876" s="413">
        <v>0</v>
      </c>
    </row>
    <row r="877" spans="2:4" ht="11.25" hidden="1" customHeight="1">
      <c r="B877" s="412" t="s">
        <v>214</v>
      </c>
      <c r="C877" s="339" t="s">
        <v>215</v>
      </c>
      <c r="D877" s="413">
        <v>0</v>
      </c>
    </row>
    <row r="878" spans="2:4" ht="11.25" hidden="1" customHeight="1">
      <c r="B878" s="412" t="s">
        <v>95</v>
      </c>
      <c r="C878" s="339" t="s">
        <v>96</v>
      </c>
      <c r="D878" s="413">
        <v>0</v>
      </c>
    </row>
    <row r="879" spans="2:4" ht="11.25" hidden="1" customHeight="1">
      <c r="B879" s="412" t="s">
        <v>97</v>
      </c>
      <c r="C879" s="339" t="s">
        <v>98</v>
      </c>
      <c r="D879" s="413">
        <v>0</v>
      </c>
    </row>
    <row r="880" spans="2:4" ht="11.25" hidden="1" customHeight="1">
      <c r="B880" s="412" t="s">
        <v>101</v>
      </c>
      <c r="C880" s="339" t="s">
        <v>102</v>
      </c>
      <c r="D880" s="413">
        <v>0</v>
      </c>
    </row>
    <row r="881" spans="2:4" ht="11.25" hidden="1" customHeight="1">
      <c r="B881" s="412" t="s">
        <v>127</v>
      </c>
      <c r="C881" s="339" t="s">
        <v>128</v>
      </c>
      <c r="D881" s="413">
        <v>0</v>
      </c>
    </row>
    <row r="882" spans="2:4" ht="11.25" hidden="1" customHeight="1">
      <c r="B882" s="412" t="s">
        <v>285</v>
      </c>
      <c r="C882" s="339" t="s">
        <v>286</v>
      </c>
      <c r="D882" s="413">
        <v>0</v>
      </c>
    </row>
    <row r="883" spans="2:4" ht="11.25" hidden="1" customHeight="1">
      <c r="B883" s="412" t="s">
        <v>149</v>
      </c>
      <c r="C883" s="339" t="s">
        <v>150</v>
      </c>
      <c r="D883" s="413">
        <v>0</v>
      </c>
    </row>
    <row r="884" spans="2:4" ht="11.25" hidden="1" customHeight="1">
      <c r="B884" s="412" t="s">
        <v>151</v>
      </c>
      <c r="C884" s="339" t="s">
        <v>152</v>
      </c>
      <c r="D884" s="413">
        <v>0</v>
      </c>
    </row>
    <row r="885" spans="2:4" ht="11.25" hidden="1" customHeight="1">
      <c r="B885" s="412" t="s">
        <v>291</v>
      </c>
      <c r="C885" s="339" t="s">
        <v>292</v>
      </c>
      <c r="D885" s="413">
        <v>0</v>
      </c>
    </row>
    <row r="886" spans="2:4" ht="11.25" hidden="1" customHeight="1">
      <c r="B886" s="412" t="s">
        <v>167</v>
      </c>
      <c r="C886" s="339" t="s">
        <v>438</v>
      </c>
      <c r="D886" s="413">
        <v>0</v>
      </c>
    </row>
    <row r="887" spans="2:4" ht="11.25" hidden="1" customHeight="1">
      <c r="B887" s="412" t="s">
        <v>293</v>
      </c>
      <c r="C887" s="339" t="s">
        <v>294</v>
      </c>
      <c r="D887" s="414">
        <v>0</v>
      </c>
    </row>
    <row r="888" spans="2:4" ht="11.25" hidden="1" customHeight="1">
      <c r="B888" s="412"/>
      <c r="C888" s="393" t="s">
        <v>265</v>
      </c>
      <c r="D888" s="394">
        <f>SUM(D873:D887)</f>
        <v>0</v>
      </c>
    </row>
    <row r="889" spans="2:4" ht="11.25" hidden="1" customHeight="1">
      <c r="B889" s="417"/>
      <c r="C889" s="650"/>
      <c r="D889" s="430"/>
    </row>
    <row r="890" spans="2:4" ht="11.25" hidden="1" customHeight="1">
      <c r="B890" s="311"/>
      <c r="C890" s="448"/>
    </row>
    <row r="891" spans="2:4" ht="11.25" hidden="1" customHeight="1">
      <c r="B891" s="311"/>
      <c r="C891" s="448"/>
    </row>
    <row r="892" spans="2:4" ht="11.25" hidden="1" customHeight="1">
      <c r="B892" s="311"/>
      <c r="C892" s="380" t="s">
        <v>308</v>
      </c>
      <c r="D892" s="368" t="s">
        <v>309</v>
      </c>
    </row>
    <row r="893" spans="2:4" ht="11.4" hidden="1" customHeight="1">
      <c r="B893" s="398"/>
      <c r="C893" s="399"/>
      <c r="D893" s="400"/>
    </row>
    <row r="894" spans="2:4" ht="11.25" hidden="1" customHeight="1">
      <c r="B894" s="426" t="s">
        <v>43</v>
      </c>
      <c r="C894" s="318" t="s">
        <v>44</v>
      </c>
      <c r="D894" s="389">
        <v>0</v>
      </c>
    </row>
    <row r="895" spans="2:4" ht="10.199999999999999" hidden="1">
      <c r="B895" s="388" t="s">
        <v>79</v>
      </c>
      <c r="C895" s="336" t="s">
        <v>80</v>
      </c>
      <c r="D895" s="389">
        <v>0</v>
      </c>
    </row>
    <row r="896" spans="2:4" ht="10.199999999999999" hidden="1">
      <c r="B896" s="388" t="s">
        <v>214</v>
      </c>
      <c r="C896" s="336" t="s">
        <v>215</v>
      </c>
      <c r="D896" s="389">
        <v>0</v>
      </c>
    </row>
    <row r="897" spans="2:4" ht="10.199999999999999" hidden="1">
      <c r="B897" s="388" t="s">
        <v>81</v>
      </c>
      <c r="C897" s="336" t="s">
        <v>82</v>
      </c>
      <c r="D897" s="389">
        <v>0</v>
      </c>
    </row>
    <row r="898" spans="2:4" ht="10.199999999999999" hidden="1">
      <c r="B898" s="388" t="s">
        <v>207</v>
      </c>
      <c r="C898" s="336" t="s">
        <v>310</v>
      </c>
      <c r="D898" s="389">
        <v>0</v>
      </c>
    </row>
    <row r="899" spans="2:4" ht="10.199999999999999" hidden="1">
      <c r="B899" s="388" t="s">
        <v>97</v>
      </c>
      <c r="C899" s="336" t="s">
        <v>98</v>
      </c>
      <c r="D899" s="387">
        <v>0</v>
      </c>
    </row>
    <row r="900" spans="2:4" ht="10.199999999999999" hidden="1">
      <c r="B900" s="627" t="s">
        <v>106</v>
      </c>
      <c r="C900" s="391" t="s">
        <v>107</v>
      </c>
      <c r="D900" s="389">
        <v>0</v>
      </c>
    </row>
    <row r="901" spans="2:4" ht="10.199999999999999" hidden="1">
      <c r="B901" s="388" t="s">
        <v>127</v>
      </c>
      <c r="C901" s="336" t="s">
        <v>128</v>
      </c>
      <c r="D901" s="389">
        <v>0</v>
      </c>
    </row>
    <row r="902" spans="2:4" ht="10.199999999999999" hidden="1">
      <c r="B902" s="388" t="s">
        <v>129</v>
      </c>
      <c r="C902" s="336" t="s">
        <v>130</v>
      </c>
      <c r="D902" s="389">
        <v>0</v>
      </c>
    </row>
    <row r="903" spans="2:4" ht="10.199999999999999" hidden="1">
      <c r="B903" s="388" t="s">
        <v>133</v>
      </c>
      <c r="C903" s="336" t="s">
        <v>134</v>
      </c>
      <c r="D903" s="389">
        <v>0</v>
      </c>
    </row>
    <row r="904" spans="2:4" ht="10.199999999999999" hidden="1">
      <c r="B904" s="388" t="s">
        <v>287</v>
      </c>
      <c r="C904" s="336" t="s">
        <v>288</v>
      </c>
      <c r="D904" s="389">
        <v>0</v>
      </c>
    </row>
    <row r="905" spans="2:4" ht="10.199999999999999" hidden="1">
      <c r="B905" s="388" t="s">
        <v>240</v>
      </c>
      <c r="C905" s="336" t="s">
        <v>241</v>
      </c>
      <c r="D905" s="389">
        <v>0</v>
      </c>
    </row>
    <row r="906" spans="2:4" ht="20.399999999999999" hidden="1">
      <c r="B906" s="388" t="s">
        <v>256</v>
      </c>
      <c r="C906" s="336" t="s">
        <v>257</v>
      </c>
      <c r="D906" s="389">
        <v>0</v>
      </c>
    </row>
    <row r="907" spans="2:4" ht="10.199999999999999" hidden="1">
      <c r="B907" s="388" t="s">
        <v>141</v>
      </c>
      <c r="C907" s="336" t="s">
        <v>142</v>
      </c>
      <c r="D907" s="389">
        <v>0</v>
      </c>
    </row>
    <row r="908" spans="2:4" ht="10.199999999999999" hidden="1">
      <c r="B908" s="388" t="s">
        <v>149</v>
      </c>
      <c r="C908" s="336" t="s">
        <v>150</v>
      </c>
      <c r="D908" s="387">
        <v>0</v>
      </c>
    </row>
    <row r="909" spans="2:4" ht="10.199999999999999" hidden="1">
      <c r="B909" s="388" t="s">
        <v>151</v>
      </c>
      <c r="C909" s="336" t="s">
        <v>152</v>
      </c>
      <c r="D909" s="389">
        <v>0</v>
      </c>
    </row>
    <row r="910" spans="2:4" ht="10.199999999999999" hidden="1">
      <c r="B910" s="388" t="s">
        <v>153</v>
      </c>
      <c r="C910" s="336" t="s">
        <v>154</v>
      </c>
      <c r="D910" s="389">
        <v>0</v>
      </c>
    </row>
    <row r="911" spans="2:4" ht="10.199999999999999" hidden="1">
      <c r="B911" s="388" t="s">
        <v>169</v>
      </c>
      <c r="C911" s="336" t="s">
        <v>170</v>
      </c>
      <c r="D911" s="387">
        <v>0</v>
      </c>
    </row>
    <row r="912" spans="2:4" ht="10.199999999999999" hidden="1">
      <c r="B912" s="426" t="s">
        <v>296</v>
      </c>
      <c r="C912" s="318" t="s">
        <v>297</v>
      </c>
      <c r="D912" s="387">
        <v>0</v>
      </c>
    </row>
    <row r="913" spans="2:4" ht="11.25" hidden="1" customHeight="1">
      <c r="B913" s="388"/>
      <c r="C913" s="427" t="s">
        <v>265</v>
      </c>
      <c r="D913" s="402">
        <f>SUM(D893:D912)</f>
        <v>0</v>
      </c>
    </row>
    <row r="914" spans="2:4" ht="11.25" hidden="1" customHeight="1">
      <c r="B914" s="403"/>
      <c r="C914" s="404"/>
      <c r="D914" s="405"/>
    </row>
    <row r="915" spans="2:4" ht="11.25" hidden="1" customHeight="1">
      <c r="B915" s="427"/>
      <c r="C915" s="626"/>
      <c r="D915" s="474"/>
    </row>
    <row r="916" spans="2:4" ht="11.25" hidden="1" customHeight="1">
      <c r="B916" s="427"/>
      <c r="C916" s="626"/>
      <c r="D916" s="474"/>
    </row>
    <row r="917" spans="2:4" ht="11.25" customHeight="1">
      <c r="B917" s="311"/>
      <c r="C917" s="380" t="s">
        <v>311</v>
      </c>
      <c r="D917" s="368" t="s">
        <v>312</v>
      </c>
    </row>
    <row r="918" spans="2:4" ht="11.25" customHeight="1">
      <c r="B918" s="398"/>
      <c r="C918" s="399"/>
      <c r="D918" s="400"/>
    </row>
    <row r="919" spans="2:4" ht="11.25" hidden="1" customHeight="1">
      <c r="B919" s="388" t="s">
        <v>79</v>
      </c>
      <c r="C919" s="336" t="s">
        <v>80</v>
      </c>
      <c r="D919" s="389">
        <v>0</v>
      </c>
    </row>
    <row r="920" spans="2:4" ht="11.25" hidden="1" customHeight="1">
      <c r="B920" s="388" t="s">
        <v>214</v>
      </c>
      <c r="C920" s="336" t="s">
        <v>215</v>
      </c>
      <c r="D920" s="389">
        <v>0</v>
      </c>
    </row>
    <row r="921" spans="2:4" ht="11.25" hidden="1" customHeight="1">
      <c r="B921" s="388" t="s">
        <v>81</v>
      </c>
      <c r="C921" s="336" t="s">
        <v>82</v>
      </c>
      <c r="D921" s="389">
        <v>0</v>
      </c>
    </row>
    <row r="922" spans="2:4" ht="11.25" hidden="1" customHeight="1">
      <c r="B922" s="388" t="s">
        <v>207</v>
      </c>
      <c r="C922" s="336" t="s">
        <v>216</v>
      </c>
      <c r="D922" s="389">
        <v>0</v>
      </c>
    </row>
    <row r="923" spans="2:4" ht="11.25" hidden="1" customHeight="1">
      <c r="B923" s="388" t="s">
        <v>97</v>
      </c>
      <c r="C923" s="336" t="s">
        <v>98</v>
      </c>
      <c r="D923" s="389">
        <v>0</v>
      </c>
    </row>
    <row r="924" spans="2:4" ht="11.25" hidden="1" customHeight="1">
      <c r="B924" s="388" t="s">
        <v>95</v>
      </c>
      <c r="C924" s="336" t="s">
        <v>96</v>
      </c>
      <c r="D924" s="389">
        <v>0</v>
      </c>
    </row>
    <row r="925" spans="2:4" ht="11.25" customHeight="1">
      <c r="B925" s="388" t="s">
        <v>363</v>
      </c>
      <c r="C925" s="336" t="s">
        <v>789</v>
      </c>
      <c r="D925" s="387">
        <v>-10500000</v>
      </c>
    </row>
    <row r="926" spans="2:4" ht="11.25" hidden="1" customHeight="1">
      <c r="B926" s="388" t="s">
        <v>108</v>
      </c>
      <c r="C926" s="336" t="s">
        <v>109</v>
      </c>
      <c r="D926" s="389">
        <v>0</v>
      </c>
    </row>
    <row r="927" spans="2:4" ht="11.25" hidden="1" customHeight="1">
      <c r="B927" s="388" t="s">
        <v>127</v>
      </c>
      <c r="C927" s="336" t="s">
        <v>128</v>
      </c>
      <c r="D927" s="389">
        <v>0</v>
      </c>
    </row>
    <row r="928" spans="2:4" ht="11.25" hidden="1" customHeight="1">
      <c r="B928" s="388" t="s">
        <v>129</v>
      </c>
      <c r="C928" s="336" t="s">
        <v>130</v>
      </c>
      <c r="D928" s="389">
        <v>0</v>
      </c>
    </row>
    <row r="929" spans="2:4" ht="11.25" hidden="1" customHeight="1">
      <c r="B929" s="388" t="s">
        <v>133</v>
      </c>
      <c r="C929" s="336" t="s">
        <v>134</v>
      </c>
      <c r="D929" s="389">
        <v>0</v>
      </c>
    </row>
    <row r="930" spans="2:4" ht="11.25" hidden="1" customHeight="1">
      <c r="B930" s="388" t="s">
        <v>287</v>
      </c>
      <c r="C930" s="336" t="s">
        <v>288</v>
      </c>
      <c r="D930" s="389">
        <v>0</v>
      </c>
    </row>
    <row r="931" spans="2:4" ht="11.25" hidden="1" customHeight="1">
      <c r="B931" s="388" t="s">
        <v>240</v>
      </c>
      <c r="C931" s="336" t="s">
        <v>241</v>
      </c>
      <c r="D931" s="389">
        <v>0</v>
      </c>
    </row>
    <row r="932" spans="2:4" ht="20.399999999999999" hidden="1">
      <c r="B932" s="388" t="s">
        <v>256</v>
      </c>
      <c r="C932" s="336" t="s">
        <v>257</v>
      </c>
      <c r="D932" s="389">
        <v>0</v>
      </c>
    </row>
    <row r="933" spans="2:4" ht="11.25" hidden="1" customHeight="1">
      <c r="B933" s="388" t="s">
        <v>141</v>
      </c>
      <c r="C933" s="336" t="s">
        <v>142</v>
      </c>
      <c r="D933" s="389">
        <v>0</v>
      </c>
    </row>
    <row r="934" spans="2:4" ht="11.25" hidden="1" customHeight="1">
      <c r="B934" s="388" t="s">
        <v>149</v>
      </c>
      <c r="C934" s="336" t="s">
        <v>150</v>
      </c>
      <c r="D934" s="389">
        <v>0</v>
      </c>
    </row>
    <row r="935" spans="2:4" ht="11.25" hidden="1" customHeight="1">
      <c r="B935" s="388" t="s">
        <v>151</v>
      </c>
      <c r="C935" s="336" t="s">
        <v>152</v>
      </c>
      <c r="D935" s="389">
        <v>0</v>
      </c>
    </row>
    <row r="936" spans="2:4" ht="11.25" hidden="1" customHeight="1">
      <c r="B936" s="388" t="s">
        <v>153</v>
      </c>
      <c r="C936" s="336" t="s">
        <v>154</v>
      </c>
      <c r="D936" s="389">
        <v>0</v>
      </c>
    </row>
    <row r="937" spans="2:4" ht="11.25" hidden="1" customHeight="1">
      <c r="B937" s="388" t="s">
        <v>163</v>
      </c>
      <c r="C937" s="336" t="s">
        <v>164</v>
      </c>
      <c r="D937" s="387">
        <v>0</v>
      </c>
    </row>
    <row r="938" spans="2:4" ht="11.25" hidden="1" customHeight="1">
      <c r="B938" s="388" t="s">
        <v>169</v>
      </c>
      <c r="C938" s="336" t="s">
        <v>170</v>
      </c>
      <c r="D938" s="389">
        <v>0</v>
      </c>
    </row>
    <row r="939" spans="2:4" ht="11.25" hidden="1" customHeight="1">
      <c r="B939" s="426" t="s">
        <v>296</v>
      </c>
      <c r="C939" s="318" t="s">
        <v>297</v>
      </c>
      <c r="D939" s="389">
        <v>0</v>
      </c>
    </row>
    <row r="940" spans="2:4" ht="11.25" hidden="1" customHeight="1">
      <c r="B940" s="426" t="s">
        <v>179</v>
      </c>
      <c r="C940" s="318" t="s">
        <v>258</v>
      </c>
      <c r="D940" s="387">
        <v>0</v>
      </c>
    </row>
    <row r="941" spans="2:4" ht="11.25" customHeight="1">
      <c r="B941" s="388"/>
      <c r="C941" s="427" t="s">
        <v>265</v>
      </c>
      <c r="D941" s="402">
        <f>SUM(D918:D940)</f>
        <v>-10500000</v>
      </c>
    </row>
    <row r="942" spans="2:4" ht="11.25" customHeight="1">
      <c r="B942" s="403"/>
      <c r="C942" s="404"/>
      <c r="D942" s="405"/>
    </row>
    <row r="943" spans="2:4" ht="11.25" customHeight="1">
      <c r="B943" s="311"/>
      <c r="C943" s="448"/>
    </row>
    <row r="944" spans="2:4" ht="11.25" customHeight="1">
      <c r="B944" s="311"/>
      <c r="C944" s="448"/>
    </row>
    <row r="945" spans="1:5" ht="11.25" customHeight="1">
      <c r="B945" s="311"/>
      <c r="C945" s="448"/>
    </row>
    <row r="946" spans="1:5" ht="11.25" customHeight="1">
      <c r="B946" s="311"/>
      <c r="C946" s="448"/>
    </row>
    <row r="947" spans="1:5" ht="11.25" customHeight="1">
      <c r="B947" s="311"/>
      <c r="C947" s="448"/>
    </row>
    <row r="948" spans="1:5" ht="11.25" hidden="1" customHeight="1">
      <c r="B948" s="561" t="s">
        <v>313</v>
      </c>
      <c r="C948" s="448"/>
      <c r="D948" s="562" t="s">
        <v>314</v>
      </c>
    </row>
    <row r="949" spans="1:5" ht="11.25" hidden="1" customHeight="1">
      <c r="B949" s="311"/>
      <c r="C949" s="448"/>
    </row>
    <row r="950" spans="1:5" ht="11.25" hidden="1" customHeight="1">
      <c r="A950" s="753" t="s">
        <v>19</v>
      </c>
      <c r="B950" s="754"/>
      <c r="C950" s="757" t="s">
        <v>20</v>
      </c>
      <c r="D950" s="766" t="s">
        <v>21</v>
      </c>
      <c r="E950" s="736" t="s">
        <v>22</v>
      </c>
    </row>
    <row r="951" spans="1:5" ht="11.25" hidden="1" customHeight="1">
      <c r="A951" s="755"/>
      <c r="B951" s="756"/>
      <c r="C951" s="758"/>
      <c r="D951" s="767"/>
      <c r="E951" s="737"/>
    </row>
    <row r="952" spans="1:5" ht="11.25" hidden="1" customHeight="1">
      <c r="A952" s="635"/>
      <c r="B952" s="636"/>
      <c r="C952" s="637"/>
      <c r="D952" s="531"/>
      <c r="E952" s="532"/>
    </row>
    <row r="953" spans="1:5" ht="11.25" hidden="1" customHeight="1">
      <c r="A953" s="533" t="s">
        <v>23</v>
      </c>
      <c r="B953" s="286" t="s">
        <v>24</v>
      </c>
      <c r="C953" s="317" t="s">
        <v>25</v>
      </c>
      <c r="D953" s="89">
        <f>+D955+D958+D963+D967</f>
        <v>0</v>
      </c>
      <c r="E953" s="534" t="e">
        <f>+D953/$D$1023</f>
        <v>#DIV/0!</v>
      </c>
    </row>
    <row r="954" spans="1:5" ht="11.25" hidden="1" customHeight="1">
      <c r="A954" s="533"/>
      <c r="B954" s="286"/>
      <c r="C954" s="320"/>
      <c r="D954" s="89"/>
      <c r="E954" s="534"/>
    </row>
    <row r="955" spans="1:5" ht="11.25" hidden="1" customHeight="1">
      <c r="A955" s="535" t="s">
        <v>26</v>
      </c>
      <c r="B955" s="294" t="s">
        <v>27</v>
      </c>
      <c r="C955" s="323" t="s">
        <v>28</v>
      </c>
      <c r="D955" s="536">
        <f>SUM(D956:D956)</f>
        <v>0</v>
      </c>
      <c r="E955" s="534" t="e">
        <f>+D955/$D$1023</f>
        <v>#DIV/0!</v>
      </c>
    </row>
    <row r="956" spans="1:5" ht="11.25" hidden="1" customHeight="1">
      <c r="A956" s="497" t="s">
        <v>26</v>
      </c>
      <c r="B956" s="90" t="s">
        <v>29</v>
      </c>
      <c r="C956" s="318" t="s">
        <v>30</v>
      </c>
      <c r="D956" s="81">
        <f>+D1028+D1044+D1067+D1100</f>
        <v>0</v>
      </c>
      <c r="E956" s="537" t="e">
        <f>+D956/$D$1023</f>
        <v>#DIV/0!</v>
      </c>
    </row>
    <row r="957" spans="1:5" ht="11.25" hidden="1" customHeight="1">
      <c r="A957" s="497"/>
      <c r="B957" s="90"/>
      <c r="D957" s="81"/>
      <c r="E957" s="537"/>
    </row>
    <row r="958" spans="1:5" ht="11.25" hidden="1" customHeight="1">
      <c r="A958" s="535" t="s">
        <v>26</v>
      </c>
      <c r="B958" s="294" t="s">
        <v>41</v>
      </c>
      <c r="C958" s="323" t="s">
        <v>42</v>
      </c>
      <c r="D958" s="536">
        <f>SUM(D960:D961)</f>
        <v>0</v>
      </c>
      <c r="E958" s="534" t="e">
        <f>+D958/$D$1023</f>
        <v>#DIV/0!</v>
      </c>
    </row>
    <row r="959" spans="1:5" ht="11.25" hidden="1" customHeight="1">
      <c r="A959" s="497" t="s">
        <v>26</v>
      </c>
      <c r="B959" s="90" t="s">
        <v>43</v>
      </c>
      <c r="C959" s="318" t="s">
        <v>44</v>
      </c>
      <c r="D959" s="81">
        <f>+D1029+D1045+D1068+D1101</f>
        <v>0</v>
      </c>
      <c r="E959" s="537" t="e">
        <f>+D959/$D$1023</f>
        <v>#DIV/0!</v>
      </c>
    </row>
    <row r="960" spans="1:5" ht="11.25" hidden="1" customHeight="1">
      <c r="A960" s="497" t="s">
        <v>26</v>
      </c>
      <c r="B960" s="90" t="s">
        <v>45</v>
      </c>
      <c r="C960" s="318" t="s">
        <v>46</v>
      </c>
      <c r="D960" s="567">
        <v>0</v>
      </c>
      <c r="E960" s="537" t="e">
        <f>+D960/$D$1023</f>
        <v>#DIV/0!</v>
      </c>
    </row>
    <row r="961" spans="1:5" ht="11.25" hidden="1" customHeight="1">
      <c r="A961" s="497"/>
      <c r="B961" s="90" t="s">
        <v>47</v>
      </c>
      <c r="C961" s="318" t="s">
        <v>48</v>
      </c>
      <c r="D961" s="567">
        <f>D1103</f>
        <v>0</v>
      </c>
      <c r="E961" s="537"/>
    </row>
    <row r="962" spans="1:5" ht="11.25" hidden="1" customHeight="1">
      <c r="A962" s="497"/>
      <c r="B962" s="90"/>
      <c r="D962" s="81"/>
      <c r="E962" s="534"/>
    </row>
    <row r="963" spans="1:5" ht="20.399999999999999" hidden="1">
      <c r="A963" s="500" t="s">
        <v>49</v>
      </c>
      <c r="B963" s="539" t="s">
        <v>50</v>
      </c>
      <c r="C963" s="332" t="s">
        <v>51</v>
      </c>
      <c r="D963" s="575">
        <f>SUM(D964:D965)</f>
        <v>0</v>
      </c>
      <c r="E963" s="534" t="e">
        <f>+D963/$D$1023</f>
        <v>#DIV/0!</v>
      </c>
    </row>
    <row r="964" spans="1:5" ht="20.399999999999999" hidden="1">
      <c r="A964" s="281" t="s">
        <v>49</v>
      </c>
      <c r="B964" s="279" t="s">
        <v>52</v>
      </c>
      <c r="C964" s="336" t="s">
        <v>53</v>
      </c>
      <c r="D964" s="578">
        <f>D1031+D1047+D1070+D1104</f>
        <v>0</v>
      </c>
      <c r="E964" s="537" t="e">
        <f>+D964/$D$1023</f>
        <v>#DIV/0!</v>
      </c>
    </row>
    <row r="965" spans="1:5" ht="11.25" hidden="1" customHeight="1">
      <c r="A965" s="281" t="s">
        <v>49</v>
      </c>
      <c r="B965" s="279" t="s">
        <v>54</v>
      </c>
      <c r="C965" s="336" t="s">
        <v>55</v>
      </c>
      <c r="D965" s="578">
        <f>D1032+D1048+D1071+D1105</f>
        <v>0</v>
      </c>
      <c r="E965" s="537" t="e">
        <f>+D965/$D$1023</f>
        <v>#DIV/0!</v>
      </c>
    </row>
    <row r="966" spans="1:5" ht="11.25" hidden="1" customHeight="1">
      <c r="A966" s="290"/>
      <c r="B966" s="279"/>
      <c r="C966" s="339"/>
      <c r="D966" s="578"/>
      <c r="E966" s="571"/>
    </row>
    <row r="967" spans="1:5" ht="20.399999999999999" hidden="1">
      <c r="A967" s="500" t="s">
        <v>49</v>
      </c>
      <c r="B967" s="539" t="s">
        <v>56</v>
      </c>
      <c r="C967" s="332" t="s">
        <v>57</v>
      </c>
      <c r="D967" s="575">
        <f>SUM(D968:D970)</f>
        <v>0</v>
      </c>
      <c r="E967" s="534" t="e">
        <f>+D967/$D$1023</f>
        <v>#DIV/0!</v>
      </c>
    </row>
    <row r="968" spans="1:5" ht="20.399999999999999" hidden="1">
      <c r="A968" s="281" t="s">
        <v>49</v>
      </c>
      <c r="B968" s="279" t="s">
        <v>58</v>
      </c>
      <c r="C968" s="336" t="s">
        <v>59</v>
      </c>
      <c r="D968" s="578">
        <f>D1033+D1049+D1072+D1106</f>
        <v>0</v>
      </c>
      <c r="E968" s="537" t="e">
        <f>+D968/$D$1023</f>
        <v>#DIV/0!</v>
      </c>
    </row>
    <row r="969" spans="1:5" ht="20.399999999999999" hidden="1">
      <c r="A969" s="494" t="s">
        <v>49</v>
      </c>
      <c r="B969" s="412" t="s">
        <v>60</v>
      </c>
      <c r="C969" s="289" t="s">
        <v>61</v>
      </c>
      <c r="D969" s="578">
        <f>D1034+D1050+D1073+D1107</f>
        <v>0</v>
      </c>
      <c r="E969" s="537" t="e">
        <f>+D969/$D$1023</f>
        <v>#DIV/0!</v>
      </c>
    </row>
    <row r="970" spans="1:5" ht="11.25" hidden="1" customHeight="1">
      <c r="A970" s="494" t="s">
        <v>49</v>
      </c>
      <c r="B970" s="412" t="s">
        <v>62</v>
      </c>
      <c r="C970" s="289" t="s">
        <v>63</v>
      </c>
      <c r="D970" s="578">
        <f>D1035+D1051+D1074+D1108</f>
        <v>0</v>
      </c>
      <c r="E970" s="537" t="e">
        <f>+D970/$D$1023</f>
        <v>#DIV/0!</v>
      </c>
    </row>
    <row r="971" spans="1:5" ht="11.25" hidden="1" customHeight="1">
      <c r="A971" s="497"/>
      <c r="B971" s="90"/>
      <c r="D971" s="81"/>
      <c r="E971" s="537"/>
    </row>
    <row r="972" spans="1:5" ht="11.25" hidden="1" customHeight="1">
      <c r="A972" s="497"/>
      <c r="B972" s="499"/>
      <c r="C972" s="551"/>
      <c r="D972" s="89"/>
      <c r="E972" s="534"/>
    </row>
    <row r="973" spans="1:5" ht="11.25" hidden="1" customHeight="1">
      <c r="A973" s="640" t="s">
        <v>64</v>
      </c>
      <c r="B973" s="286" t="s">
        <v>205</v>
      </c>
      <c r="C973" s="641" t="s">
        <v>65</v>
      </c>
      <c r="D973" s="89">
        <f>+D975+D978+D989+D992+D982+D997+D986</f>
        <v>0</v>
      </c>
      <c r="E973" s="534" t="e">
        <f>+D973/$D$1023</f>
        <v>#DIV/0!</v>
      </c>
    </row>
    <row r="974" spans="1:5" ht="11.25" hidden="1" customHeight="1">
      <c r="A974" s="497"/>
      <c r="B974" s="499"/>
      <c r="C974" s="551"/>
      <c r="D974" s="89"/>
      <c r="E974" s="534"/>
    </row>
    <row r="975" spans="1:5" ht="11.25" hidden="1" customHeight="1">
      <c r="A975" s="500" t="s">
        <v>64</v>
      </c>
      <c r="B975" s="294" t="s">
        <v>66</v>
      </c>
      <c r="C975" s="618" t="s">
        <v>67</v>
      </c>
      <c r="D975" s="89">
        <f>SUM(D976)</f>
        <v>0</v>
      </c>
      <c r="E975" s="534" t="e">
        <f>+D975/$D$1023</f>
        <v>#DIV/0!</v>
      </c>
    </row>
    <row r="976" spans="1:5" ht="11.25" hidden="1" customHeight="1">
      <c r="A976" s="497" t="s">
        <v>64</v>
      </c>
      <c r="B976" s="90" t="s">
        <v>70</v>
      </c>
      <c r="C976" s="551" t="s">
        <v>71</v>
      </c>
      <c r="D976" s="81">
        <f>+D1075</f>
        <v>0</v>
      </c>
      <c r="E976" s="537" t="e">
        <f>+D976/$D$1023</f>
        <v>#DIV/0!</v>
      </c>
    </row>
    <row r="977" spans="1:5" ht="11.25" hidden="1" customHeight="1">
      <c r="A977" s="497"/>
      <c r="B977" s="499"/>
      <c r="C977" s="551"/>
      <c r="D977" s="89"/>
      <c r="E977" s="534"/>
    </row>
    <row r="978" spans="1:5" ht="11.25" hidden="1" customHeight="1">
      <c r="A978" s="500" t="s">
        <v>64</v>
      </c>
      <c r="B978" s="294" t="s">
        <v>279</v>
      </c>
      <c r="C978" s="618" t="s">
        <v>78</v>
      </c>
      <c r="D978" s="89">
        <f>SUM(D979:D980)</f>
        <v>0</v>
      </c>
      <c r="E978" s="534" t="e">
        <f>+D978/$D$1023</f>
        <v>#DIV/0!</v>
      </c>
    </row>
    <row r="979" spans="1:5" ht="11.25" hidden="1" customHeight="1">
      <c r="A979" s="497" t="s">
        <v>64</v>
      </c>
      <c r="B979" s="90" t="s">
        <v>79</v>
      </c>
      <c r="C979" s="551" t="s">
        <v>80</v>
      </c>
      <c r="D979" s="81">
        <f>+D1036</f>
        <v>0</v>
      </c>
      <c r="E979" s="537" t="e">
        <f>+D979/$D$1023</f>
        <v>#DIV/0!</v>
      </c>
    </row>
    <row r="980" spans="1:5" ht="11.25" hidden="1" customHeight="1">
      <c r="A980" s="497" t="s">
        <v>64</v>
      </c>
      <c r="B980" s="90" t="s">
        <v>81</v>
      </c>
      <c r="C980" s="551" t="s">
        <v>82</v>
      </c>
      <c r="D980" s="81">
        <f>+D1076</f>
        <v>0</v>
      </c>
      <c r="E980" s="537" t="e">
        <f>+D980/$D$1023</f>
        <v>#DIV/0!</v>
      </c>
    </row>
    <row r="981" spans="1:5" ht="11.25" hidden="1" customHeight="1">
      <c r="A981" s="497"/>
      <c r="B981" s="499"/>
      <c r="C981" s="551"/>
      <c r="D981" s="89"/>
      <c r="E981" s="534"/>
    </row>
    <row r="982" spans="1:5" ht="11.25" hidden="1" customHeight="1">
      <c r="A982" s="500" t="s">
        <v>64</v>
      </c>
      <c r="B982" s="294" t="s">
        <v>89</v>
      </c>
      <c r="C982" s="618" t="s">
        <v>90</v>
      </c>
      <c r="D982" s="89">
        <f>SUM(D983:D984)</f>
        <v>0</v>
      </c>
      <c r="E982" s="534" t="e">
        <f>+D982/D1023</f>
        <v>#DIV/0!</v>
      </c>
    </row>
    <row r="983" spans="1:5" ht="11.25" hidden="1" customHeight="1">
      <c r="A983" s="497" t="s">
        <v>64</v>
      </c>
      <c r="B983" s="90" t="s">
        <v>95</v>
      </c>
      <c r="C983" s="551" t="s">
        <v>96</v>
      </c>
      <c r="D983" s="81">
        <f>+D1053</f>
        <v>0</v>
      </c>
      <c r="E983" s="537" t="e">
        <f>+D983/D1023</f>
        <v>#DIV/0!</v>
      </c>
    </row>
    <row r="984" spans="1:5" ht="11.25" hidden="1" customHeight="1">
      <c r="A984" s="497" t="s">
        <v>64</v>
      </c>
      <c r="B984" s="90" t="s">
        <v>97</v>
      </c>
      <c r="C984" s="551" t="s">
        <v>98</v>
      </c>
      <c r="D984" s="81"/>
      <c r="E984" s="537" t="e">
        <f>+D984/D1023</f>
        <v>#DIV/0!</v>
      </c>
    </row>
    <row r="985" spans="1:5" ht="12" hidden="1" customHeight="1">
      <c r="A985" s="497"/>
      <c r="B985" s="499"/>
      <c r="C985" s="551"/>
      <c r="D985" s="89"/>
      <c r="E985" s="534"/>
    </row>
    <row r="986" spans="1:5" ht="12" hidden="1" customHeight="1">
      <c r="A986" s="500" t="s">
        <v>64</v>
      </c>
      <c r="B986" s="294">
        <v>1.05</v>
      </c>
      <c r="C986" s="618" t="s">
        <v>362</v>
      </c>
      <c r="D986" s="536">
        <f>+D987</f>
        <v>0</v>
      </c>
      <c r="E986" s="534" t="e">
        <f>+D986/$D$1023</f>
        <v>#DIV/0!</v>
      </c>
    </row>
    <row r="987" spans="1:5" ht="12" hidden="1" customHeight="1">
      <c r="A987" s="497" t="s">
        <v>64</v>
      </c>
      <c r="B987" s="90" t="s">
        <v>249</v>
      </c>
      <c r="C987" s="551" t="s">
        <v>250</v>
      </c>
      <c r="D987" s="81">
        <f>+D1052</f>
        <v>0</v>
      </c>
      <c r="E987" s="537" t="e">
        <f>+D987/$D$1023</f>
        <v>#DIV/0!</v>
      </c>
    </row>
    <row r="988" spans="1:5" ht="12" hidden="1" customHeight="1">
      <c r="A988" s="497"/>
      <c r="B988" s="499"/>
      <c r="C988" s="551"/>
      <c r="D988" s="89"/>
      <c r="E988" s="534"/>
    </row>
    <row r="989" spans="1:5" ht="11.25" hidden="1" customHeight="1">
      <c r="A989" s="500" t="s">
        <v>64</v>
      </c>
      <c r="B989" s="294" t="s">
        <v>99</v>
      </c>
      <c r="C989" s="618" t="s">
        <v>280</v>
      </c>
      <c r="D989" s="89">
        <f>SUM(D990)</f>
        <v>0</v>
      </c>
      <c r="E989" s="534" t="e">
        <f>+D989/$D$1023</f>
        <v>#DIV/0!</v>
      </c>
    </row>
    <row r="990" spans="1:5" ht="11.25" hidden="1" customHeight="1">
      <c r="A990" s="497" t="s">
        <v>64</v>
      </c>
      <c r="B990" s="90" t="s">
        <v>101</v>
      </c>
      <c r="C990" s="551" t="s">
        <v>102</v>
      </c>
      <c r="D990" s="81">
        <f>+D1078+D1054</f>
        <v>0</v>
      </c>
      <c r="E990" s="537" t="e">
        <f>+D990/$D$1023</f>
        <v>#DIV/0!</v>
      </c>
    </row>
    <row r="991" spans="1:5" ht="11.25" hidden="1" customHeight="1">
      <c r="A991" s="500"/>
      <c r="B991" s="294"/>
      <c r="C991" s="618"/>
      <c r="D991" s="89"/>
      <c r="E991" s="534"/>
    </row>
    <row r="992" spans="1:5" ht="11.25" hidden="1" customHeight="1">
      <c r="A992" s="500" t="s">
        <v>64</v>
      </c>
      <c r="B992" s="294" t="s">
        <v>281</v>
      </c>
      <c r="C992" s="618" t="s">
        <v>282</v>
      </c>
      <c r="D992" s="536">
        <f>SUM(D993:D994)</f>
        <v>0</v>
      </c>
      <c r="E992" s="534" t="e">
        <f>+D992/$D$1023</f>
        <v>#DIV/0!</v>
      </c>
    </row>
    <row r="993" spans="1:5" ht="11.25" hidden="1" customHeight="1">
      <c r="A993" s="497" t="s">
        <v>64</v>
      </c>
      <c r="B993" s="90" t="s">
        <v>363</v>
      </c>
      <c r="C993" s="551" t="s">
        <v>364</v>
      </c>
      <c r="D993" s="81"/>
      <c r="E993" s="537" t="e">
        <f>+D993/$D$1023</f>
        <v>#DIV/0!</v>
      </c>
    </row>
    <row r="994" spans="1:5" ht="11.25" hidden="1" customHeight="1">
      <c r="A994" s="497" t="s">
        <v>64</v>
      </c>
      <c r="B994" s="90" t="s">
        <v>283</v>
      </c>
      <c r="C994" s="551" t="s">
        <v>284</v>
      </c>
      <c r="D994" s="81">
        <f>+D1080+D1056</f>
        <v>0</v>
      </c>
      <c r="E994" s="537" t="e">
        <f>+D994/$D$1023</f>
        <v>#DIV/0!</v>
      </c>
    </row>
    <row r="995" spans="1:5" ht="11.25" hidden="1" customHeight="1">
      <c r="A995" s="497"/>
      <c r="B995" s="90"/>
      <c r="C995" s="551"/>
      <c r="D995" s="81"/>
      <c r="E995" s="537"/>
    </row>
    <row r="996" spans="1:5" ht="11.25" hidden="1" customHeight="1">
      <c r="A996" s="497"/>
      <c r="B996" s="90"/>
      <c r="C996" s="551"/>
      <c r="D996" s="81"/>
      <c r="E996" s="537"/>
    </row>
    <row r="997" spans="1:5" ht="11.25" hidden="1" customHeight="1">
      <c r="A997" s="500" t="s">
        <v>64</v>
      </c>
      <c r="B997" s="294">
        <v>1.08</v>
      </c>
      <c r="C997" s="618" t="s">
        <v>103</v>
      </c>
      <c r="D997" s="89">
        <f>+D998</f>
        <v>0</v>
      </c>
      <c r="E997" s="537" t="e">
        <f>+D997/$D$1023</f>
        <v>#DIV/0!</v>
      </c>
    </row>
    <row r="998" spans="1:5" ht="11.25" hidden="1" customHeight="1">
      <c r="A998" s="497" t="s">
        <v>64</v>
      </c>
      <c r="B998" s="90" t="s">
        <v>112</v>
      </c>
      <c r="C998" s="551" t="s">
        <v>113</v>
      </c>
      <c r="D998" s="81">
        <f>+D1058</f>
        <v>0</v>
      </c>
      <c r="E998" s="537" t="e">
        <f>+D998/$D$1023</f>
        <v>#DIV/0!</v>
      </c>
    </row>
    <row r="999" spans="1:5" ht="11.25" hidden="1" customHeight="1">
      <c r="A999" s="497"/>
      <c r="B999" s="90"/>
      <c r="C999" s="551"/>
      <c r="D999" s="81"/>
      <c r="E999" s="537"/>
    </row>
    <row r="1000" spans="1:5" ht="11.25" hidden="1" customHeight="1">
      <c r="A1000" s="497"/>
      <c r="B1000" s="90"/>
      <c r="C1000" s="551"/>
      <c r="D1000" s="89"/>
      <c r="E1000" s="534"/>
    </row>
    <row r="1001" spans="1:5" ht="11.25" hidden="1" customHeight="1">
      <c r="A1001" s="640" t="s">
        <v>64</v>
      </c>
      <c r="B1001" s="286">
        <v>2</v>
      </c>
      <c r="C1001" s="641" t="s">
        <v>122</v>
      </c>
      <c r="D1001" s="89">
        <f>+D1003+D1006</f>
        <v>0</v>
      </c>
      <c r="E1001" s="534" t="e">
        <f>+D1001/$D$1023</f>
        <v>#DIV/0!</v>
      </c>
    </row>
    <row r="1002" spans="1:5" ht="11.25" hidden="1" customHeight="1">
      <c r="A1002" s="497"/>
      <c r="B1002" s="499"/>
      <c r="C1002" s="551"/>
      <c r="D1002" s="89"/>
      <c r="E1002" s="534"/>
    </row>
    <row r="1003" spans="1:5" ht="11.25" hidden="1" customHeight="1">
      <c r="A1003" s="500" t="s">
        <v>64</v>
      </c>
      <c r="B1003" s="294" t="s">
        <v>236</v>
      </c>
      <c r="C1003" s="618" t="s">
        <v>237</v>
      </c>
      <c r="D1003" s="536">
        <f>SUM(D1004:D1004)</f>
        <v>0</v>
      </c>
      <c r="E1003" s="534" t="e">
        <f>+D1003/$D$1023</f>
        <v>#DIV/0!</v>
      </c>
    </row>
    <row r="1004" spans="1:5" ht="11.25" hidden="1" customHeight="1">
      <c r="A1004" s="281" t="s">
        <v>64</v>
      </c>
      <c r="B1004" s="90" t="s">
        <v>285</v>
      </c>
      <c r="C1004" s="551" t="s">
        <v>286</v>
      </c>
      <c r="D1004" s="81">
        <v>0</v>
      </c>
      <c r="E1004" s="537" t="e">
        <f>+D1004/$D$1023</f>
        <v>#DIV/0!</v>
      </c>
    </row>
    <row r="1005" spans="1:5" ht="11.25" hidden="1" customHeight="1">
      <c r="A1005" s="281"/>
      <c r="B1005" s="90"/>
      <c r="D1005" s="81"/>
      <c r="E1005" s="537"/>
    </row>
    <row r="1006" spans="1:5" ht="11.25" hidden="1" customHeight="1">
      <c r="A1006" s="500" t="s">
        <v>64</v>
      </c>
      <c r="B1006" s="294" t="s">
        <v>145</v>
      </c>
      <c r="C1006" s="618" t="s">
        <v>146</v>
      </c>
      <c r="D1006" s="536">
        <f>SUM(D1007:D1009)</f>
        <v>0</v>
      </c>
      <c r="E1006" s="534" t="e">
        <f>+D1006/$D$1023</f>
        <v>#DIV/0!</v>
      </c>
    </row>
    <row r="1007" spans="1:5" ht="11.25" hidden="1" customHeight="1">
      <c r="A1007" s="281" t="s">
        <v>64</v>
      </c>
      <c r="B1007" s="90" t="s">
        <v>149</v>
      </c>
      <c r="C1007" s="318" t="s">
        <v>150</v>
      </c>
      <c r="D1007" s="81">
        <f>+D1059</f>
        <v>0</v>
      </c>
      <c r="E1007" s="537" t="e">
        <f>+D1007/$D$1023</f>
        <v>#DIV/0!</v>
      </c>
    </row>
    <row r="1008" spans="1:5" ht="11.25" hidden="1" customHeight="1">
      <c r="A1008" s="281" t="s">
        <v>64</v>
      </c>
      <c r="B1008" s="90" t="s">
        <v>153</v>
      </c>
      <c r="C1008" s="318" t="s">
        <v>154</v>
      </c>
      <c r="D1008" s="81">
        <f>+D1060</f>
        <v>0</v>
      </c>
      <c r="E1008" s="537" t="e">
        <f>+D1008/$D$1023</f>
        <v>#DIV/0!</v>
      </c>
    </row>
    <row r="1009" spans="1:5" ht="11.25" hidden="1" customHeight="1">
      <c r="A1009" s="281" t="s">
        <v>64</v>
      </c>
      <c r="B1009" s="90" t="s">
        <v>291</v>
      </c>
      <c r="C1009" s="318" t="s">
        <v>315</v>
      </c>
      <c r="D1009" s="81">
        <f>+D1082</f>
        <v>0</v>
      </c>
      <c r="E1009" s="537" t="e">
        <f>+D1009/$D$1023</f>
        <v>#DIV/0!</v>
      </c>
    </row>
    <row r="1010" spans="1:5" ht="11.25" hidden="1" customHeight="1">
      <c r="A1010" s="281"/>
      <c r="B1010" s="90"/>
      <c r="D1010" s="81"/>
      <c r="E1010" s="537"/>
    </row>
    <row r="1011" spans="1:5" ht="11.25" hidden="1" customHeight="1">
      <c r="A1011" s="281"/>
      <c r="B1011" s="90"/>
      <c r="D1011" s="81"/>
      <c r="E1011" s="537"/>
    </row>
    <row r="1012" spans="1:5" ht="11.25" hidden="1" customHeight="1">
      <c r="A1012" s="640">
        <v>2</v>
      </c>
      <c r="B1012" s="286">
        <v>5</v>
      </c>
      <c r="C1012" s="641" t="s">
        <v>157</v>
      </c>
      <c r="D1012" s="89">
        <f>+D1014</f>
        <v>0</v>
      </c>
      <c r="E1012" s="534" t="e">
        <f>+D1012/D1023</f>
        <v>#DIV/0!</v>
      </c>
    </row>
    <row r="1013" spans="1:5" ht="11.25" hidden="1" customHeight="1">
      <c r="A1013" s="281"/>
      <c r="B1013" s="90"/>
      <c r="D1013" s="81"/>
      <c r="E1013" s="537"/>
    </row>
    <row r="1014" spans="1:5" ht="11.25" hidden="1" customHeight="1">
      <c r="A1014" s="500" t="s">
        <v>158</v>
      </c>
      <c r="B1014" s="294" t="s">
        <v>159</v>
      </c>
      <c r="C1014" s="618" t="s">
        <v>160</v>
      </c>
      <c r="D1014" s="536">
        <f>+D1015</f>
        <v>0</v>
      </c>
      <c r="E1014" s="534" t="e">
        <f>+D1014/D1023</f>
        <v>#DIV/0!</v>
      </c>
    </row>
    <row r="1015" spans="1:5" ht="11.25" hidden="1" customHeight="1">
      <c r="A1015" s="281" t="s">
        <v>158</v>
      </c>
      <c r="B1015" s="90" t="s">
        <v>167</v>
      </c>
      <c r="C1015" s="318" t="s">
        <v>168</v>
      </c>
      <c r="D1015" s="81">
        <f>+D1083+D1091</f>
        <v>0</v>
      </c>
      <c r="E1015" s="537" t="e">
        <f>+D1015/D1023</f>
        <v>#DIV/0!</v>
      </c>
    </row>
    <row r="1016" spans="1:5" ht="11.25" hidden="1" customHeight="1">
      <c r="A1016" s="281"/>
      <c r="B1016" s="90"/>
      <c r="D1016" s="81"/>
      <c r="E1016" s="537"/>
    </row>
    <row r="1017" spans="1:5" ht="11.25" hidden="1" customHeight="1">
      <c r="A1017" s="544" t="s">
        <v>190</v>
      </c>
      <c r="B1017" s="286" t="s">
        <v>191</v>
      </c>
      <c r="C1017" s="317" t="s">
        <v>192</v>
      </c>
      <c r="D1017" s="89">
        <f>+D1019</f>
        <v>0</v>
      </c>
      <c r="E1017" s="534" t="e">
        <f>+D1017/D1023</f>
        <v>#DIV/0!</v>
      </c>
    </row>
    <row r="1018" spans="1:5" ht="11.25" hidden="1" customHeight="1">
      <c r="A1018" s="544"/>
      <c r="B1018" s="286"/>
      <c r="C1018" s="320"/>
      <c r="D1018" s="89"/>
      <c r="E1018" s="534"/>
    </row>
    <row r="1019" spans="1:5" ht="11.25" hidden="1" customHeight="1">
      <c r="A1019" s="557">
        <v>4</v>
      </c>
      <c r="B1019" s="294" t="s">
        <v>193</v>
      </c>
      <c r="C1019" s="323" t="s">
        <v>194</v>
      </c>
      <c r="D1019" s="536">
        <f>SUM(D1020:D1021)</f>
        <v>0</v>
      </c>
      <c r="E1019" s="534" t="e">
        <f>+D1019/D1023</f>
        <v>#DIV/0!</v>
      </c>
    </row>
    <row r="1020" spans="1:5" ht="11.25" hidden="1" customHeight="1">
      <c r="A1020" s="556">
        <v>4</v>
      </c>
      <c r="B1020" s="90" t="s">
        <v>195</v>
      </c>
      <c r="C1020" s="318" t="s">
        <v>196</v>
      </c>
      <c r="D1020" s="81">
        <f>+D1114+D1092</f>
        <v>0</v>
      </c>
      <c r="E1020" s="537" t="e">
        <f>+D1020/D1023</f>
        <v>#DIV/0!</v>
      </c>
    </row>
    <row r="1021" spans="1:5" ht="11.25" hidden="1" customHeight="1">
      <c r="A1021" s="556">
        <v>4</v>
      </c>
      <c r="B1021" s="90" t="s">
        <v>197</v>
      </c>
      <c r="C1021" s="318" t="s">
        <v>198</v>
      </c>
      <c r="D1021" s="81">
        <f>+D1093</f>
        <v>0</v>
      </c>
      <c r="E1021" s="537" t="e">
        <f>+D1021/D1023</f>
        <v>#DIV/0!</v>
      </c>
    </row>
    <row r="1022" spans="1:5" ht="11.25" hidden="1" customHeight="1">
      <c r="A1022" s="497"/>
      <c r="B1022" s="90"/>
      <c r="D1022" s="81"/>
      <c r="E1022" s="537"/>
    </row>
    <row r="1023" spans="1:5" ht="15.6" hidden="1" customHeight="1">
      <c r="A1023" s="738" t="s">
        <v>316</v>
      </c>
      <c r="B1023" s="739"/>
      <c r="C1023" s="740"/>
      <c r="D1023" s="645">
        <f>+D973+D953+D1001+D1012+D1017</f>
        <v>0</v>
      </c>
      <c r="E1023" s="612" t="e">
        <f>+D1023/D1023</f>
        <v>#DIV/0!</v>
      </c>
    </row>
    <row r="1024" spans="1:5" ht="11.25" hidden="1" customHeight="1">
      <c r="B1024" s="311"/>
      <c r="C1024" s="448"/>
    </row>
    <row r="1025" spans="2:4" ht="11.25" hidden="1" customHeight="1">
      <c r="B1025" s="311"/>
      <c r="C1025" s="448"/>
    </row>
    <row r="1026" spans="2:4" ht="11.25" hidden="1" customHeight="1">
      <c r="B1026" s="406"/>
      <c r="C1026" s="407" t="s">
        <v>317</v>
      </c>
      <c r="D1026" s="368" t="s">
        <v>318</v>
      </c>
    </row>
    <row r="1027" spans="2:4" ht="11.25" hidden="1" customHeight="1">
      <c r="B1027" s="408"/>
      <c r="C1027" s="409"/>
      <c r="D1027" s="410"/>
    </row>
    <row r="1028" spans="2:4" ht="11.25" hidden="1" customHeight="1">
      <c r="B1028" s="426" t="s">
        <v>29</v>
      </c>
      <c r="C1028" s="318" t="s">
        <v>30</v>
      </c>
      <c r="D1028" s="431">
        <v>0</v>
      </c>
    </row>
    <row r="1029" spans="2:4" ht="11.25" hidden="1" customHeight="1">
      <c r="B1029" s="426" t="s">
        <v>43</v>
      </c>
      <c r="C1029" s="318" t="s">
        <v>44</v>
      </c>
      <c r="D1029" s="431">
        <v>0</v>
      </c>
    </row>
    <row r="1030" spans="2:4" ht="11.25" hidden="1" customHeight="1">
      <c r="B1030" s="426" t="s">
        <v>45</v>
      </c>
      <c r="C1030" s="318" t="s">
        <v>46</v>
      </c>
      <c r="D1030" s="431">
        <v>0</v>
      </c>
    </row>
    <row r="1031" spans="2:4" ht="20.399999999999999" hidden="1">
      <c r="B1031" s="412" t="s">
        <v>52</v>
      </c>
      <c r="C1031" s="336" t="s">
        <v>53</v>
      </c>
      <c r="D1031" s="431">
        <v>0</v>
      </c>
    </row>
    <row r="1032" spans="2:4" ht="10.199999999999999" hidden="1">
      <c r="B1032" s="412" t="s">
        <v>54</v>
      </c>
      <c r="C1032" s="336" t="s">
        <v>55</v>
      </c>
      <c r="D1032" s="431">
        <v>0</v>
      </c>
    </row>
    <row r="1033" spans="2:4" ht="20.399999999999999" hidden="1">
      <c r="B1033" s="412" t="s">
        <v>58</v>
      </c>
      <c r="C1033" s="336" t="s">
        <v>59</v>
      </c>
      <c r="D1033" s="431">
        <v>0</v>
      </c>
    </row>
    <row r="1034" spans="2:4" ht="20.399999999999999" hidden="1">
      <c r="B1034" s="412" t="s">
        <v>60</v>
      </c>
      <c r="C1034" s="336" t="s">
        <v>61</v>
      </c>
      <c r="D1034" s="431">
        <v>0</v>
      </c>
    </row>
    <row r="1035" spans="2:4" ht="10.199999999999999" hidden="1">
      <c r="B1035" s="412" t="s">
        <v>62</v>
      </c>
      <c r="C1035" s="336" t="s">
        <v>63</v>
      </c>
      <c r="D1035" s="431">
        <v>0</v>
      </c>
    </row>
    <row r="1036" spans="2:4" ht="10.199999999999999" hidden="1">
      <c r="B1036" s="412" t="s">
        <v>79</v>
      </c>
      <c r="C1036" s="336" t="s">
        <v>80</v>
      </c>
      <c r="D1036" s="431">
        <v>0</v>
      </c>
    </row>
    <row r="1037" spans="2:4" ht="10.199999999999999" hidden="1">
      <c r="B1037" s="412" t="s">
        <v>285</v>
      </c>
      <c r="C1037" s="336" t="s">
        <v>286</v>
      </c>
      <c r="D1037" s="432">
        <v>0</v>
      </c>
    </row>
    <row r="1038" spans="2:4" ht="11.25" hidden="1" customHeight="1">
      <c r="B1038" s="415"/>
      <c r="C1038" s="311" t="s">
        <v>265</v>
      </c>
      <c r="D1038" s="416">
        <f>SUM(D1028:D1037)</f>
        <v>0</v>
      </c>
    </row>
    <row r="1039" spans="2:4" ht="11.25" hidden="1" customHeight="1">
      <c r="B1039" s="417"/>
      <c r="C1039" s="418"/>
      <c r="D1039" s="419"/>
    </row>
    <row r="1040" spans="2:4" ht="11.25" hidden="1" customHeight="1">
      <c r="B1040" s="311"/>
      <c r="C1040" s="448"/>
    </row>
    <row r="1041" spans="1:5" ht="11.25" hidden="1" customHeight="1">
      <c r="B1041" s="311"/>
      <c r="C1041" s="448"/>
    </row>
    <row r="1042" spans="1:5" ht="11.25" hidden="1" customHeight="1">
      <c r="A1042" s="67"/>
      <c r="B1042" s="406"/>
      <c r="C1042" s="407" t="s">
        <v>319</v>
      </c>
      <c r="D1042" s="368" t="s">
        <v>320</v>
      </c>
      <c r="E1042" s="434"/>
    </row>
    <row r="1043" spans="1:5" ht="11.25" hidden="1" customHeight="1">
      <c r="A1043" s="67"/>
      <c r="B1043" s="408"/>
      <c r="C1043" s="409"/>
      <c r="D1043" s="410"/>
      <c r="E1043" s="434"/>
    </row>
    <row r="1044" spans="1:5" ht="11.25" hidden="1" customHeight="1">
      <c r="A1044" s="67"/>
      <c r="B1044" s="426" t="s">
        <v>29</v>
      </c>
      <c r="C1044" s="318" t="s">
        <v>30</v>
      </c>
      <c r="D1044" s="431">
        <v>0</v>
      </c>
      <c r="E1044" s="434"/>
    </row>
    <row r="1045" spans="1:5" ht="11.25" hidden="1" customHeight="1">
      <c r="A1045" s="67"/>
      <c r="B1045" s="426" t="s">
        <v>43</v>
      </c>
      <c r="C1045" s="318" t="s">
        <v>44</v>
      </c>
      <c r="D1045" s="431">
        <v>0</v>
      </c>
      <c r="E1045" s="434"/>
    </row>
    <row r="1046" spans="1:5" ht="11.25" hidden="1" customHeight="1">
      <c r="A1046" s="67"/>
      <c r="B1046" s="426" t="s">
        <v>45</v>
      </c>
      <c r="C1046" s="318" t="s">
        <v>46</v>
      </c>
      <c r="D1046" s="431">
        <v>0</v>
      </c>
      <c r="E1046" s="434"/>
    </row>
    <row r="1047" spans="1:5" ht="20.399999999999999" hidden="1">
      <c r="A1047" s="67"/>
      <c r="B1047" s="412" t="s">
        <v>52</v>
      </c>
      <c r="C1047" s="336" t="s">
        <v>53</v>
      </c>
      <c r="D1047" s="431">
        <v>0</v>
      </c>
      <c r="E1047" s="434"/>
    </row>
    <row r="1048" spans="1:5" ht="10.199999999999999" hidden="1">
      <c r="A1048" s="67"/>
      <c r="B1048" s="412" t="s">
        <v>54</v>
      </c>
      <c r="C1048" s="336" t="s">
        <v>55</v>
      </c>
      <c r="D1048" s="431">
        <v>0</v>
      </c>
      <c r="E1048" s="434"/>
    </row>
    <row r="1049" spans="1:5" ht="20.399999999999999" hidden="1">
      <c r="A1049" s="67"/>
      <c r="B1049" s="412" t="s">
        <v>58</v>
      </c>
      <c r="C1049" s="336" t="s">
        <v>59</v>
      </c>
      <c r="D1049" s="431">
        <v>0</v>
      </c>
      <c r="E1049" s="434"/>
    </row>
    <row r="1050" spans="1:5" ht="20.399999999999999" hidden="1">
      <c r="A1050" s="67"/>
      <c r="B1050" s="412" t="s">
        <v>60</v>
      </c>
      <c r="C1050" s="336" t="s">
        <v>61</v>
      </c>
      <c r="D1050" s="431">
        <v>0</v>
      </c>
      <c r="E1050" s="434"/>
    </row>
    <row r="1051" spans="1:5" ht="11.25" hidden="1" customHeight="1">
      <c r="A1051" s="67"/>
      <c r="B1051" s="412" t="s">
        <v>62</v>
      </c>
      <c r="C1051" s="336" t="s">
        <v>63</v>
      </c>
      <c r="D1051" s="431">
        <v>0</v>
      </c>
      <c r="E1051" s="434"/>
    </row>
    <row r="1052" spans="1:5" ht="11.25" hidden="1" customHeight="1">
      <c r="A1052" s="67"/>
      <c r="B1052" s="412" t="s">
        <v>249</v>
      </c>
      <c r="C1052" s="336" t="s">
        <v>250</v>
      </c>
      <c r="D1052" s="431">
        <v>0</v>
      </c>
      <c r="E1052" s="434"/>
    </row>
    <row r="1053" spans="1:5" ht="11.25" hidden="1" customHeight="1">
      <c r="A1053" s="67"/>
      <c r="B1053" s="412" t="s">
        <v>95</v>
      </c>
      <c r="C1053" s="336" t="s">
        <v>96</v>
      </c>
      <c r="D1053" s="431">
        <v>0</v>
      </c>
      <c r="E1053" s="434"/>
    </row>
    <row r="1054" spans="1:5" ht="11.25" hidden="1" customHeight="1">
      <c r="A1054" s="67"/>
      <c r="B1054" s="412" t="s">
        <v>101</v>
      </c>
      <c r="C1054" s="336" t="s">
        <v>102</v>
      </c>
      <c r="D1054" s="432">
        <v>0</v>
      </c>
      <c r="E1054" s="434"/>
    </row>
    <row r="1055" spans="1:5" ht="11.25" hidden="1" customHeight="1">
      <c r="A1055" s="67"/>
      <c r="B1055" s="412" t="s">
        <v>363</v>
      </c>
      <c r="C1055" s="336" t="s">
        <v>789</v>
      </c>
      <c r="D1055" s="432"/>
      <c r="E1055" s="434"/>
    </row>
    <row r="1056" spans="1:5" ht="11.25" hidden="1" customHeight="1">
      <c r="A1056" s="67"/>
      <c r="B1056" s="412" t="s">
        <v>283</v>
      </c>
      <c r="C1056" s="336" t="s">
        <v>284</v>
      </c>
      <c r="D1056" s="432">
        <v>0</v>
      </c>
      <c r="E1056" s="434"/>
    </row>
    <row r="1057" spans="1:5" ht="11.25" hidden="1" customHeight="1">
      <c r="A1057" s="67"/>
      <c r="B1057" s="426" t="s">
        <v>104</v>
      </c>
      <c r="C1057" s="318" t="s">
        <v>105</v>
      </c>
      <c r="D1057" s="413">
        <v>0</v>
      </c>
      <c r="E1057" s="68"/>
    </row>
    <row r="1058" spans="1:5" ht="11.25" hidden="1" customHeight="1">
      <c r="A1058" s="67"/>
      <c r="B1058" s="651" t="s">
        <v>112</v>
      </c>
      <c r="C1058" s="570" t="s">
        <v>113</v>
      </c>
      <c r="D1058" s="431">
        <v>0</v>
      </c>
      <c r="E1058" s="68"/>
    </row>
    <row r="1059" spans="1:5" ht="11.25" hidden="1" customHeight="1">
      <c r="A1059" s="67"/>
      <c r="B1059" s="651" t="s">
        <v>149</v>
      </c>
      <c r="C1059" s="570" t="s">
        <v>150</v>
      </c>
      <c r="D1059" s="431">
        <v>0</v>
      </c>
      <c r="E1059" s="68"/>
    </row>
    <row r="1060" spans="1:5" ht="11.25" hidden="1" customHeight="1">
      <c r="A1060" s="67"/>
      <c r="B1060" s="651" t="s">
        <v>153</v>
      </c>
      <c r="C1060" s="570" t="s">
        <v>154</v>
      </c>
      <c r="D1060" s="432">
        <v>0</v>
      </c>
      <c r="E1060" s="68"/>
    </row>
    <row r="1061" spans="1:5" ht="11.25" hidden="1" customHeight="1">
      <c r="A1061" s="67"/>
      <c r="B1061" s="415"/>
      <c r="C1061" s="311" t="s">
        <v>265</v>
      </c>
      <c r="D1061" s="416">
        <f>SUM(D1044:D1060)</f>
        <v>0</v>
      </c>
      <c r="E1061" s="439"/>
    </row>
    <row r="1062" spans="1:5" ht="11.25" hidden="1" customHeight="1">
      <c r="A1062" s="67"/>
      <c r="B1062" s="417"/>
      <c r="C1062" s="418"/>
      <c r="D1062" s="419"/>
      <c r="E1062" s="439"/>
    </row>
    <row r="1063" spans="1:5" ht="11.25" hidden="1" customHeight="1">
      <c r="A1063" s="67"/>
      <c r="B1063" s="311"/>
      <c r="C1063" s="367"/>
      <c r="D1063" s="352"/>
      <c r="E1063" s="439"/>
    </row>
    <row r="1064" spans="1:5" ht="11.25" hidden="1" customHeight="1">
      <c r="A1064" s="67"/>
      <c r="B1064" s="311"/>
      <c r="C1064" s="367"/>
      <c r="D1064" s="352"/>
      <c r="E1064" s="439"/>
    </row>
    <row r="1065" spans="1:5" ht="11.25" hidden="1" customHeight="1">
      <c r="A1065" s="67"/>
      <c r="B1065" s="406"/>
      <c r="C1065" s="407" t="s">
        <v>321</v>
      </c>
      <c r="D1065" s="368" t="s">
        <v>322</v>
      </c>
      <c r="E1065" s="439"/>
    </row>
    <row r="1066" spans="1:5" ht="11.25" hidden="1" customHeight="1">
      <c r="A1066" s="67"/>
      <c r="B1066" s="408"/>
      <c r="C1066" s="409"/>
      <c r="D1066" s="410"/>
      <c r="E1066" s="439"/>
    </row>
    <row r="1067" spans="1:5" ht="11.25" hidden="1" customHeight="1">
      <c r="A1067" s="67"/>
      <c r="B1067" s="426" t="s">
        <v>29</v>
      </c>
      <c r="C1067" s="318" t="s">
        <v>30</v>
      </c>
      <c r="D1067" s="431">
        <v>0</v>
      </c>
      <c r="E1067" s="439"/>
    </row>
    <row r="1068" spans="1:5" ht="11.25" hidden="1" customHeight="1">
      <c r="A1068" s="67"/>
      <c r="B1068" s="426" t="s">
        <v>43</v>
      </c>
      <c r="C1068" s="318" t="s">
        <v>44</v>
      </c>
      <c r="D1068" s="431">
        <v>0</v>
      </c>
      <c r="E1068" s="439"/>
    </row>
    <row r="1069" spans="1:5" ht="11.25" hidden="1" customHeight="1">
      <c r="A1069" s="67"/>
      <c r="B1069" s="426" t="s">
        <v>45</v>
      </c>
      <c r="C1069" s="318" t="s">
        <v>46</v>
      </c>
      <c r="D1069" s="431">
        <v>0</v>
      </c>
      <c r="E1069" s="439"/>
    </row>
    <row r="1070" spans="1:5" ht="20.399999999999999" hidden="1">
      <c r="A1070" s="67"/>
      <c r="B1070" s="412" t="s">
        <v>52</v>
      </c>
      <c r="C1070" s="336" t="s">
        <v>53</v>
      </c>
      <c r="D1070" s="431">
        <v>0</v>
      </c>
      <c r="E1070" s="439"/>
    </row>
    <row r="1071" spans="1:5" ht="11.4" hidden="1">
      <c r="A1071" s="67"/>
      <c r="B1071" s="412" t="s">
        <v>54</v>
      </c>
      <c r="C1071" s="336" t="s">
        <v>55</v>
      </c>
      <c r="D1071" s="431">
        <v>0</v>
      </c>
      <c r="E1071" s="439"/>
    </row>
    <row r="1072" spans="1:5" ht="20.399999999999999" hidden="1">
      <c r="A1072" s="67"/>
      <c r="B1072" s="412" t="s">
        <v>58</v>
      </c>
      <c r="C1072" s="336" t="s">
        <v>59</v>
      </c>
      <c r="D1072" s="431">
        <v>0</v>
      </c>
      <c r="E1072" s="439"/>
    </row>
    <row r="1073" spans="1:5" ht="20.399999999999999" hidden="1">
      <c r="A1073" s="67"/>
      <c r="B1073" s="412" t="s">
        <v>60</v>
      </c>
      <c r="C1073" s="336" t="s">
        <v>61</v>
      </c>
      <c r="D1073" s="431">
        <v>0</v>
      </c>
      <c r="E1073" s="439"/>
    </row>
    <row r="1074" spans="1:5" ht="11.25" hidden="1" customHeight="1">
      <c r="A1074" s="67"/>
      <c r="B1074" s="412" t="s">
        <v>62</v>
      </c>
      <c r="C1074" s="336" t="s">
        <v>63</v>
      </c>
      <c r="D1074" s="431">
        <v>0</v>
      </c>
      <c r="E1074" s="439"/>
    </row>
    <row r="1075" spans="1:5" ht="11.25" hidden="1" customHeight="1">
      <c r="A1075" s="67"/>
      <c r="B1075" s="426" t="s">
        <v>70</v>
      </c>
      <c r="C1075" s="318" t="s">
        <v>71</v>
      </c>
      <c r="D1075" s="413">
        <v>0</v>
      </c>
      <c r="E1075" s="439"/>
    </row>
    <row r="1076" spans="1:5" ht="11.25" hidden="1" customHeight="1">
      <c r="A1076" s="67"/>
      <c r="B1076" s="426" t="s">
        <v>81</v>
      </c>
      <c r="C1076" s="318" t="s">
        <v>82</v>
      </c>
      <c r="D1076" s="413">
        <v>0</v>
      </c>
      <c r="E1076" s="439"/>
    </row>
    <row r="1077" spans="1:5" ht="11.25" hidden="1" customHeight="1">
      <c r="A1077" s="67"/>
      <c r="B1077" s="435" t="s">
        <v>97</v>
      </c>
      <c r="C1077" s="318" t="s">
        <v>98</v>
      </c>
      <c r="D1077" s="414"/>
      <c r="E1077" s="439"/>
    </row>
    <row r="1078" spans="1:5" ht="11.25" hidden="1" customHeight="1">
      <c r="A1078" s="67"/>
      <c r="B1078" s="426" t="s">
        <v>101</v>
      </c>
      <c r="C1078" s="318" t="s">
        <v>102</v>
      </c>
      <c r="D1078" s="413">
        <v>0</v>
      </c>
      <c r="E1078" s="439"/>
    </row>
    <row r="1079" spans="1:5" ht="11.25" hidden="1" customHeight="1">
      <c r="A1079" s="67"/>
      <c r="B1079" s="426" t="s">
        <v>363</v>
      </c>
      <c r="C1079" s="318" t="s">
        <v>789</v>
      </c>
      <c r="D1079" s="413"/>
      <c r="E1079" s="439"/>
    </row>
    <row r="1080" spans="1:5" ht="11.25" hidden="1" customHeight="1">
      <c r="A1080" s="67"/>
      <c r="B1080" s="426" t="s">
        <v>283</v>
      </c>
      <c r="C1080" s="318" t="s">
        <v>284</v>
      </c>
      <c r="D1080" s="414">
        <v>0</v>
      </c>
      <c r="E1080" s="439"/>
    </row>
    <row r="1081" spans="1:5" ht="11.25" hidden="1" customHeight="1">
      <c r="A1081" s="67"/>
      <c r="B1081" s="426" t="s">
        <v>285</v>
      </c>
      <c r="C1081" s="318" t="s">
        <v>286</v>
      </c>
      <c r="D1081" s="413">
        <v>0</v>
      </c>
      <c r="E1081" s="439"/>
    </row>
    <row r="1082" spans="1:5" ht="11.25" hidden="1" customHeight="1">
      <c r="A1082" s="67"/>
      <c r="B1082" s="426" t="s">
        <v>291</v>
      </c>
      <c r="C1082" s="318" t="s">
        <v>315</v>
      </c>
      <c r="D1082" s="413">
        <v>0</v>
      </c>
      <c r="E1082" s="439"/>
    </row>
    <row r="1083" spans="1:5" ht="11.25" hidden="1" customHeight="1">
      <c r="A1083" s="67"/>
      <c r="B1083" s="426" t="s">
        <v>167</v>
      </c>
      <c r="C1083" s="318" t="s">
        <v>168</v>
      </c>
      <c r="D1083" s="414">
        <v>0</v>
      </c>
      <c r="E1083" s="439"/>
    </row>
    <row r="1084" spans="1:5" ht="11.25" hidden="1" customHeight="1">
      <c r="A1084" s="67"/>
      <c r="B1084" s="415"/>
      <c r="C1084" s="311" t="s">
        <v>265</v>
      </c>
      <c r="D1084" s="416">
        <f>SUM(D1067:D1083)</f>
        <v>0</v>
      </c>
      <c r="E1084" s="439"/>
    </row>
    <row r="1085" spans="1:5" ht="11.25" hidden="1" customHeight="1">
      <c r="A1085" s="67"/>
      <c r="B1085" s="417"/>
      <c r="C1085" s="418"/>
      <c r="D1085" s="419"/>
      <c r="E1085" s="439"/>
    </row>
    <row r="1086" spans="1:5" ht="11.25" hidden="1" customHeight="1">
      <c r="A1086" s="67"/>
      <c r="B1086" s="350"/>
      <c r="C1086" s="427"/>
      <c r="D1086" s="352"/>
      <c r="E1086" s="365"/>
    </row>
    <row r="1087" spans="1:5" ht="11.25" hidden="1" customHeight="1">
      <c r="A1087" s="67"/>
      <c r="B1087" s="311"/>
      <c r="C1087" s="367"/>
      <c r="D1087" s="352"/>
      <c r="E1087" s="365"/>
    </row>
    <row r="1088" spans="1:5" ht="11.25" hidden="1" customHeight="1">
      <c r="A1088" s="67"/>
      <c r="B1088" s="406"/>
      <c r="C1088" s="407" t="s">
        <v>323</v>
      </c>
      <c r="D1088" s="368" t="s">
        <v>324</v>
      </c>
      <c r="E1088" s="365"/>
    </row>
    <row r="1089" spans="1:5" ht="11.25" hidden="1" customHeight="1">
      <c r="A1089" s="67"/>
      <c r="B1089" s="408"/>
      <c r="C1089" s="409"/>
      <c r="D1089" s="410"/>
      <c r="E1089" s="365"/>
    </row>
    <row r="1090" spans="1:5" ht="11.25" hidden="1" customHeight="1">
      <c r="A1090" s="67"/>
      <c r="B1090" s="435" t="s">
        <v>97</v>
      </c>
      <c r="C1090" s="318" t="s">
        <v>98</v>
      </c>
      <c r="D1090" s="440">
        <v>0</v>
      </c>
      <c r="E1090" s="365"/>
    </row>
    <row r="1091" spans="1:5" ht="11.25" hidden="1" customHeight="1">
      <c r="A1091" s="67"/>
      <c r="B1091" s="426" t="s">
        <v>167</v>
      </c>
      <c r="C1091" s="318" t="s">
        <v>168</v>
      </c>
      <c r="D1091" s="431">
        <v>0</v>
      </c>
      <c r="E1091" s="365"/>
    </row>
    <row r="1092" spans="1:5" ht="12" hidden="1">
      <c r="A1092" s="67"/>
      <c r="B1092" s="426" t="s">
        <v>195</v>
      </c>
      <c r="C1092" s="318" t="s">
        <v>196</v>
      </c>
      <c r="D1092" s="432">
        <v>0</v>
      </c>
      <c r="E1092" s="365"/>
    </row>
    <row r="1093" spans="1:5" ht="12" hidden="1">
      <c r="A1093" s="67"/>
      <c r="B1093" s="426" t="s">
        <v>197</v>
      </c>
      <c r="C1093" s="318" t="s">
        <v>198</v>
      </c>
      <c r="D1093" s="432">
        <v>0</v>
      </c>
      <c r="E1093" s="365"/>
    </row>
    <row r="1094" spans="1:5" ht="11.25" hidden="1" customHeight="1">
      <c r="A1094" s="67"/>
      <c r="B1094" s="415"/>
      <c r="C1094" s="311" t="s">
        <v>265</v>
      </c>
      <c r="D1094" s="416">
        <f>SUM(D1090:D1093)</f>
        <v>0</v>
      </c>
      <c r="E1094" s="365"/>
    </row>
    <row r="1095" spans="1:5" ht="11.25" hidden="1" customHeight="1">
      <c r="A1095" s="67"/>
      <c r="B1095" s="417"/>
      <c r="C1095" s="418"/>
      <c r="D1095" s="419"/>
      <c r="E1095" s="365"/>
    </row>
    <row r="1096" spans="1:5" ht="11.25" hidden="1" customHeight="1">
      <c r="A1096" s="67"/>
      <c r="B1096" s="311"/>
      <c r="C1096" s="367"/>
      <c r="D1096" s="352"/>
      <c r="E1096" s="365"/>
    </row>
    <row r="1097" spans="1:5" ht="11.25" hidden="1" customHeight="1">
      <c r="A1097" s="67"/>
      <c r="B1097" s="311"/>
      <c r="C1097" s="367"/>
      <c r="D1097" s="352"/>
      <c r="E1097" s="365"/>
    </row>
    <row r="1098" spans="1:5" ht="11.25" hidden="1" customHeight="1">
      <c r="A1098" s="67"/>
      <c r="B1098" s="406"/>
      <c r="C1098" s="407" t="s">
        <v>325</v>
      </c>
      <c r="D1098" s="368" t="s">
        <v>326</v>
      </c>
      <c r="E1098" s="365"/>
    </row>
    <row r="1099" spans="1:5" ht="11.25" hidden="1" customHeight="1">
      <c r="A1099" s="67"/>
      <c r="B1099" s="408"/>
      <c r="C1099" s="409"/>
      <c r="D1099" s="410"/>
      <c r="E1099" s="365"/>
    </row>
    <row r="1100" spans="1:5" ht="11.25" hidden="1" customHeight="1">
      <c r="A1100" s="67"/>
      <c r="B1100" s="426" t="s">
        <v>29</v>
      </c>
      <c r="C1100" s="318" t="s">
        <v>30</v>
      </c>
      <c r="D1100" s="431"/>
      <c r="E1100" s="365"/>
    </row>
    <row r="1101" spans="1:5" ht="11.25" hidden="1" customHeight="1">
      <c r="A1101" s="67"/>
      <c r="B1101" s="426" t="s">
        <v>43</v>
      </c>
      <c r="C1101" s="318" t="s">
        <v>44</v>
      </c>
      <c r="D1101" s="431">
        <v>0</v>
      </c>
      <c r="E1101" s="365"/>
    </row>
    <row r="1102" spans="1:5" ht="11.25" hidden="1" customHeight="1">
      <c r="A1102" s="67"/>
      <c r="B1102" s="426" t="s">
        <v>45</v>
      </c>
      <c r="C1102" s="318" t="s">
        <v>46</v>
      </c>
      <c r="D1102" s="431">
        <v>0</v>
      </c>
      <c r="E1102" s="365"/>
    </row>
    <row r="1103" spans="1:5" ht="11.25" hidden="1" customHeight="1">
      <c r="A1103" s="67"/>
      <c r="B1103" s="426" t="s">
        <v>47</v>
      </c>
      <c r="C1103" s="318" t="s">
        <v>48</v>
      </c>
      <c r="D1103" s="431">
        <v>0</v>
      </c>
      <c r="E1103" s="365"/>
    </row>
    <row r="1104" spans="1:5" ht="20.399999999999999" hidden="1">
      <c r="A1104" s="67"/>
      <c r="B1104" s="412" t="s">
        <v>52</v>
      </c>
      <c r="C1104" s="336" t="s">
        <v>53</v>
      </c>
      <c r="D1104" s="431">
        <f>+(D1100+D1101+D1103)*9.25%</f>
        <v>0</v>
      </c>
      <c r="E1104" s="365"/>
    </row>
    <row r="1105" spans="1:5" ht="12" hidden="1">
      <c r="A1105" s="67"/>
      <c r="B1105" s="412" t="s">
        <v>54</v>
      </c>
      <c r="C1105" s="336" t="s">
        <v>55</v>
      </c>
      <c r="D1105" s="431">
        <f>+(D1100+D1101+D1103)*0.5%</f>
        <v>0</v>
      </c>
      <c r="E1105" s="365"/>
    </row>
    <row r="1106" spans="1:5" ht="20.399999999999999" hidden="1">
      <c r="A1106" s="67"/>
      <c r="B1106" s="412" t="s">
        <v>58</v>
      </c>
      <c r="C1106" s="336" t="s">
        <v>59</v>
      </c>
      <c r="D1106" s="431">
        <f>+(D1100+D1101+D1103)*5.42%</f>
        <v>0</v>
      </c>
      <c r="E1106" s="365"/>
    </row>
    <row r="1107" spans="1:5" ht="20.399999999999999" hidden="1">
      <c r="A1107" s="67"/>
      <c r="B1107" s="412" t="s">
        <v>60</v>
      </c>
      <c r="C1107" s="336" t="s">
        <v>61</v>
      </c>
      <c r="D1107" s="431">
        <f>+(D1100+D1101+D1103)*3%</f>
        <v>0</v>
      </c>
      <c r="E1107" s="365"/>
    </row>
    <row r="1108" spans="1:5" ht="11.25" hidden="1" customHeight="1">
      <c r="A1108" s="67"/>
      <c r="B1108" s="412" t="s">
        <v>62</v>
      </c>
      <c r="C1108" s="336" t="s">
        <v>63</v>
      </c>
      <c r="D1108" s="432">
        <f>+(D1100+D1101+D1103)*1.5%</f>
        <v>0</v>
      </c>
      <c r="E1108" s="365"/>
    </row>
    <row r="1109" spans="1:5" ht="11.25" hidden="1" customHeight="1">
      <c r="A1109" s="67"/>
      <c r="B1109" s="426" t="s">
        <v>70</v>
      </c>
      <c r="C1109" s="318" t="s">
        <v>71</v>
      </c>
      <c r="D1109" s="413">
        <v>0</v>
      </c>
      <c r="E1109" s="365"/>
    </row>
    <row r="1110" spans="1:5" ht="11.25" hidden="1" customHeight="1">
      <c r="A1110" s="67"/>
      <c r="B1110" s="426" t="s">
        <v>81</v>
      </c>
      <c r="C1110" s="318" t="s">
        <v>82</v>
      </c>
      <c r="D1110" s="413">
        <v>0</v>
      </c>
      <c r="E1110" s="365"/>
    </row>
    <row r="1111" spans="1:5" ht="11.25" hidden="1" customHeight="1">
      <c r="A1111" s="67"/>
      <c r="B1111" s="426" t="s">
        <v>101</v>
      </c>
      <c r="C1111" s="318" t="s">
        <v>102</v>
      </c>
      <c r="D1111" s="413">
        <v>0</v>
      </c>
      <c r="E1111" s="365"/>
    </row>
    <row r="1112" spans="1:5" ht="11.25" hidden="1" customHeight="1">
      <c r="A1112" s="67"/>
      <c r="B1112" s="426" t="s">
        <v>283</v>
      </c>
      <c r="C1112" s="318" t="s">
        <v>284</v>
      </c>
      <c r="D1112" s="413">
        <v>0</v>
      </c>
      <c r="E1112" s="365"/>
    </row>
    <row r="1113" spans="1:5" ht="11.25" hidden="1" customHeight="1">
      <c r="A1113" s="67"/>
      <c r="B1113" s="426" t="s">
        <v>285</v>
      </c>
      <c r="C1113" s="318" t="s">
        <v>286</v>
      </c>
      <c r="D1113" s="414">
        <v>0</v>
      </c>
      <c r="E1113" s="365"/>
    </row>
    <row r="1114" spans="1:5" ht="11.25" hidden="1" customHeight="1">
      <c r="A1114" s="67"/>
      <c r="B1114" s="90" t="s">
        <v>195</v>
      </c>
      <c r="C1114" s="318" t="s">
        <v>196</v>
      </c>
      <c r="D1114" s="414">
        <v>0</v>
      </c>
      <c r="E1114" s="365"/>
    </row>
    <row r="1115" spans="1:5" ht="11.25" hidden="1" customHeight="1">
      <c r="A1115" s="67"/>
      <c r="B1115" s="415"/>
      <c r="C1115" s="311" t="s">
        <v>265</v>
      </c>
      <c r="D1115" s="416">
        <f>SUM(D1100:D1114)</f>
        <v>0</v>
      </c>
      <c r="E1115" s="365"/>
    </row>
    <row r="1116" spans="1:5" ht="11.25" hidden="1" customHeight="1">
      <c r="A1116" s="67"/>
      <c r="B1116" s="417"/>
      <c r="C1116" s="418"/>
      <c r="D1116" s="419"/>
      <c r="E1116" s="365"/>
    </row>
    <row r="1117" spans="1:5" ht="11.25" hidden="1" customHeight="1">
      <c r="A1117" s="67"/>
      <c r="B1117" s="350"/>
      <c r="C1117" s="427"/>
      <c r="D1117" s="352"/>
      <c r="E1117" s="365"/>
    </row>
    <row r="1118" spans="1:5" ht="12" hidden="1">
      <c r="A1118" s="67"/>
      <c r="B1118" s="350"/>
      <c r="C1118" s="427"/>
      <c r="D1118" s="352"/>
      <c r="E1118" s="365"/>
    </row>
    <row r="1119" spans="1:5" ht="10.8" hidden="1" customHeight="1">
      <c r="B1119" s="311"/>
      <c r="C1119" s="448"/>
    </row>
    <row r="1120" spans="1:5" ht="10.8" hidden="1" customHeight="1">
      <c r="B1120" s="311"/>
      <c r="C1120" s="448"/>
    </row>
    <row r="1121" spans="1:5" ht="11.25" hidden="1" customHeight="1">
      <c r="B1121" s="311"/>
      <c r="C1121" s="448"/>
    </row>
    <row r="1122" spans="1:5" ht="11.25" hidden="1" customHeight="1">
      <c r="B1122" s="561" t="s">
        <v>327</v>
      </c>
      <c r="D1122" s="562" t="s">
        <v>328</v>
      </c>
      <c r="E1122" s="368" t="s">
        <v>329</v>
      </c>
    </row>
    <row r="1123" spans="1:5" ht="11.25" hidden="1" customHeight="1">
      <c r="B1123" s="311"/>
      <c r="C1123" s="448"/>
    </row>
    <row r="1124" spans="1:5" ht="11.25" hidden="1" customHeight="1">
      <c r="A1124" s="749" t="s">
        <v>19</v>
      </c>
      <c r="B1124" s="749"/>
      <c r="C1124" s="763" t="s">
        <v>20</v>
      </c>
      <c r="D1124" s="764" t="s">
        <v>21</v>
      </c>
      <c r="E1124" s="748" t="s">
        <v>22</v>
      </c>
    </row>
    <row r="1125" spans="1:5" ht="11.25" hidden="1" customHeight="1">
      <c r="A1125" s="749"/>
      <c r="B1125" s="749"/>
      <c r="C1125" s="763"/>
      <c r="D1125" s="764"/>
      <c r="E1125" s="748"/>
    </row>
    <row r="1126" spans="1:5" ht="11.25" hidden="1" customHeight="1">
      <c r="A1126" s="591"/>
      <c r="B1126" s="591"/>
      <c r="C1126" s="380"/>
      <c r="D1126" s="531"/>
      <c r="E1126" s="616"/>
    </row>
    <row r="1127" spans="1:5" ht="13.2" hidden="1" customHeight="1">
      <c r="A1127" s="533" t="s">
        <v>23</v>
      </c>
      <c r="B1127" s="286" t="s">
        <v>24</v>
      </c>
      <c r="C1127" s="317" t="s">
        <v>25</v>
      </c>
      <c r="D1127" s="89">
        <f>+D1129+D1132+D1136+D1140</f>
        <v>0</v>
      </c>
      <c r="E1127" s="534" t="e">
        <f>+D1127/$D$1201</f>
        <v>#DIV/0!</v>
      </c>
    </row>
    <row r="1128" spans="1:5" ht="11.25" hidden="1" customHeight="1">
      <c r="A1128" s="533"/>
      <c r="B1128" s="286"/>
      <c r="C1128" s="320"/>
      <c r="D1128" s="89"/>
      <c r="E1128" s="534"/>
    </row>
    <row r="1129" spans="1:5" ht="11.25" hidden="1" customHeight="1">
      <c r="A1129" s="535" t="s">
        <v>26</v>
      </c>
      <c r="B1129" s="294" t="s">
        <v>27</v>
      </c>
      <c r="C1129" s="323" t="s">
        <v>28</v>
      </c>
      <c r="D1129" s="536">
        <f>SUM(D1130:D1130)</f>
        <v>0</v>
      </c>
      <c r="E1129" s="534" t="e">
        <f>+D1129/$D$1201</f>
        <v>#DIV/0!</v>
      </c>
    </row>
    <row r="1130" spans="1:5" ht="11.25" hidden="1" customHeight="1">
      <c r="A1130" s="497" t="s">
        <v>26</v>
      </c>
      <c r="B1130" s="90" t="s">
        <v>29</v>
      </c>
      <c r="C1130" s="318" t="s">
        <v>30</v>
      </c>
      <c r="D1130" s="81">
        <v>0</v>
      </c>
      <c r="E1130" s="537" t="e">
        <f>+D1130/$D$1201</f>
        <v>#DIV/0!</v>
      </c>
    </row>
    <row r="1131" spans="1:5" ht="11.25" hidden="1" customHeight="1">
      <c r="A1131" s="497"/>
      <c r="B1131" s="90"/>
      <c r="D1131" s="81"/>
      <c r="E1131" s="537"/>
    </row>
    <row r="1132" spans="1:5" ht="11.25" hidden="1" customHeight="1">
      <c r="A1132" s="535" t="s">
        <v>26</v>
      </c>
      <c r="B1132" s="294" t="s">
        <v>41</v>
      </c>
      <c r="C1132" s="323" t="s">
        <v>42</v>
      </c>
      <c r="D1132" s="536">
        <f>SUM(D1133:D1134)</f>
        <v>0</v>
      </c>
      <c r="E1132" s="534" t="e">
        <f>+D1132/$D$1201</f>
        <v>#DIV/0!</v>
      </c>
    </row>
    <row r="1133" spans="1:5" ht="11.25" hidden="1" customHeight="1">
      <c r="A1133" s="497" t="s">
        <v>26</v>
      </c>
      <c r="B1133" s="90" t="s">
        <v>43</v>
      </c>
      <c r="C1133" s="318" t="s">
        <v>44</v>
      </c>
      <c r="D1133" s="81">
        <v>0</v>
      </c>
      <c r="E1133" s="537" t="e">
        <f>+D1133/$D$1201</f>
        <v>#DIV/0!</v>
      </c>
    </row>
    <row r="1134" spans="1:5" ht="11.25" hidden="1" customHeight="1">
      <c r="A1134" s="497" t="s">
        <v>26</v>
      </c>
      <c r="B1134" s="90" t="s">
        <v>45</v>
      </c>
      <c r="C1134" s="318" t="s">
        <v>46</v>
      </c>
      <c r="D1134" s="567">
        <v>0</v>
      </c>
      <c r="E1134" s="537" t="e">
        <f>+D1134/$D$1201</f>
        <v>#DIV/0!</v>
      </c>
    </row>
    <row r="1135" spans="1:5" ht="11.25" hidden="1" customHeight="1">
      <c r="A1135" s="497"/>
      <c r="B1135" s="90"/>
      <c r="D1135" s="81"/>
      <c r="E1135" s="534"/>
    </row>
    <row r="1136" spans="1:5" ht="20.399999999999999" hidden="1">
      <c r="A1136" s="500" t="s">
        <v>49</v>
      </c>
      <c r="B1136" s="539" t="s">
        <v>50</v>
      </c>
      <c r="C1136" s="332" t="s">
        <v>51</v>
      </c>
      <c r="D1136" s="575">
        <f>SUM(D1137:D1138)</f>
        <v>0</v>
      </c>
      <c r="E1136" s="534" t="e">
        <f>+D1136/$D$1201</f>
        <v>#DIV/0!</v>
      </c>
    </row>
    <row r="1137" spans="1:5" ht="20.399999999999999" hidden="1">
      <c r="A1137" s="281" t="s">
        <v>49</v>
      </c>
      <c r="B1137" s="279" t="s">
        <v>52</v>
      </c>
      <c r="C1137" s="336" t="s">
        <v>53</v>
      </c>
      <c r="D1137" s="578">
        <v>0</v>
      </c>
      <c r="E1137" s="537" t="e">
        <f>+D1137/$D$1201</f>
        <v>#DIV/0!</v>
      </c>
    </row>
    <row r="1138" spans="1:5" ht="10.199999999999999" hidden="1">
      <c r="A1138" s="281" t="s">
        <v>49</v>
      </c>
      <c r="B1138" s="279" t="s">
        <v>54</v>
      </c>
      <c r="C1138" s="336" t="s">
        <v>55</v>
      </c>
      <c r="D1138" s="578">
        <v>0</v>
      </c>
      <c r="E1138" s="537" t="e">
        <f>+D1138/$D$1201</f>
        <v>#DIV/0!</v>
      </c>
    </row>
    <row r="1139" spans="1:5" ht="11.25" hidden="1" customHeight="1">
      <c r="A1139" s="290"/>
      <c r="B1139" s="279"/>
      <c r="C1139" s="339"/>
      <c r="D1139" s="578"/>
      <c r="E1139" s="571"/>
    </row>
    <row r="1140" spans="1:5" ht="20.399999999999999" hidden="1">
      <c r="A1140" s="500" t="s">
        <v>49</v>
      </c>
      <c r="B1140" s="539" t="s">
        <v>56</v>
      </c>
      <c r="C1140" s="332" t="s">
        <v>57</v>
      </c>
      <c r="D1140" s="575">
        <f>SUM(D1141:D1143)</f>
        <v>0</v>
      </c>
      <c r="E1140" s="534" t="e">
        <f>+D1140/$D$1201</f>
        <v>#DIV/0!</v>
      </c>
    </row>
    <row r="1141" spans="1:5" ht="20.399999999999999" hidden="1">
      <c r="A1141" s="281" t="s">
        <v>49</v>
      </c>
      <c r="B1141" s="279" t="s">
        <v>58</v>
      </c>
      <c r="C1141" s="336" t="s">
        <v>59</v>
      </c>
      <c r="D1141" s="578">
        <v>0</v>
      </c>
      <c r="E1141" s="537" t="e">
        <f>+D1141/$D$1201</f>
        <v>#DIV/0!</v>
      </c>
    </row>
    <row r="1142" spans="1:5" ht="20.399999999999999" hidden="1">
      <c r="A1142" s="494" t="s">
        <v>49</v>
      </c>
      <c r="B1142" s="412" t="s">
        <v>60</v>
      </c>
      <c r="C1142" s="289" t="s">
        <v>61</v>
      </c>
      <c r="D1142" s="578">
        <v>0</v>
      </c>
      <c r="E1142" s="537" t="e">
        <f>+D1142/$D$1201</f>
        <v>#DIV/0!</v>
      </c>
    </row>
    <row r="1143" spans="1:5" ht="11.25" hidden="1" customHeight="1">
      <c r="A1143" s="494" t="s">
        <v>49</v>
      </c>
      <c r="B1143" s="412" t="s">
        <v>62</v>
      </c>
      <c r="C1143" s="289" t="s">
        <v>63</v>
      </c>
      <c r="D1143" s="578">
        <v>0</v>
      </c>
      <c r="E1143" s="537" t="e">
        <f>+D1143/$D$1201</f>
        <v>#DIV/0!</v>
      </c>
    </row>
    <row r="1144" spans="1:5" ht="11.25" hidden="1" customHeight="1">
      <c r="A1144" s="600"/>
      <c r="B1144" s="600"/>
      <c r="C1144" s="86"/>
      <c r="D1144" s="617"/>
      <c r="E1144" s="616"/>
    </row>
    <row r="1145" spans="1:5" ht="11.25" hidden="1" customHeight="1">
      <c r="A1145" s="533"/>
      <c r="B1145" s="286"/>
      <c r="C1145" s="355"/>
      <c r="D1145" s="617"/>
      <c r="E1145" s="634"/>
    </row>
    <row r="1146" spans="1:5" ht="11.25" hidden="1" customHeight="1">
      <c r="A1146" s="600" t="s">
        <v>64</v>
      </c>
      <c r="B1146" s="286">
        <v>1</v>
      </c>
      <c r="C1146" s="442" t="s">
        <v>65</v>
      </c>
      <c r="D1146" s="89">
        <f>+D1152+D1164+D1156+D1161+D1148</f>
        <v>0</v>
      </c>
      <c r="E1146" s="616" t="e">
        <f>+D1146/$D$1201</f>
        <v>#DIV/0!</v>
      </c>
    </row>
    <row r="1147" spans="1:5" ht="11.25" hidden="1" customHeight="1">
      <c r="A1147" s="600"/>
      <c r="B1147" s="286"/>
      <c r="C1147" s="442"/>
      <c r="D1147" s="617"/>
      <c r="E1147" s="616"/>
    </row>
    <row r="1148" spans="1:5" ht="11.25" hidden="1" customHeight="1">
      <c r="A1148" s="500" t="s">
        <v>64</v>
      </c>
      <c r="B1148" s="539" t="s">
        <v>66</v>
      </c>
      <c r="C1148" s="332" t="s">
        <v>67</v>
      </c>
      <c r="D1148" s="536">
        <f>+D1150+D1149</f>
        <v>0</v>
      </c>
      <c r="E1148" s="616" t="e">
        <f>+D1148/$D$1201</f>
        <v>#DIV/0!</v>
      </c>
    </row>
    <row r="1149" spans="1:5" ht="11.25" hidden="1" customHeight="1">
      <c r="A1149" s="281" t="s">
        <v>64</v>
      </c>
      <c r="B1149" s="279" t="s">
        <v>70</v>
      </c>
      <c r="C1149" s="336" t="s">
        <v>71</v>
      </c>
      <c r="D1149" s="81">
        <v>0</v>
      </c>
      <c r="E1149" s="634" t="e">
        <f>+D1149/$D$1201</f>
        <v>#DIV/0!</v>
      </c>
    </row>
    <row r="1150" spans="1:5" ht="11.25" hidden="1" customHeight="1">
      <c r="A1150" s="281" t="s">
        <v>64</v>
      </c>
      <c r="B1150" s="279" t="s">
        <v>330</v>
      </c>
      <c r="C1150" s="336" t="s">
        <v>331</v>
      </c>
      <c r="D1150" s="81">
        <v>0</v>
      </c>
      <c r="E1150" s="634" t="e">
        <f>+D1150/$D$1201</f>
        <v>#DIV/0!</v>
      </c>
    </row>
    <row r="1151" spans="1:5" ht="11.25" hidden="1" customHeight="1">
      <c r="A1151" s="600"/>
      <c r="B1151" s="286"/>
      <c r="C1151" s="442"/>
      <c r="D1151" s="617"/>
      <c r="E1151" s="634"/>
    </row>
    <row r="1152" spans="1:5" ht="11.25" hidden="1" customHeight="1">
      <c r="A1152" s="275" t="s">
        <v>64</v>
      </c>
      <c r="B1152" s="294" t="s">
        <v>72</v>
      </c>
      <c r="C1152" s="619" t="s">
        <v>73</v>
      </c>
      <c r="D1152" s="536">
        <f>SUM(D1153:D1154)</f>
        <v>0</v>
      </c>
      <c r="E1152" s="616" t="e">
        <f>+D1152/$D$1201</f>
        <v>#DIV/0!</v>
      </c>
    </row>
    <row r="1153" spans="1:5" ht="11.25" hidden="1" customHeight="1">
      <c r="A1153" s="80" t="s">
        <v>64</v>
      </c>
      <c r="B1153" s="90" t="s">
        <v>74</v>
      </c>
      <c r="C1153" s="68" t="s">
        <v>75</v>
      </c>
      <c r="D1153" s="81">
        <v>0</v>
      </c>
      <c r="E1153" s="634" t="e">
        <f>+D1153/$D$1201</f>
        <v>#DIV/0!</v>
      </c>
    </row>
    <row r="1154" spans="1:5" ht="11.25" hidden="1" customHeight="1">
      <c r="A1154" s="80" t="s">
        <v>64</v>
      </c>
      <c r="B1154" s="90" t="s">
        <v>76</v>
      </c>
      <c r="C1154" s="68" t="s">
        <v>77</v>
      </c>
      <c r="D1154" s="81">
        <v>0</v>
      </c>
      <c r="E1154" s="634" t="e">
        <f>+D1154/$D$1201</f>
        <v>#DIV/0!</v>
      </c>
    </row>
    <row r="1155" spans="1:5" ht="11.25" hidden="1" customHeight="1">
      <c r="A1155" s="533"/>
      <c r="B1155" s="286"/>
      <c r="C1155" s="355"/>
      <c r="D1155" s="617"/>
      <c r="E1155" s="634"/>
    </row>
    <row r="1156" spans="1:5" ht="11.25" hidden="1" customHeight="1">
      <c r="A1156" s="533" t="s">
        <v>64</v>
      </c>
      <c r="B1156" s="286" t="s">
        <v>279</v>
      </c>
      <c r="C1156" s="355" t="s">
        <v>78</v>
      </c>
      <c r="D1156" s="536">
        <f>SUM(D1157:D1159)</f>
        <v>0</v>
      </c>
      <c r="E1156" s="616" t="e">
        <f>+D1156/$D$1201</f>
        <v>#DIV/0!</v>
      </c>
    </row>
    <row r="1157" spans="1:5" ht="11.25" hidden="1" customHeight="1">
      <c r="A1157" s="80" t="s">
        <v>64</v>
      </c>
      <c r="B1157" s="90" t="s">
        <v>79</v>
      </c>
      <c r="C1157" s="68" t="s">
        <v>80</v>
      </c>
      <c r="D1157" s="81">
        <v>0</v>
      </c>
      <c r="E1157" s="634" t="e">
        <f>+D1157/$D$1201</f>
        <v>#DIV/0!</v>
      </c>
    </row>
    <row r="1158" spans="1:5" ht="11.25" hidden="1" customHeight="1">
      <c r="A1158" s="80" t="s">
        <v>64</v>
      </c>
      <c r="B1158" s="90" t="s">
        <v>214</v>
      </c>
      <c r="C1158" s="68" t="s">
        <v>215</v>
      </c>
      <c r="D1158" s="81">
        <v>0</v>
      </c>
      <c r="E1158" s="634" t="e">
        <f>+D1158/$D$1201</f>
        <v>#DIV/0!</v>
      </c>
    </row>
    <row r="1159" spans="1:5" ht="11.25" hidden="1" customHeight="1">
      <c r="A1159" s="80" t="s">
        <v>64</v>
      </c>
      <c r="B1159" s="90" t="s">
        <v>85</v>
      </c>
      <c r="C1159" s="68" t="s">
        <v>86</v>
      </c>
      <c r="D1159" s="81">
        <v>0</v>
      </c>
      <c r="E1159" s="634" t="e">
        <f>+D1159/$D$1201</f>
        <v>#DIV/0!</v>
      </c>
    </row>
    <row r="1160" spans="1:5" ht="11.25" hidden="1" customHeight="1">
      <c r="A1160" s="533"/>
      <c r="B1160" s="286"/>
      <c r="C1160" s="355"/>
      <c r="D1160" s="81"/>
      <c r="E1160" s="634"/>
    </row>
    <row r="1161" spans="1:5" ht="11.25" hidden="1" customHeight="1">
      <c r="A1161" s="533" t="s">
        <v>64</v>
      </c>
      <c r="B1161" s="286" t="s">
        <v>89</v>
      </c>
      <c r="C1161" s="355" t="s">
        <v>90</v>
      </c>
      <c r="D1161" s="536">
        <f>+D1162</f>
        <v>0</v>
      </c>
      <c r="E1161" s="616" t="e">
        <f>+D1161/$D$1201</f>
        <v>#DIV/0!</v>
      </c>
    </row>
    <row r="1162" spans="1:5" ht="11.25" hidden="1" customHeight="1">
      <c r="A1162" s="80" t="s">
        <v>64</v>
      </c>
      <c r="B1162" s="90" t="s">
        <v>207</v>
      </c>
      <c r="C1162" s="68" t="s">
        <v>216</v>
      </c>
      <c r="D1162" s="81">
        <v>0</v>
      </c>
      <c r="E1162" s="634" t="e">
        <f>+D1162/$D$1201</f>
        <v>#DIV/0!</v>
      </c>
    </row>
    <row r="1163" spans="1:5" ht="11.25" hidden="1" customHeight="1">
      <c r="A1163" s="533"/>
      <c r="B1163" s="286"/>
      <c r="C1163" s="355"/>
      <c r="D1163" s="81"/>
      <c r="E1163" s="634"/>
    </row>
    <row r="1164" spans="1:5" ht="11.25" hidden="1" customHeight="1">
      <c r="A1164" s="275" t="s">
        <v>64</v>
      </c>
      <c r="B1164" s="294" t="s">
        <v>251</v>
      </c>
      <c r="C1164" s="619" t="s">
        <v>103</v>
      </c>
      <c r="D1164" s="536">
        <f>+D1165+D1166</f>
        <v>0</v>
      </c>
      <c r="E1164" s="616" t="e">
        <f>+D1164/$D$1201</f>
        <v>#DIV/0!</v>
      </c>
    </row>
    <row r="1165" spans="1:5" ht="11.25" hidden="1" customHeight="1">
      <c r="A1165" s="290" t="s">
        <v>64</v>
      </c>
      <c r="B1165" s="279" t="s">
        <v>106</v>
      </c>
      <c r="C1165" s="318" t="s">
        <v>107</v>
      </c>
      <c r="D1165" s="81">
        <v>0</v>
      </c>
      <c r="E1165" s="634" t="e">
        <f>+D1165/$D$1201</f>
        <v>#DIV/0!</v>
      </c>
    </row>
    <row r="1166" spans="1:5" ht="20.399999999999999" hidden="1">
      <c r="A1166" s="290" t="s">
        <v>64</v>
      </c>
      <c r="B1166" s="279" t="s">
        <v>114</v>
      </c>
      <c r="C1166" s="652" t="s">
        <v>115</v>
      </c>
      <c r="D1166" s="81">
        <v>0</v>
      </c>
      <c r="E1166" s="634" t="e">
        <f>+D1166/$D$1201</f>
        <v>#DIV/0!</v>
      </c>
    </row>
    <row r="1167" spans="1:5" ht="11.25" hidden="1" customHeight="1">
      <c r="A1167" s="290"/>
      <c r="B1167" s="279"/>
      <c r="D1167" s="81"/>
      <c r="E1167" s="634"/>
    </row>
    <row r="1168" spans="1:5" ht="11.25" hidden="1" customHeight="1">
      <c r="A1168" s="533"/>
      <c r="B1168" s="286"/>
      <c r="C1168" s="355"/>
      <c r="D1168" s="536"/>
      <c r="E1168" s="634"/>
    </row>
    <row r="1169" spans="1:5" ht="11.25" hidden="1" customHeight="1">
      <c r="A1169" s="600" t="s">
        <v>64</v>
      </c>
      <c r="B1169" s="286" t="s">
        <v>3</v>
      </c>
      <c r="C1169" s="442" t="s">
        <v>122</v>
      </c>
      <c r="D1169" s="89">
        <f>++D1171+D1178+D1175</f>
        <v>0</v>
      </c>
      <c r="E1169" s="534" t="e">
        <f>+D1169/$D$1201</f>
        <v>#DIV/0!</v>
      </c>
    </row>
    <row r="1170" spans="1:5" ht="11.25" hidden="1" customHeight="1">
      <c r="A1170" s="600"/>
      <c r="B1170" s="286"/>
      <c r="C1170" s="420"/>
      <c r="D1170" s="89"/>
      <c r="E1170" s="534"/>
    </row>
    <row r="1171" spans="1:5" ht="11.25" hidden="1" customHeight="1">
      <c r="A1171" s="275" t="s">
        <v>64</v>
      </c>
      <c r="B1171" s="294" t="s">
        <v>123</v>
      </c>
      <c r="C1171" s="619" t="s">
        <v>124</v>
      </c>
      <c r="D1171" s="536">
        <f>SUM(D1172:D1173)</f>
        <v>0</v>
      </c>
      <c r="E1171" s="534" t="e">
        <f>+D1171/$D$1201</f>
        <v>#DIV/0!</v>
      </c>
    </row>
    <row r="1172" spans="1:5" ht="11.25" hidden="1" customHeight="1">
      <c r="A1172" s="80" t="s">
        <v>64</v>
      </c>
      <c r="B1172" s="90" t="s">
        <v>127</v>
      </c>
      <c r="C1172" s="68" t="s">
        <v>128</v>
      </c>
      <c r="D1172" s="81">
        <v>0</v>
      </c>
      <c r="E1172" s="537" t="e">
        <f>+D1172/$D$1201</f>
        <v>#DIV/0!</v>
      </c>
    </row>
    <row r="1173" spans="1:5" ht="11.25" hidden="1" customHeight="1">
      <c r="A1173" s="80" t="s">
        <v>64</v>
      </c>
      <c r="B1173" s="90" t="s">
        <v>129</v>
      </c>
      <c r="C1173" s="68" t="s">
        <v>130</v>
      </c>
      <c r="D1173" s="81">
        <v>0</v>
      </c>
      <c r="E1173" s="537" t="e">
        <f>+D1173/$D$1201</f>
        <v>#DIV/0!</v>
      </c>
    </row>
    <row r="1174" spans="1:5" ht="11.25" hidden="1" customHeight="1">
      <c r="A1174" s="600"/>
      <c r="B1174" s="286"/>
      <c r="C1174" s="420"/>
      <c r="D1174" s="89"/>
      <c r="E1174" s="537"/>
    </row>
    <row r="1175" spans="1:5" ht="11.25" hidden="1" customHeight="1">
      <c r="A1175" s="275" t="s">
        <v>64</v>
      </c>
      <c r="B1175" s="294" t="s">
        <v>139</v>
      </c>
      <c r="C1175" s="619" t="s">
        <v>140</v>
      </c>
      <c r="D1175" s="536">
        <f>SUM(D1176)</f>
        <v>0</v>
      </c>
      <c r="E1175" s="534" t="e">
        <f>+D1175/$D$1201</f>
        <v>#DIV/0!</v>
      </c>
    </row>
    <row r="1176" spans="1:5" ht="11.25" hidden="1" customHeight="1">
      <c r="A1176" s="80" t="s">
        <v>64</v>
      </c>
      <c r="B1176" s="90" t="s">
        <v>141</v>
      </c>
      <c r="C1176" s="68" t="s">
        <v>142</v>
      </c>
      <c r="D1176" s="81">
        <v>0</v>
      </c>
      <c r="E1176" s="537" t="e">
        <f>+D1176/$D$1201</f>
        <v>#DIV/0!</v>
      </c>
    </row>
    <row r="1177" spans="1:5" ht="11.25" hidden="1" customHeight="1">
      <c r="A1177" s="600"/>
      <c r="B1177" s="286"/>
      <c r="C1177" s="420"/>
      <c r="D1177" s="89"/>
      <c r="E1177" s="534"/>
    </row>
    <row r="1178" spans="1:5" ht="11.25" hidden="1" customHeight="1">
      <c r="A1178" s="275" t="s">
        <v>64</v>
      </c>
      <c r="B1178" s="294">
        <v>2.99</v>
      </c>
      <c r="C1178" s="619" t="s">
        <v>209</v>
      </c>
      <c r="D1178" s="536">
        <f>SUM(D1179:D1183)</f>
        <v>0</v>
      </c>
      <c r="E1178" s="534" t="e">
        <f t="shared" ref="E1178:E1183" si="10">+D1178/$D$1201</f>
        <v>#DIV/0!</v>
      </c>
    </row>
    <row r="1179" spans="1:5" ht="11.25" hidden="1" customHeight="1">
      <c r="A1179" s="80" t="s">
        <v>64</v>
      </c>
      <c r="B1179" s="90" t="s">
        <v>147</v>
      </c>
      <c r="C1179" s="68" t="s">
        <v>148</v>
      </c>
      <c r="D1179" s="81">
        <v>0</v>
      </c>
      <c r="E1179" s="537" t="e">
        <f t="shared" si="10"/>
        <v>#DIV/0!</v>
      </c>
    </row>
    <row r="1180" spans="1:5" ht="11.25" hidden="1" customHeight="1">
      <c r="A1180" s="80" t="s">
        <v>64</v>
      </c>
      <c r="B1180" s="90" t="s">
        <v>149</v>
      </c>
      <c r="C1180" s="68" t="s">
        <v>150</v>
      </c>
      <c r="D1180" s="81">
        <v>0</v>
      </c>
      <c r="E1180" s="537" t="e">
        <f t="shared" si="10"/>
        <v>#DIV/0!</v>
      </c>
    </row>
    <row r="1181" spans="1:5" ht="11.25" hidden="1" customHeight="1">
      <c r="A1181" s="80" t="s">
        <v>64</v>
      </c>
      <c r="B1181" s="90" t="s">
        <v>151</v>
      </c>
      <c r="C1181" s="68" t="s">
        <v>152</v>
      </c>
      <c r="D1181" s="81">
        <v>0</v>
      </c>
      <c r="E1181" s="537" t="e">
        <f t="shared" si="10"/>
        <v>#DIV/0!</v>
      </c>
    </row>
    <row r="1182" spans="1:5" ht="10.199999999999999" hidden="1">
      <c r="A1182" s="80" t="s">
        <v>64</v>
      </c>
      <c r="B1182" s="90" t="s">
        <v>153</v>
      </c>
      <c r="C1182" s="68" t="s">
        <v>154</v>
      </c>
      <c r="D1182" s="81">
        <v>0</v>
      </c>
      <c r="E1182" s="537" t="e">
        <f t="shared" si="10"/>
        <v>#DIV/0!</v>
      </c>
    </row>
    <row r="1183" spans="1:5" ht="11.25" hidden="1" customHeight="1">
      <c r="A1183" s="80" t="s">
        <v>64</v>
      </c>
      <c r="B1183" s="90" t="s">
        <v>155</v>
      </c>
      <c r="C1183" s="68" t="s">
        <v>156</v>
      </c>
      <c r="D1183" s="81">
        <v>0</v>
      </c>
      <c r="E1183" s="537" t="e">
        <f t="shared" si="10"/>
        <v>#DIV/0!</v>
      </c>
    </row>
    <row r="1184" spans="1:5" ht="11.25" hidden="1" customHeight="1">
      <c r="A1184" s="80"/>
      <c r="B1184" s="90"/>
      <c r="C1184" s="68"/>
      <c r="D1184" s="617"/>
      <c r="E1184" s="537"/>
    </row>
    <row r="1185" spans="1:5" ht="11.25" hidden="1" customHeight="1">
      <c r="A1185" s="80"/>
      <c r="B1185" s="90"/>
      <c r="C1185" s="68"/>
      <c r="D1185" s="617"/>
      <c r="E1185" s="537"/>
    </row>
    <row r="1186" spans="1:5" ht="11.25" hidden="1" customHeight="1">
      <c r="A1186" s="600">
        <v>2</v>
      </c>
      <c r="B1186" s="286">
        <v>5</v>
      </c>
      <c r="C1186" s="442" t="s">
        <v>157</v>
      </c>
      <c r="D1186" s="89">
        <f>+D1192+D1188</f>
        <v>0</v>
      </c>
      <c r="E1186" s="534" t="e">
        <f>+D1186/$D$1201</f>
        <v>#DIV/0!</v>
      </c>
    </row>
    <row r="1187" spans="1:5" ht="11.25" hidden="1" customHeight="1">
      <c r="A1187" s="600"/>
      <c r="B1187" s="286"/>
      <c r="C1187" s="420"/>
      <c r="D1187" s="89"/>
      <c r="E1187" s="534"/>
    </row>
    <row r="1188" spans="1:5" ht="11.25" hidden="1" customHeight="1">
      <c r="A1188" s="275" t="s">
        <v>158</v>
      </c>
      <c r="B1188" s="294" t="s">
        <v>159</v>
      </c>
      <c r="C1188" s="619" t="s">
        <v>160</v>
      </c>
      <c r="D1188" s="536">
        <f>+D1190+D1189</f>
        <v>0</v>
      </c>
      <c r="E1188" s="534" t="e">
        <f>+D1188/$D$1201</f>
        <v>#DIV/0!</v>
      </c>
    </row>
    <row r="1189" spans="1:5" ht="11.25" hidden="1" customHeight="1">
      <c r="A1189" s="80" t="s">
        <v>158</v>
      </c>
      <c r="B1189" s="90" t="s">
        <v>163</v>
      </c>
      <c r="C1189" s="68" t="s">
        <v>164</v>
      </c>
      <c r="D1189" s="81">
        <v>0</v>
      </c>
      <c r="E1189" s="537" t="e">
        <f>+D1189/$D$1201</f>
        <v>#DIV/0!</v>
      </c>
    </row>
    <row r="1190" spans="1:5" ht="11.25" hidden="1" customHeight="1">
      <c r="A1190" s="80" t="s">
        <v>158</v>
      </c>
      <c r="B1190" s="90" t="s">
        <v>167</v>
      </c>
      <c r="C1190" s="68" t="s">
        <v>168</v>
      </c>
      <c r="D1190" s="81">
        <v>0</v>
      </c>
      <c r="E1190" s="537" t="e">
        <f>+D1190/$D$1201</f>
        <v>#DIV/0!</v>
      </c>
    </row>
    <row r="1191" spans="1:5" ht="11.25" hidden="1" customHeight="1">
      <c r="A1191" s="600"/>
      <c r="B1191" s="286"/>
      <c r="C1191" s="420"/>
      <c r="D1191" s="89"/>
      <c r="E1191" s="534"/>
    </row>
    <row r="1192" spans="1:5" ht="11.25" hidden="1" customHeight="1">
      <c r="A1192" s="275" t="s">
        <v>158</v>
      </c>
      <c r="B1192" s="294" t="s">
        <v>176</v>
      </c>
      <c r="C1192" s="619" t="s">
        <v>177</v>
      </c>
      <c r="D1192" s="536">
        <f>+D1193</f>
        <v>0</v>
      </c>
      <c r="E1192" s="534" t="e">
        <f>+D1192/$D$1201</f>
        <v>#DIV/0!</v>
      </c>
    </row>
    <row r="1193" spans="1:5" ht="11.25" hidden="1" customHeight="1">
      <c r="A1193" s="80" t="s">
        <v>178</v>
      </c>
      <c r="B1193" s="90" t="s">
        <v>179</v>
      </c>
      <c r="C1193" s="68" t="s">
        <v>258</v>
      </c>
      <c r="D1193" s="81">
        <v>0</v>
      </c>
      <c r="E1193" s="537" t="e">
        <f>+D1193/$D$1201</f>
        <v>#DIV/0!</v>
      </c>
    </row>
    <row r="1194" spans="1:5" ht="11.25" hidden="1" customHeight="1">
      <c r="A1194" s="533"/>
      <c r="B1194" s="286"/>
      <c r="C1194" s="355"/>
      <c r="D1194" s="617"/>
      <c r="E1194" s="537"/>
    </row>
    <row r="1195" spans="1:5" ht="11.25" hidden="1" customHeight="1">
      <c r="A1195" s="533"/>
      <c r="B1195" s="286"/>
      <c r="C1195" s="355"/>
      <c r="D1195" s="617"/>
      <c r="E1195" s="537"/>
    </row>
    <row r="1196" spans="1:5" ht="11.25" hidden="1" customHeight="1">
      <c r="A1196" s="533"/>
      <c r="B1196" s="286" t="s">
        <v>191</v>
      </c>
      <c r="C1196" s="317" t="s">
        <v>192</v>
      </c>
      <c r="D1196" s="89">
        <f>+D1198</f>
        <v>0</v>
      </c>
      <c r="E1196" s="534" t="e">
        <f>+D1196/$D$1201</f>
        <v>#DIV/0!</v>
      </c>
    </row>
    <row r="1197" spans="1:5" ht="11.25" hidden="1" customHeight="1">
      <c r="A1197" s="533"/>
      <c r="B1197" s="286"/>
      <c r="C1197" s="320"/>
      <c r="D1197" s="89"/>
      <c r="E1197" s="534"/>
    </row>
    <row r="1198" spans="1:5" ht="11.25" hidden="1" customHeight="1">
      <c r="A1198" s="535">
        <v>4</v>
      </c>
      <c r="B1198" s="294" t="s">
        <v>193</v>
      </c>
      <c r="C1198" s="323" t="s">
        <v>194</v>
      </c>
      <c r="D1198" s="536">
        <f>SUM(D1199:D1199)</f>
        <v>0</v>
      </c>
      <c r="E1198" s="534" t="e">
        <f>+D1198/$D$1201</f>
        <v>#DIV/0!</v>
      </c>
    </row>
    <row r="1199" spans="1:5" ht="11.25" hidden="1" customHeight="1">
      <c r="A1199" s="497">
        <v>4</v>
      </c>
      <c r="B1199" s="90" t="s">
        <v>197</v>
      </c>
      <c r="C1199" s="318" t="s">
        <v>198</v>
      </c>
      <c r="D1199" s="81">
        <v>0</v>
      </c>
      <c r="E1199" s="537" t="e">
        <f>+D1199/$D$1201</f>
        <v>#DIV/0!</v>
      </c>
    </row>
    <row r="1200" spans="1:5" ht="11.25" hidden="1" customHeight="1">
      <c r="A1200" s="497"/>
      <c r="B1200" s="90"/>
      <c r="D1200" s="81"/>
      <c r="E1200" s="537"/>
    </row>
    <row r="1201" spans="1:5" ht="18" hidden="1" customHeight="1">
      <c r="A1201" s="738" t="s">
        <v>332</v>
      </c>
      <c r="B1201" s="739"/>
      <c r="C1201" s="740"/>
      <c r="D1201" s="645">
        <f>+D1196+D1169+D1186+D1127+D1146</f>
        <v>0</v>
      </c>
      <c r="E1201" s="612" t="e">
        <f>+D1201/D1201</f>
        <v>#DIV/0!</v>
      </c>
    </row>
    <row r="1202" spans="1:5" ht="11.25" hidden="1" customHeight="1">
      <c r="A1202" s="351"/>
      <c r="B1202" s="351"/>
      <c r="C1202" s="351"/>
      <c r="D1202" s="562"/>
      <c r="E1202" s="334"/>
    </row>
    <row r="1203" spans="1:5" ht="11.25" hidden="1" customHeight="1">
      <c r="A1203" s="351"/>
      <c r="B1203" s="351"/>
      <c r="C1203" s="351"/>
      <c r="D1203" s="562"/>
      <c r="E1203" s="334"/>
    </row>
    <row r="1204" spans="1:5" ht="11.25" hidden="1" customHeight="1">
      <c r="A1204" s="351"/>
      <c r="B1204" s="351"/>
      <c r="C1204" s="351"/>
      <c r="D1204" s="562"/>
      <c r="E1204" s="334"/>
    </row>
    <row r="1205" spans="1:5" ht="11.25" hidden="1" customHeight="1">
      <c r="A1205" s="351"/>
      <c r="B1205" s="351"/>
      <c r="C1205" s="351"/>
      <c r="D1205" s="562"/>
      <c r="E1205" s="334"/>
    </row>
    <row r="1206" spans="1:5" ht="11.25" hidden="1" customHeight="1">
      <c r="A1206" s="351"/>
      <c r="B1206" s="351"/>
      <c r="C1206" s="351"/>
      <c r="D1206" s="562"/>
      <c r="E1206" s="334"/>
    </row>
    <row r="1207" spans="1:5" ht="11.25" hidden="1" customHeight="1">
      <c r="B1207" s="561" t="s">
        <v>333</v>
      </c>
      <c r="D1207" s="562" t="s">
        <v>334</v>
      </c>
      <c r="E1207" s="368" t="s">
        <v>335</v>
      </c>
    </row>
    <row r="1208" spans="1:5" ht="11.25" hidden="1" customHeight="1">
      <c r="B1208" s="311"/>
      <c r="C1208" s="448"/>
    </row>
    <row r="1209" spans="1:5" ht="11.25" hidden="1" customHeight="1">
      <c r="A1209" s="753" t="s">
        <v>19</v>
      </c>
      <c r="B1209" s="754"/>
      <c r="C1209" s="757" t="s">
        <v>20</v>
      </c>
      <c r="D1209" s="766" t="s">
        <v>21</v>
      </c>
      <c r="E1209" s="736" t="s">
        <v>22</v>
      </c>
    </row>
    <row r="1210" spans="1:5" ht="11.25" hidden="1" customHeight="1">
      <c r="A1210" s="755"/>
      <c r="B1210" s="756"/>
      <c r="C1210" s="758"/>
      <c r="D1210" s="767"/>
      <c r="E1210" s="737"/>
    </row>
    <row r="1211" spans="1:5" ht="11.25" hidden="1" customHeight="1">
      <c r="A1211" s="635"/>
      <c r="B1211" s="636"/>
      <c r="C1211" s="637"/>
      <c r="D1211" s="531"/>
      <c r="E1211" s="532"/>
    </row>
    <row r="1212" spans="1:5" ht="11.25" hidden="1" customHeight="1">
      <c r="A1212" s="533" t="s">
        <v>23</v>
      </c>
      <c r="B1212" s="286" t="s">
        <v>24</v>
      </c>
      <c r="C1212" s="317" t="s">
        <v>25</v>
      </c>
      <c r="D1212" s="89">
        <f>+D1214+D1217+D1222+D1226</f>
        <v>0</v>
      </c>
      <c r="E1212" s="534" t="e">
        <f>+D1212/$D$1267</f>
        <v>#DIV/0!</v>
      </c>
    </row>
    <row r="1213" spans="1:5" ht="11.25" hidden="1" customHeight="1">
      <c r="A1213" s="533"/>
      <c r="B1213" s="286"/>
      <c r="C1213" s="320"/>
      <c r="D1213" s="89"/>
      <c r="E1213" s="534"/>
    </row>
    <row r="1214" spans="1:5" ht="11.25" hidden="1" customHeight="1">
      <c r="A1214" s="535" t="s">
        <v>26</v>
      </c>
      <c r="B1214" s="294" t="s">
        <v>27</v>
      </c>
      <c r="C1214" s="323" t="s">
        <v>28</v>
      </c>
      <c r="D1214" s="536">
        <f>SUM(D1215:D1215)</f>
        <v>0</v>
      </c>
      <c r="E1214" s="534" t="e">
        <f>+D1214/$D$1267</f>
        <v>#DIV/0!</v>
      </c>
    </row>
    <row r="1215" spans="1:5" ht="11.25" hidden="1" customHeight="1">
      <c r="A1215" s="497" t="s">
        <v>26</v>
      </c>
      <c r="B1215" s="90" t="s">
        <v>29</v>
      </c>
      <c r="C1215" s="318" t="s">
        <v>30</v>
      </c>
      <c r="D1215" s="81">
        <v>0</v>
      </c>
      <c r="E1215" s="537" t="e">
        <f>+D1215/$D$1267</f>
        <v>#DIV/0!</v>
      </c>
    </row>
    <row r="1216" spans="1:5" ht="11.25" hidden="1" customHeight="1">
      <c r="A1216" s="497"/>
      <c r="B1216" s="90"/>
      <c r="D1216" s="81"/>
      <c r="E1216" s="537"/>
    </row>
    <row r="1217" spans="1:5" ht="11.25" hidden="1" customHeight="1">
      <c r="A1217" s="535" t="s">
        <v>26</v>
      </c>
      <c r="B1217" s="294" t="s">
        <v>41</v>
      </c>
      <c r="C1217" s="323" t="s">
        <v>42</v>
      </c>
      <c r="D1217" s="536">
        <f>SUM(D1218:D1220)</f>
        <v>0</v>
      </c>
      <c r="E1217" s="534" t="e">
        <f>+D1217/$D$1267</f>
        <v>#DIV/0!</v>
      </c>
    </row>
    <row r="1218" spans="1:5" ht="11.25" hidden="1" customHeight="1">
      <c r="A1218" s="497" t="s">
        <v>26</v>
      </c>
      <c r="B1218" s="90" t="s">
        <v>43</v>
      </c>
      <c r="C1218" s="318" t="s">
        <v>44</v>
      </c>
      <c r="D1218" s="81">
        <v>0</v>
      </c>
      <c r="E1218" s="537" t="e">
        <f>+D1218/$D$1267</f>
        <v>#DIV/0!</v>
      </c>
    </row>
    <row r="1219" spans="1:5" ht="11.25" hidden="1" customHeight="1">
      <c r="A1219" s="497" t="s">
        <v>26</v>
      </c>
      <c r="B1219" s="90" t="s">
        <v>45</v>
      </c>
      <c r="C1219" s="318" t="s">
        <v>46</v>
      </c>
      <c r="D1219" s="81">
        <v>0</v>
      </c>
      <c r="E1219" s="537" t="e">
        <f>+D1219/$D$1267</f>
        <v>#DIV/0!</v>
      </c>
    </row>
    <row r="1220" spans="1:5" ht="11.25" hidden="1" customHeight="1">
      <c r="A1220" s="497" t="s">
        <v>26</v>
      </c>
      <c r="B1220" s="90" t="s">
        <v>47</v>
      </c>
      <c r="C1220" s="318" t="s">
        <v>48</v>
      </c>
      <c r="D1220" s="81"/>
      <c r="E1220" s="537" t="e">
        <f>+D1220/$D$1267</f>
        <v>#DIV/0!</v>
      </c>
    </row>
    <row r="1221" spans="1:5" ht="11.25" hidden="1" customHeight="1">
      <c r="A1221" s="497"/>
      <c r="B1221" s="90"/>
      <c r="D1221" s="81"/>
      <c r="E1221" s="537"/>
    </row>
    <row r="1222" spans="1:5" ht="20.399999999999999" hidden="1">
      <c r="A1222" s="500" t="s">
        <v>49</v>
      </c>
      <c r="B1222" s="539" t="s">
        <v>50</v>
      </c>
      <c r="C1222" s="332" t="s">
        <v>51</v>
      </c>
      <c r="D1222" s="536">
        <f>SUM(D1223:D1224)</f>
        <v>0</v>
      </c>
      <c r="E1222" s="534" t="e">
        <f>+D1222/$D$1267</f>
        <v>#DIV/0!</v>
      </c>
    </row>
    <row r="1223" spans="1:5" ht="20.399999999999999" hidden="1">
      <c r="A1223" s="281" t="s">
        <v>49</v>
      </c>
      <c r="B1223" s="279" t="s">
        <v>52</v>
      </c>
      <c r="C1223" s="336" t="s">
        <v>53</v>
      </c>
      <c r="D1223" s="81">
        <v>0</v>
      </c>
      <c r="E1223" s="537" t="e">
        <f>+D1223/$D$1267</f>
        <v>#DIV/0!</v>
      </c>
    </row>
    <row r="1224" spans="1:5" ht="11.25" hidden="1" customHeight="1">
      <c r="A1224" s="281" t="s">
        <v>49</v>
      </c>
      <c r="B1224" s="279" t="s">
        <v>54</v>
      </c>
      <c r="C1224" s="336" t="s">
        <v>55</v>
      </c>
      <c r="D1224" s="81">
        <v>0</v>
      </c>
      <c r="E1224" s="537" t="e">
        <f>+D1224/$D$1267</f>
        <v>#DIV/0!</v>
      </c>
    </row>
    <row r="1225" spans="1:5" ht="11.25" hidden="1" customHeight="1">
      <c r="A1225" s="290"/>
      <c r="B1225" s="279"/>
      <c r="C1225" s="339"/>
      <c r="D1225" s="81"/>
      <c r="E1225" s="537"/>
    </row>
    <row r="1226" spans="1:5" ht="20.399999999999999" hidden="1">
      <c r="A1226" s="500" t="s">
        <v>49</v>
      </c>
      <c r="B1226" s="539" t="s">
        <v>56</v>
      </c>
      <c r="C1226" s="332" t="s">
        <v>57</v>
      </c>
      <c r="D1226" s="536">
        <f>SUM(D1227:D1229)</f>
        <v>0</v>
      </c>
      <c r="E1226" s="534" t="e">
        <f>+D1226/$D$1267</f>
        <v>#DIV/0!</v>
      </c>
    </row>
    <row r="1227" spans="1:5" ht="20.399999999999999" hidden="1">
      <c r="A1227" s="281" t="s">
        <v>49</v>
      </c>
      <c r="B1227" s="279" t="s">
        <v>58</v>
      </c>
      <c r="C1227" s="336" t="s">
        <v>59</v>
      </c>
      <c r="D1227" s="81">
        <v>0</v>
      </c>
      <c r="E1227" s="537" t="e">
        <f>+D1227/$D$1267</f>
        <v>#DIV/0!</v>
      </c>
    </row>
    <row r="1228" spans="1:5" ht="20.399999999999999" hidden="1">
      <c r="A1228" s="494" t="s">
        <v>49</v>
      </c>
      <c r="B1228" s="412" t="s">
        <v>60</v>
      </c>
      <c r="C1228" s="289" t="s">
        <v>61</v>
      </c>
      <c r="D1228" s="81">
        <v>0</v>
      </c>
      <c r="E1228" s="537" t="e">
        <f>+D1228/$D$1267</f>
        <v>#DIV/0!</v>
      </c>
    </row>
    <row r="1229" spans="1:5" ht="11.25" hidden="1" customHeight="1">
      <c r="A1229" s="494" t="s">
        <v>49</v>
      </c>
      <c r="B1229" s="412" t="s">
        <v>62</v>
      </c>
      <c r="C1229" s="289" t="s">
        <v>63</v>
      </c>
      <c r="D1229" s="81">
        <v>0</v>
      </c>
      <c r="E1229" s="537" t="e">
        <f>+D1229/$D$1267</f>
        <v>#DIV/0!</v>
      </c>
    </row>
    <row r="1230" spans="1:5" ht="11.25" hidden="1" customHeight="1">
      <c r="A1230" s="544"/>
      <c r="B1230" s="415"/>
      <c r="C1230" s="633"/>
      <c r="D1230" s="81"/>
      <c r="E1230" s="537"/>
    </row>
    <row r="1231" spans="1:5" ht="11.25" hidden="1" customHeight="1">
      <c r="A1231" s="544"/>
      <c r="B1231" s="415"/>
      <c r="C1231" s="633"/>
      <c r="D1231" s="81"/>
      <c r="E1231" s="537"/>
    </row>
    <row r="1232" spans="1:5" ht="11.25" hidden="1" customHeight="1">
      <c r="A1232" s="533" t="s">
        <v>64</v>
      </c>
      <c r="B1232" s="415" t="s">
        <v>205</v>
      </c>
      <c r="C1232" s="621" t="s">
        <v>65</v>
      </c>
      <c r="D1232" s="89">
        <f>+D1240+D1234+D1237</f>
        <v>0</v>
      </c>
      <c r="E1232" s="534" t="e">
        <f>+D1232/$D$1267</f>
        <v>#DIV/0!</v>
      </c>
    </row>
    <row r="1233" spans="1:5" ht="11.25" hidden="1" customHeight="1">
      <c r="A1233" s="544"/>
      <c r="B1233" s="415"/>
      <c r="C1233" s="639"/>
      <c r="D1233" s="81"/>
      <c r="E1233" s="537"/>
    </row>
    <row r="1234" spans="1:5" ht="11.25" hidden="1" customHeight="1">
      <c r="A1234" s="557" t="s">
        <v>64</v>
      </c>
      <c r="B1234" s="538" t="s">
        <v>72</v>
      </c>
      <c r="C1234" s="501" t="s">
        <v>336</v>
      </c>
      <c r="D1234" s="536">
        <f>+D1235</f>
        <v>0</v>
      </c>
      <c r="E1234" s="534" t="e">
        <f>+D1234/$D$1267</f>
        <v>#DIV/0!</v>
      </c>
    </row>
    <row r="1235" spans="1:5" ht="11.25" hidden="1" customHeight="1">
      <c r="A1235" s="542" t="s">
        <v>64</v>
      </c>
      <c r="B1235" s="412" t="s">
        <v>70</v>
      </c>
      <c r="C1235" s="553" t="s">
        <v>71</v>
      </c>
      <c r="D1235" s="81">
        <v>0</v>
      </c>
      <c r="E1235" s="537" t="e">
        <f>+D1235/$D$1267</f>
        <v>#DIV/0!</v>
      </c>
    </row>
    <row r="1236" spans="1:5" ht="11.25" hidden="1" customHeight="1">
      <c r="A1236" s="544"/>
      <c r="B1236" s="415"/>
      <c r="C1236" s="639"/>
      <c r="D1236" s="81"/>
      <c r="E1236" s="537"/>
    </row>
    <row r="1237" spans="1:5" ht="11.25" hidden="1" customHeight="1">
      <c r="A1237" s="557" t="s">
        <v>64</v>
      </c>
      <c r="B1237" s="538">
        <v>1.08</v>
      </c>
      <c r="C1237" s="501" t="s">
        <v>103</v>
      </c>
      <c r="D1237" s="536">
        <f>+D1238</f>
        <v>0</v>
      </c>
      <c r="E1237" s="534" t="e">
        <f>+D1237/D1267</f>
        <v>#DIV/0!</v>
      </c>
    </row>
    <row r="1238" spans="1:5" ht="11.25" hidden="1" customHeight="1">
      <c r="A1238" s="542" t="s">
        <v>64</v>
      </c>
      <c r="B1238" s="412" t="s">
        <v>252</v>
      </c>
      <c r="C1238" s="553" t="s">
        <v>253</v>
      </c>
      <c r="D1238" s="81">
        <v>0</v>
      </c>
      <c r="E1238" s="537" t="e">
        <f>+D1238/D1267</f>
        <v>#DIV/0!</v>
      </c>
    </row>
    <row r="1239" spans="1:5" ht="11.25" hidden="1" customHeight="1">
      <c r="A1239" s="544"/>
      <c r="B1239" s="415"/>
      <c r="C1239" s="639"/>
      <c r="D1239" s="81"/>
      <c r="E1239" s="537"/>
    </row>
    <row r="1240" spans="1:5" ht="11.25" hidden="1" customHeight="1">
      <c r="A1240" s="557" t="s">
        <v>64</v>
      </c>
      <c r="B1240" s="538">
        <v>1.06</v>
      </c>
      <c r="C1240" s="501" t="s">
        <v>280</v>
      </c>
      <c r="D1240" s="536">
        <f>+D1241</f>
        <v>0</v>
      </c>
      <c r="E1240" s="534" t="e">
        <f>+D1240/$D$1267</f>
        <v>#DIV/0!</v>
      </c>
    </row>
    <row r="1241" spans="1:5" ht="11.25" hidden="1" customHeight="1">
      <c r="A1241" s="542" t="s">
        <v>64</v>
      </c>
      <c r="B1241" s="412" t="s">
        <v>101</v>
      </c>
      <c r="C1241" s="553" t="s">
        <v>102</v>
      </c>
      <c r="D1241" s="81">
        <v>0</v>
      </c>
      <c r="E1241" s="537" t="e">
        <f>+D1241/$D$1267</f>
        <v>#DIV/0!</v>
      </c>
    </row>
    <row r="1242" spans="1:5" ht="11.25" hidden="1" customHeight="1">
      <c r="A1242" s="542"/>
      <c r="B1242" s="412"/>
      <c r="C1242" s="553"/>
      <c r="D1242" s="81"/>
      <c r="E1242" s="537"/>
    </row>
    <row r="1243" spans="1:5" ht="11.25" hidden="1" customHeight="1">
      <c r="A1243" s="542"/>
      <c r="B1243" s="412"/>
      <c r="C1243" s="553"/>
      <c r="D1243" s="81"/>
      <c r="E1243" s="537"/>
    </row>
    <row r="1244" spans="1:5" ht="11.25" hidden="1" customHeight="1">
      <c r="A1244" s="533" t="s">
        <v>64</v>
      </c>
      <c r="B1244" s="286">
        <v>2</v>
      </c>
      <c r="C1244" s="317" t="s">
        <v>122</v>
      </c>
      <c r="D1244" s="89">
        <f>+D1246+D1250</f>
        <v>0</v>
      </c>
      <c r="E1244" s="534" t="e">
        <f>+D1244/$D$1267</f>
        <v>#DIV/0!</v>
      </c>
    </row>
    <row r="1245" spans="1:5" ht="11.25" hidden="1" customHeight="1">
      <c r="A1245" s="533"/>
      <c r="B1245" s="286"/>
      <c r="C1245" s="320"/>
      <c r="D1245" s="89"/>
      <c r="E1245" s="534"/>
    </row>
    <row r="1246" spans="1:5" ht="11.25" hidden="1" customHeight="1">
      <c r="A1246" s="535" t="s">
        <v>64</v>
      </c>
      <c r="B1246" s="294">
        <v>2.0099999999999998</v>
      </c>
      <c r="C1246" s="323" t="s">
        <v>124</v>
      </c>
      <c r="D1246" s="536">
        <f>SUM(D1247:D1248)</f>
        <v>0</v>
      </c>
      <c r="E1246" s="534" t="e">
        <f t="shared" ref="E1246:E1252" si="11">+D1246/$D$1267</f>
        <v>#DIV/0!</v>
      </c>
    </row>
    <row r="1247" spans="1:5" ht="11.25" hidden="1" customHeight="1">
      <c r="A1247" s="497" t="s">
        <v>64</v>
      </c>
      <c r="B1247" s="90" t="s">
        <v>125</v>
      </c>
      <c r="C1247" s="318" t="s">
        <v>126</v>
      </c>
      <c r="D1247" s="81">
        <v>0</v>
      </c>
      <c r="E1247" s="537" t="e">
        <f t="shared" si="11"/>
        <v>#DIV/0!</v>
      </c>
    </row>
    <row r="1248" spans="1:5" ht="11.25" hidden="1" customHeight="1">
      <c r="A1248" s="497" t="s">
        <v>64</v>
      </c>
      <c r="B1248" s="90" t="s">
        <v>129</v>
      </c>
      <c r="C1248" s="318" t="s">
        <v>337</v>
      </c>
      <c r="D1248" s="81">
        <v>0</v>
      </c>
      <c r="E1248" s="537" t="e">
        <f t="shared" si="11"/>
        <v>#DIV/0!</v>
      </c>
    </row>
    <row r="1249" spans="1:5" ht="11.25" hidden="1" customHeight="1">
      <c r="A1249" s="497"/>
      <c r="B1249" s="90"/>
      <c r="D1249" s="81"/>
      <c r="E1249" s="534" t="e">
        <f t="shared" si="11"/>
        <v>#DIV/0!</v>
      </c>
    </row>
    <row r="1250" spans="1:5" ht="24" hidden="1" customHeight="1">
      <c r="A1250" s="535" t="s">
        <v>64</v>
      </c>
      <c r="B1250" s="294">
        <v>2.0299999999999998</v>
      </c>
      <c r="C1250" s="323" t="s">
        <v>132</v>
      </c>
      <c r="D1250" s="536">
        <f>SUM(D1251:D1252)</f>
        <v>0</v>
      </c>
      <c r="E1250" s="534" t="e">
        <f t="shared" si="11"/>
        <v>#DIV/0!</v>
      </c>
    </row>
    <row r="1251" spans="1:5" ht="11.25" hidden="1" customHeight="1">
      <c r="A1251" s="497" t="s">
        <v>64</v>
      </c>
      <c r="B1251" s="90" t="s">
        <v>133</v>
      </c>
      <c r="C1251" s="318" t="s">
        <v>134</v>
      </c>
      <c r="D1251" s="81">
        <v>0</v>
      </c>
      <c r="E1251" s="537" t="e">
        <f t="shared" si="11"/>
        <v>#DIV/0!</v>
      </c>
    </row>
    <row r="1252" spans="1:5" ht="11.25" hidden="1" customHeight="1">
      <c r="A1252" s="497" t="s">
        <v>64</v>
      </c>
      <c r="B1252" s="90" t="s">
        <v>135</v>
      </c>
      <c r="C1252" s="318" t="s">
        <v>136</v>
      </c>
      <c r="D1252" s="81">
        <v>0</v>
      </c>
      <c r="E1252" s="537" t="e">
        <f t="shared" si="11"/>
        <v>#DIV/0!</v>
      </c>
    </row>
    <row r="1253" spans="1:5" ht="11.25" hidden="1" customHeight="1">
      <c r="A1253" s="544"/>
      <c r="B1253" s="415"/>
      <c r="C1253" s="633"/>
      <c r="D1253" s="81"/>
      <c r="E1253" s="537"/>
    </row>
    <row r="1254" spans="1:5" ht="11.25" hidden="1" customHeight="1">
      <c r="A1254" s="544"/>
      <c r="B1254" s="415"/>
      <c r="C1254" s="633"/>
      <c r="D1254" s="81"/>
      <c r="E1254" s="537"/>
    </row>
    <row r="1255" spans="1:5" ht="11.25" hidden="1" customHeight="1">
      <c r="A1255" s="494" t="s">
        <v>348</v>
      </c>
      <c r="B1255" s="415" t="s">
        <v>514</v>
      </c>
      <c r="C1255" s="621" t="s">
        <v>185</v>
      </c>
      <c r="D1255" s="89">
        <f>+D1258</f>
        <v>0</v>
      </c>
      <c r="E1255" s="534" t="e">
        <f>+D1255/$D$1267</f>
        <v>#DIV/0!</v>
      </c>
    </row>
    <row r="1256" spans="1:5" ht="11.25" hidden="1" customHeight="1">
      <c r="A1256" s="500"/>
      <c r="B1256" s="622"/>
      <c r="C1256" s="623"/>
      <c r="D1256" s="541"/>
      <c r="E1256" s="534"/>
    </row>
    <row r="1257" spans="1:5" ht="11.25" hidden="1" customHeight="1">
      <c r="A1257" s="500" t="s">
        <v>184</v>
      </c>
      <c r="B1257" s="622" t="s">
        <v>515</v>
      </c>
      <c r="C1257" s="623" t="s">
        <v>516</v>
      </c>
      <c r="D1257" s="540">
        <f>+D1258</f>
        <v>0</v>
      </c>
      <c r="E1257" s="534" t="e">
        <f>+D1257/$D$1267</f>
        <v>#DIV/0!</v>
      </c>
    </row>
    <row r="1258" spans="1:5" ht="11.25" hidden="1" customHeight="1">
      <c r="A1258" s="494" t="s">
        <v>184</v>
      </c>
      <c r="B1258" s="412" t="s">
        <v>466</v>
      </c>
      <c r="C1258" s="289" t="s">
        <v>467</v>
      </c>
      <c r="D1258" s="541"/>
      <c r="E1258" s="537" t="e">
        <f>+D1258/$D$1267</f>
        <v>#DIV/0!</v>
      </c>
    </row>
    <row r="1259" spans="1:5" ht="11.25" hidden="1" customHeight="1">
      <c r="A1259" s="544"/>
      <c r="B1259" s="415"/>
      <c r="C1259" s="633"/>
      <c r="D1259" s="81"/>
      <c r="E1259" s="534"/>
    </row>
    <row r="1260" spans="1:5" ht="11.25" hidden="1" customHeight="1">
      <c r="A1260" s="544"/>
      <c r="B1260" s="415"/>
      <c r="C1260" s="633"/>
      <c r="D1260" s="81"/>
      <c r="E1260" s="534"/>
    </row>
    <row r="1261" spans="1:5" ht="11.25" hidden="1" customHeight="1">
      <c r="A1261" s="533"/>
      <c r="B1261" s="415" t="s">
        <v>191</v>
      </c>
      <c r="C1261" s="621" t="s">
        <v>192</v>
      </c>
      <c r="D1261" s="89">
        <f>+D1263</f>
        <v>0</v>
      </c>
      <c r="E1261" s="534" t="e">
        <f>+D1261/$D$1267</f>
        <v>#DIV/0!</v>
      </c>
    </row>
    <row r="1262" spans="1:5" ht="11.25" hidden="1" customHeight="1">
      <c r="A1262" s="542"/>
      <c r="B1262" s="412"/>
      <c r="C1262" s="553"/>
      <c r="D1262" s="81"/>
      <c r="E1262" s="534" t="e">
        <f>+D1262/$D$1267</f>
        <v>#DIV/0!</v>
      </c>
    </row>
    <row r="1263" spans="1:5" ht="11.25" hidden="1" customHeight="1">
      <c r="A1263" s="557">
        <v>4</v>
      </c>
      <c r="B1263" s="538" t="s">
        <v>193</v>
      </c>
      <c r="C1263" s="501" t="s">
        <v>194</v>
      </c>
      <c r="D1263" s="536">
        <f>+D1265+D1264</f>
        <v>0</v>
      </c>
      <c r="E1263" s="534" t="e">
        <f>+D1263/$D$1267</f>
        <v>#DIV/0!</v>
      </c>
    </row>
    <row r="1264" spans="1:5" ht="11.25" hidden="1" customHeight="1">
      <c r="A1264" s="542">
        <v>4</v>
      </c>
      <c r="B1264" s="412" t="s">
        <v>195</v>
      </c>
      <c r="C1264" s="553" t="s">
        <v>196</v>
      </c>
      <c r="D1264" s="81">
        <v>0</v>
      </c>
      <c r="E1264" s="534" t="e">
        <f>+D1264/$D$1267</f>
        <v>#DIV/0!</v>
      </c>
    </row>
    <row r="1265" spans="1:5" ht="11.25" hidden="1" customHeight="1">
      <c r="A1265" s="542">
        <v>4</v>
      </c>
      <c r="B1265" s="412" t="s">
        <v>197</v>
      </c>
      <c r="C1265" s="553" t="s">
        <v>198</v>
      </c>
      <c r="D1265" s="81">
        <v>0</v>
      </c>
      <c r="E1265" s="534" t="e">
        <f>+D1265/$D$1267</f>
        <v>#DIV/0!</v>
      </c>
    </row>
    <row r="1266" spans="1:5" ht="11.25" hidden="1" customHeight="1">
      <c r="A1266" s="542"/>
      <c r="B1266" s="412"/>
      <c r="C1266" s="553"/>
      <c r="D1266" s="81"/>
      <c r="E1266" s="537"/>
    </row>
    <row r="1267" spans="1:5" ht="19.2" hidden="1" customHeight="1">
      <c r="A1267" s="738" t="s">
        <v>338</v>
      </c>
      <c r="B1267" s="739"/>
      <c r="C1267" s="740"/>
      <c r="D1267" s="645">
        <f>+D1212+D1261+D1232+D1244+D1255</f>
        <v>0</v>
      </c>
      <c r="E1267" s="528" t="e">
        <f>+D1267/D1267</f>
        <v>#DIV/0!</v>
      </c>
    </row>
    <row r="1268" spans="1:5" ht="11.25" hidden="1" customHeight="1">
      <c r="A1268" s="351"/>
      <c r="B1268" s="351"/>
      <c r="C1268" s="351"/>
      <c r="D1268" s="562"/>
      <c r="E1268" s="334"/>
    </row>
    <row r="1269" spans="1:5" ht="11.25" hidden="1" customHeight="1">
      <c r="A1269" s="351"/>
      <c r="B1269" s="351"/>
      <c r="C1269" s="351"/>
      <c r="D1269" s="562"/>
      <c r="E1269" s="334"/>
    </row>
    <row r="1270" spans="1:5" ht="11.25" hidden="1" customHeight="1">
      <c r="A1270" s="351"/>
      <c r="B1270" s="351"/>
      <c r="C1270" s="351"/>
      <c r="D1270" s="562"/>
      <c r="E1270" s="334"/>
    </row>
    <row r="1271" spans="1:5" ht="11.25" hidden="1" customHeight="1">
      <c r="B1271" s="311"/>
      <c r="C1271" s="448"/>
    </row>
    <row r="1272" spans="1:5" ht="11.25" hidden="1" customHeight="1">
      <c r="B1272" s="311"/>
      <c r="C1272" s="448"/>
    </row>
    <row r="1273" spans="1:5" ht="11.25" hidden="1" customHeight="1">
      <c r="B1273" s="561" t="s">
        <v>339</v>
      </c>
      <c r="D1273" s="562" t="s">
        <v>340</v>
      </c>
      <c r="E1273" s="368" t="s">
        <v>341</v>
      </c>
    </row>
    <row r="1274" spans="1:5" ht="11.25" hidden="1" customHeight="1">
      <c r="B1274" s="367"/>
    </row>
    <row r="1275" spans="1:5" ht="11.25" hidden="1" customHeight="1">
      <c r="A1275" s="749" t="s">
        <v>19</v>
      </c>
      <c r="B1275" s="749"/>
      <c r="C1275" s="763" t="s">
        <v>20</v>
      </c>
      <c r="D1275" s="764" t="s">
        <v>21</v>
      </c>
      <c r="E1275" s="748" t="s">
        <v>22</v>
      </c>
    </row>
    <row r="1276" spans="1:5" ht="11.25" hidden="1" customHeight="1">
      <c r="A1276" s="768"/>
      <c r="B1276" s="749"/>
      <c r="C1276" s="763"/>
      <c r="D1276" s="764"/>
      <c r="E1276" s="748"/>
    </row>
    <row r="1277" spans="1:5" ht="11.25" hidden="1" customHeight="1">
      <c r="A1277" s="653"/>
      <c r="B1277" s="654"/>
      <c r="C1277" s="655"/>
      <c r="D1277" s="75"/>
      <c r="E1277" s="656"/>
    </row>
    <row r="1278" spans="1:5" ht="10.199999999999999" hidden="1">
      <c r="A1278" s="533" t="s">
        <v>23</v>
      </c>
      <c r="B1278" s="286" t="s">
        <v>24</v>
      </c>
      <c r="C1278" s="317" t="s">
        <v>25</v>
      </c>
      <c r="D1278" s="89">
        <f>+D1280+D1286+D1291+D1295+D1283</f>
        <v>0</v>
      </c>
      <c r="E1278" s="534" t="e">
        <f>+D1278/$D$1300</f>
        <v>#DIV/0!</v>
      </c>
    </row>
    <row r="1279" spans="1:5" ht="10.199999999999999" hidden="1">
      <c r="A1279" s="533"/>
      <c r="B1279" s="286"/>
      <c r="C1279" s="320"/>
      <c r="D1279" s="89"/>
      <c r="E1279" s="534"/>
    </row>
    <row r="1280" spans="1:5" ht="10.199999999999999" hidden="1">
      <c r="A1280" s="535" t="s">
        <v>26</v>
      </c>
      <c r="B1280" s="294" t="s">
        <v>27</v>
      </c>
      <c r="C1280" s="323" t="s">
        <v>28</v>
      </c>
      <c r="D1280" s="536">
        <f>SUM(D1281:D1281)</f>
        <v>0</v>
      </c>
      <c r="E1280" s="534" t="e">
        <f t="shared" ref="E1280:E1298" si="12">+D1280/$D$1300</f>
        <v>#DIV/0!</v>
      </c>
    </row>
    <row r="1281" spans="1:5" ht="10.199999999999999" hidden="1">
      <c r="A1281" s="497" t="s">
        <v>26</v>
      </c>
      <c r="B1281" s="90" t="s">
        <v>29</v>
      </c>
      <c r="C1281" s="318" t="s">
        <v>30</v>
      </c>
      <c r="D1281" s="81">
        <v>0</v>
      </c>
      <c r="E1281" s="537" t="e">
        <f t="shared" si="12"/>
        <v>#DIV/0!</v>
      </c>
    </row>
    <row r="1282" spans="1:5" ht="10.199999999999999" hidden="1">
      <c r="A1282" s="497"/>
      <c r="B1282" s="90"/>
      <c r="D1282" s="81"/>
      <c r="E1282" s="537"/>
    </row>
    <row r="1283" spans="1:5" ht="10.199999999999999" hidden="1">
      <c r="A1283" s="500" t="s">
        <v>26</v>
      </c>
      <c r="B1283" s="538" t="s">
        <v>35</v>
      </c>
      <c r="C1283" s="501" t="s">
        <v>36</v>
      </c>
      <c r="D1283" s="536">
        <f>+D1284</f>
        <v>0</v>
      </c>
      <c r="E1283" s="534" t="e">
        <f t="shared" si="12"/>
        <v>#DIV/0!</v>
      </c>
    </row>
    <row r="1284" spans="1:5" ht="10.199999999999999" hidden="1">
      <c r="A1284" s="494" t="s">
        <v>26</v>
      </c>
      <c r="B1284" s="412" t="s">
        <v>37</v>
      </c>
      <c r="C1284" s="289" t="s">
        <v>38</v>
      </c>
      <c r="D1284" s="81">
        <v>0</v>
      </c>
      <c r="E1284" s="537" t="e">
        <f t="shared" si="12"/>
        <v>#DIV/0!</v>
      </c>
    </row>
    <row r="1285" spans="1:5" ht="10.199999999999999" hidden="1">
      <c r="A1285" s="497"/>
      <c r="B1285" s="90"/>
      <c r="D1285" s="81"/>
      <c r="E1285" s="537"/>
    </row>
    <row r="1286" spans="1:5" ht="10.199999999999999" hidden="1">
      <c r="A1286" s="535" t="s">
        <v>26</v>
      </c>
      <c r="B1286" s="294" t="s">
        <v>41</v>
      </c>
      <c r="C1286" s="323" t="s">
        <v>42</v>
      </c>
      <c r="D1286" s="536">
        <f>SUM(D1287:D1289)</f>
        <v>0</v>
      </c>
      <c r="E1286" s="534" t="e">
        <f t="shared" si="12"/>
        <v>#DIV/0!</v>
      </c>
    </row>
    <row r="1287" spans="1:5" ht="10.199999999999999" hidden="1">
      <c r="A1287" s="497" t="s">
        <v>26</v>
      </c>
      <c r="B1287" s="90" t="s">
        <v>43</v>
      </c>
      <c r="C1287" s="318" t="s">
        <v>44</v>
      </c>
      <c r="D1287" s="81">
        <v>0</v>
      </c>
      <c r="E1287" s="537" t="e">
        <f t="shared" si="12"/>
        <v>#DIV/0!</v>
      </c>
    </row>
    <row r="1288" spans="1:5" ht="10.199999999999999" hidden="1">
      <c r="A1288" s="497" t="s">
        <v>26</v>
      </c>
      <c r="B1288" s="90" t="s">
        <v>45</v>
      </c>
      <c r="C1288" s="318" t="s">
        <v>46</v>
      </c>
      <c r="D1288" s="81">
        <f>+(D1280+D1283+D1287+D1289)/12</f>
        <v>0</v>
      </c>
      <c r="E1288" s="537" t="e">
        <f t="shared" si="12"/>
        <v>#DIV/0!</v>
      </c>
    </row>
    <row r="1289" spans="1:5" ht="10.199999999999999" hidden="1">
      <c r="A1289" s="497" t="s">
        <v>26</v>
      </c>
      <c r="B1289" s="90" t="s">
        <v>342</v>
      </c>
      <c r="C1289" s="318" t="s">
        <v>343</v>
      </c>
      <c r="D1289" s="81">
        <v>0</v>
      </c>
      <c r="E1289" s="537" t="e">
        <f t="shared" si="12"/>
        <v>#DIV/0!</v>
      </c>
    </row>
    <row r="1290" spans="1:5" ht="10.199999999999999" hidden="1">
      <c r="A1290" s="497"/>
      <c r="B1290" s="90"/>
      <c r="D1290" s="81"/>
      <c r="E1290" s="537"/>
    </row>
    <row r="1291" spans="1:5" ht="20.399999999999999" hidden="1">
      <c r="A1291" s="500" t="s">
        <v>49</v>
      </c>
      <c r="B1291" s="539" t="s">
        <v>50</v>
      </c>
      <c r="C1291" s="332" t="s">
        <v>51</v>
      </c>
      <c r="D1291" s="536">
        <f>SUM(D1292:D1293)</f>
        <v>0</v>
      </c>
      <c r="E1291" s="534" t="e">
        <f t="shared" si="12"/>
        <v>#DIV/0!</v>
      </c>
    </row>
    <row r="1292" spans="1:5" ht="20.399999999999999" hidden="1">
      <c r="A1292" s="281" t="s">
        <v>49</v>
      </c>
      <c r="B1292" s="279" t="s">
        <v>52</v>
      </c>
      <c r="C1292" s="336" t="s">
        <v>53</v>
      </c>
      <c r="D1292" s="81">
        <f>+(D1280+D1283+D1287+D1289)*9.25%</f>
        <v>0</v>
      </c>
      <c r="E1292" s="537" t="e">
        <f t="shared" si="12"/>
        <v>#DIV/0!</v>
      </c>
    </row>
    <row r="1293" spans="1:5" ht="10.199999999999999" hidden="1">
      <c r="A1293" s="281" t="s">
        <v>49</v>
      </c>
      <c r="B1293" s="279" t="s">
        <v>54</v>
      </c>
      <c r="C1293" s="336" t="s">
        <v>55</v>
      </c>
      <c r="D1293" s="81">
        <f>+(D1280+D1283+D1287+D1289)*0.5%</f>
        <v>0</v>
      </c>
      <c r="E1293" s="537" t="e">
        <f t="shared" si="12"/>
        <v>#DIV/0!</v>
      </c>
    </row>
    <row r="1294" spans="1:5" ht="10.199999999999999" hidden="1">
      <c r="A1294" s="290"/>
      <c r="B1294" s="279"/>
      <c r="C1294" s="339"/>
      <c r="D1294" s="81"/>
      <c r="E1294" s="537"/>
    </row>
    <row r="1295" spans="1:5" ht="20.399999999999999" hidden="1">
      <c r="A1295" s="500" t="s">
        <v>49</v>
      </c>
      <c r="B1295" s="539" t="s">
        <v>56</v>
      </c>
      <c r="C1295" s="332" t="s">
        <v>57</v>
      </c>
      <c r="D1295" s="536">
        <f>SUM(D1296:D1298)</f>
        <v>0</v>
      </c>
      <c r="E1295" s="534" t="e">
        <f t="shared" si="12"/>
        <v>#DIV/0!</v>
      </c>
    </row>
    <row r="1296" spans="1:5" ht="20.399999999999999" hidden="1">
      <c r="A1296" s="281" t="s">
        <v>49</v>
      </c>
      <c r="B1296" s="279" t="s">
        <v>58</v>
      </c>
      <c r="C1296" s="336" t="s">
        <v>59</v>
      </c>
      <c r="D1296" s="81">
        <f>+(D1280+D1283+D1287+D1289)*5.42%</f>
        <v>0</v>
      </c>
      <c r="E1296" s="537" t="e">
        <f t="shared" si="12"/>
        <v>#DIV/0!</v>
      </c>
    </row>
    <row r="1297" spans="1:5" ht="20.399999999999999" hidden="1">
      <c r="A1297" s="494" t="s">
        <v>49</v>
      </c>
      <c r="B1297" s="412" t="s">
        <v>60</v>
      </c>
      <c r="C1297" s="289" t="s">
        <v>61</v>
      </c>
      <c r="D1297" s="81">
        <f>+(D1280+D1283+D1287+D1289)*3%</f>
        <v>0</v>
      </c>
      <c r="E1297" s="537" t="e">
        <f t="shared" si="12"/>
        <v>#DIV/0!</v>
      </c>
    </row>
    <row r="1298" spans="1:5" ht="10.199999999999999" hidden="1">
      <c r="A1298" s="494" t="s">
        <v>49</v>
      </c>
      <c r="B1298" s="412" t="s">
        <v>62</v>
      </c>
      <c r="C1298" s="289" t="s">
        <v>63</v>
      </c>
      <c r="D1298" s="81">
        <f>+(D1280+D1283+D1287+D1289)*1.5%</f>
        <v>0</v>
      </c>
      <c r="E1298" s="537" t="e">
        <f t="shared" si="12"/>
        <v>#DIV/0!</v>
      </c>
    </row>
    <row r="1299" spans="1:5" ht="11.25" hidden="1" customHeight="1">
      <c r="A1299" s="497"/>
      <c r="B1299" s="657"/>
      <c r="C1299" s="658"/>
      <c r="D1299" s="81"/>
      <c r="E1299" s="634"/>
    </row>
    <row r="1300" spans="1:5" ht="19.2" hidden="1" customHeight="1">
      <c r="A1300" s="738" t="s">
        <v>344</v>
      </c>
      <c r="B1300" s="739"/>
      <c r="C1300" s="740"/>
      <c r="D1300" s="645">
        <f>+D1278</f>
        <v>0</v>
      </c>
      <c r="E1300" s="528" t="e">
        <f>+D1300/D1300</f>
        <v>#DIV/0!</v>
      </c>
    </row>
    <row r="1301" spans="1:5" ht="11.25" hidden="1" customHeight="1">
      <c r="B1301" s="311"/>
      <c r="C1301" s="448"/>
    </row>
    <row r="1302" spans="1:5" ht="11.25" hidden="1" customHeight="1">
      <c r="B1302" s="311"/>
      <c r="C1302" s="448"/>
    </row>
    <row r="1303" spans="1:5" ht="11.25" hidden="1" customHeight="1">
      <c r="B1303" s="311"/>
      <c r="C1303" s="448"/>
    </row>
    <row r="1304" spans="1:5" ht="11.25" hidden="1" customHeight="1">
      <c r="B1304" s="311"/>
      <c r="C1304" s="448"/>
    </row>
    <row r="1305" spans="1:5" ht="11.25" hidden="1" customHeight="1">
      <c r="B1305" s="311"/>
      <c r="C1305" s="448"/>
    </row>
    <row r="1306" spans="1:5" ht="11.25" hidden="1" customHeight="1">
      <c r="B1306" s="311"/>
      <c r="C1306" s="448"/>
    </row>
    <row r="1307" spans="1:5" ht="11.25" hidden="1" customHeight="1">
      <c r="B1307" s="311"/>
      <c r="C1307" s="448"/>
    </row>
    <row r="1308" spans="1:5" ht="11.25" hidden="1" customHeight="1">
      <c r="B1308" s="420" t="s">
        <v>345</v>
      </c>
      <c r="C1308" s="420"/>
      <c r="D1308" s="312" t="s">
        <v>346</v>
      </c>
      <c r="E1308" s="368" t="s">
        <v>347</v>
      </c>
    </row>
    <row r="1309" spans="1:5" ht="11.25" hidden="1" customHeight="1">
      <c r="B1309" s="367"/>
    </row>
    <row r="1310" spans="1:5" ht="11.25" hidden="1" customHeight="1">
      <c r="A1310" s="749" t="s">
        <v>19</v>
      </c>
      <c r="B1310" s="749"/>
      <c r="C1310" s="763" t="s">
        <v>20</v>
      </c>
      <c r="D1310" s="764" t="s">
        <v>21</v>
      </c>
      <c r="E1310" s="748" t="s">
        <v>22</v>
      </c>
    </row>
    <row r="1311" spans="1:5" ht="11.25" hidden="1" customHeight="1">
      <c r="A1311" s="768"/>
      <c r="B1311" s="749"/>
      <c r="C1311" s="763"/>
      <c r="D1311" s="764"/>
      <c r="E1311" s="748"/>
    </row>
    <row r="1312" spans="1:5" ht="11.25" hidden="1" customHeight="1">
      <c r="A1312" s="653"/>
      <c r="B1312" s="654"/>
      <c r="C1312" s="655"/>
      <c r="D1312" s="75"/>
      <c r="E1312" s="656"/>
    </row>
    <row r="1313" spans="1:5" ht="11.25" hidden="1" customHeight="1">
      <c r="A1313" s="533" t="s">
        <v>23</v>
      </c>
      <c r="B1313" s="286" t="s">
        <v>24</v>
      </c>
      <c r="C1313" s="317" t="s">
        <v>25</v>
      </c>
      <c r="D1313" s="89">
        <f>+D1315+D1321+D1326+D1330+D1318</f>
        <v>0</v>
      </c>
      <c r="E1313" s="534" t="e">
        <f>+D1313/$D$1382</f>
        <v>#DIV/0!</v>
      </c>
    </row>
    <row r="1314" spans="1:5" ht="11.25" hidden="1" customHeight="1">
      <c r="A1314" s="533"/>
      <c r="B1314" s="286"/>
      <c r="C1314" s="320"/>
      <c r="D1314" s="89"/>
      <c r="E1314" s="534"/>
    </row>
    <row r="1315" spans="1:5" ht="11.25" hidden="1" customHeight="1">
      <c r="A1315" s="535" t="s">
        <v>26</v>
      </c>
      <c r="B1315" s="294" t="s">
        <v>27</v>
      </c>
      <c r="C1315" s="323" t="s">
        <v>28</v>
      </c>
      <c r="D1315" s="536">
        <f>SUM(D1316:D1316)</f>
        <v>0</v>
      </c>
      <c r="E1315" s="534" t="e">
        <f>+D1315/$D$1382</f>
        <v>#DIV/0!</v>
      </c>
    </row>
    <row r="1316" spans="1:5" ht="11.25" hidden="1" customHeight="1">
      <c r="A1316" s="497" t="s">
        <v>26</v>
      </c>
      <c r="B1316" s="90" t="s">
        <v>29</v>
      </c>
      <c r="C1316" s="318" t="s">
        <v>30</v>
      </c>
      <c r="D1316" s="81">
        <v>0</v>
      </c>
      <c r="E1316" s="537" t="e">
        <f>+D1316/$D$1382</f>
        <v>#DIV/0!</v>
      </c>
    </row>
    <row r="1317" spans="1:5" ht="11.25" hidden="1" customHeight="1">
      <c r="A1317" s="497"/>
      <c r="B1317" s="90"/>
      <c r="D1317" s="81"/>
      <c r="E1317" s="537"/>
    </row>
    <row r="1318" spans="1:5" ht="11.25" hidden="1" customHeight="1">
      <c r="A1318" s="500" t="s">
        <v>26</v>
      </c>
      <c r="B1318" s="538" t="s">
        <v>35</v>
      </c>
      <c r="C1318" s="501" t="s">
        <v>36</v>
      </c>
      <c r="D1318" s="536">
        <f>+D1319</f>
        <v>0</v>
      </c>
      <c r="E1318" s="534" t="e">
        <f>+D1318/$D$1382</f>
        <v>#DIV/0!</v>
      </c>
    </row>
    <row r="1319" spans="1:5" ht="11.25" hidden="1" customHeight="1">
      <c r="A1319" s="494" t="s">
        <v>26</v>
      </c>
      <c r="B1319" s="412" t="s">
        <v>37</v>
      </c>
      <c r="C1319" s="289" t="s">
        <v>38</v>
      </c>
      <c r="D1319" s="81">
        <v>0</v>
      </c>
      <c r="E1319" s="537" t="e">
        <f>+D1319/$D$1382</f>
        <v>#DIV/0!</v>
      </c>
    </row>
    <row r="1320" spans="1:5" ht="11.25" hidden="1" customHeight="1">
      <c r="A1320" s="497"/>
      <c r="B1320" s="90"/>
      <c r="D1320" s="81"/>
      <c r="E1320" s="537"/>
    </row>
    <row r="1321" spans="1:5" ht="11.25" hidden="1" customHeight="1">
      <c r="A1321" s="535" t="s">
        <v>26</v>
      </c>
      <c r="B1321" s="294" t="s">
        <v>41</v>
      </c>
      <c r="C1321" s="323" t="s">
        <v>42</v>
      </c>
      <c r="D1321" s="536">
        <f>SUM(D1322:D1324)</f>
        <v>0</v>
      </c>
      <c r="E1321" s="534" t="e">
        <f>+D1321/$D$1382</f>
        <v>#DIV/0!</v>
      </c>
    </row>
    <row r="1322" spans="1:5" ht="11.25" hidden="1" customHeight="1">
      <c r="A1322" s="497" t="s">
        <v>26</v>
      </c>
      <c r="B1322" s="90" t="s">
        <v>43</v>
      </c>
      <c r="C1322" s="318" t="s">
        <v>44</v>
      </c>
      <c r="D1322" s="81">
        <v>0</v>
      </c>
      <c r="E1322" s="537" t="e">
        <f>+D1322/$D$1382</f>
        <v>#DIV/0!</v>
      </c>
    </row>
    <row r="1323" spans="1:5" ht="11.25" hidden="1" customHeight="1">
      <c r="A1323" s="497" t="s">
        <v>26</v>
      </c>
      <c r="B1323" s="90" t="s">
        <v>45</v>
      </c>
      <c r="C1323" s="318" t="s">
        <v>46</v>
      </c>
      <c r="D1323" s="81">
        <f>+(D1315+D1318+D1322+D1324)/12</f>
        <v>0</v>
      </c>
      <c r="E1323" s="537" t="e">
        <f>+D1323/$D$1382</f>
        <v>#DIV/0!</v>
      </c>
    </row>
    <row r="1324" spans="1:5" ht="11.25" hidden="1" customHeight="1">
      <c r="A1324" s="497" t="s">
        <v>26</v>
      </c>
      <c r="B1324" s="90" t="s">
        <v>342</v>
      </c>
      <c r="C1324" s="318" t="s">
        <v>343</v>
      </c>
      <c r="D1324" s="81">
        <v>0</v>
      </c>
      <c r="E1324" s="537" t="e">
        <f>+D1324/$D$1382</f>
        <v>#DIV/0!</v>
      </c>
    </row>
    <row r="1325" spans="1:5" ht="10.199999999999999" hidden="1">
      <c r="A1325" s="497"/>
      <c r="B1325" s="90"/>
      <c r="D1325" s="81"/>
      <c r="E1325" s="537"/>
    </row>
    <row r="1326" spans="1:5" ht="20.399999999999999" hidden="1">
      <c r="A1326" s="500" t="s">
        <v>49</v>
      </c>
      <c r="B1326" s="539" t="s">
        <v>50</v>
      </c>
      <c r="C1326" s="332" t="s">
        <v>51</v>
      </c>
      <c r="D1326" s="536">
        <f>SUM(D1327:D1328)</f>
        <v>0</v>
      </c>
      <c r="E1326" s="534" t="e">
        <f>+D1326/$D$1382</f>
        <v>#DIV/0!</v>
      </c>
    </row>
    <row r="1327" spans="1:5" ht="20.399999999999999" hidden="1">
      <c r="A1327" s="281" t="s">
        <v>49</v>
      </c>
      <c r="B1327" s="279" t="s">
        <v>52</v>
      </c>
      <c r="C1327" s="336" t="s">
        <v>53</v>
      </c>
      <c r="D1327" s="81">
        <f>+(D1315+D1318+D1322+D1324)*9.25%</f>
        <v>0</v>
      </c>
      <c r="E1327" s="537" t="e">
        <f>+D1327/$D$1382</f>
        <v>#DIV/0!</v>
      </c>
    </row>
    <row r="1328" spans="1:5" ht="10.199999999999999" hidden="1">
      <c r="A1328" s="281" t="s">
        <v>49</v>
      </c>
      <c r="B1328" s="279" t="s">
        <v>54</v>
      </c>
      <c r="C1328" s="336" t="s">
        <v>55</v>
      </c>
      <c r="D1328" s="81">
        <f>+(D1315+D1318+D1322+D1324)*0.5%</f>
        <v>0</v>
      </c>
      <c r="E1328" s="537" t="e">
        <f>+D1328/$D$1382</f>
        <v>#DIV/0!</v>
      </c>
    </row>
    <row r="1329" spans="1:5" ht="10.199999999999999" hidden="1">
      <c r="A1329" s="290"/>
      <c r="B1329" s="279"/>
      <c r="C1329" s="339"/>
      <c r="D1329" s="81"/>
      <c r="E1329" s="537"/>
    </row>
    <row r="1330" spans="1:5" ht="20.399999999999999" hidden="1">
      <c r="A1330" s="500" t="s">
        <v>49</v>
      </c>
      <c r="B1330" s="539" t="s">
        <v>56</v>
      </c>
      <c r="C1330" s="332" t="s">
        <v>57</v>
      </c>
      <c r="D1330" s="536">
        <f>SUM(D1331:D1333)</f>
        <v>0</v>
      </c>
      <c r="E1330" s="534" t="e">
        <f>+D1330/$D$1382</f>
        <v>#DIV/0!</v>
      </c>
    </row>
    <row r="1331" spans="1:5" ht="20.399999999999999" hidden="1">
      <c r="A1331" s="281" t="s">
        <v>49</v>
      </c>
      <c r="B1331" s="279" t="s">
        <v>58</v>
      </c>
      <c r="C1331" s="336" t="s">
        <v>59</v>
      </c>
      <c r="D1331" s="81">
        <f>+(D1315+D1318+D1322+D1324)*5.42%</f>
        <v>0</v>
      </c>
      <c r="E1331" s="537" t="e">
        <f>+D1331/$D$1382</f>
        <v>#DIV/0!</v>
      </c>
    </row>
    <row r="1332" spans="1:5" ht="20.399999999999999" hidden="1">
      <c r="A1332" s="494" t="s">
        <v>49</v>
      </c>
      <c r="B1332" s="412" t="s">
        <v>60</v>
      </c>
      <c r="C1332" s="289" t="s">
        <v>61</v>
      </c>
      <c r="D1332" s="81">
        <f>+(D1315+D1318+D1322+D1324)*3%</f>
        <v>0</v>
      </c>
      <c r="E1332" s="537" t="e">
        <f>+D1332/$D$1382</f>
        <v>#DIV/0!</v>
      </c>
    </row>
    <row r="1333" spans="1:5" ht="10.199999999999999" hidden="1">
      <c r="A1333" s="494" t="s">
        <v>49</v>
      </c>
      <c r="B1333" s="412" t="s">
        <v>62</v>
      </c>
      <c r="C1333" s="289" t="s">
        <v>63</v>
      </c>
      <c r="D1333" s="81">
        <f>+(D1315+D1318+D1322+D1324)*1.5%</f>
        <v>0</v>
      </c>
      <c r="E1333" s="537" t="e">
        <f>+D1333/$D$1382</f>
        <v>#DIV/0!</v>
      </c>
    </row>
    <row r="1334" spans="1:5" ht="10.199999999999999" hidden="1">
      <c r="A1334" s="497"/>
      <c r="B1334" s="654"/>
      <c r="C1334" s="641"/>
      <c r="D1334" s="81"/>
      <c r="E1334" s="634"/>
    </row>
    <row r="1335" spans="1:5" ht="11.25" hidden="1" customHeight="1">
      <c r="A1335" s="497"/>
      <c r="B1335" s="654"/>
      <c r="C1335" s="641"/>
      <c r="D1335" s="81"/>
      <c r="E1335" s="634"/>
    </row>
    <row r="1336" spans="1:5" ht="11.25" hidden="1" customHeight="1">
      <c r="A1336" s="640" t="s">
        <v>64</v>
      </c>
      <c r="B1336" s="286" t="s">
        <v>205</v>
      </c>
      <c r="C1336" s="641" t="s">
        <v>65</v>
      </c>
      <c r="D1336" s="89">
        <f>+D1347+D1344+D1338</f>
        <v>0</v>
      </c>
      <c r="E1336" s="534" t="e">
        <f>+D1336/$D$1382</f>
        <v>#DIV/0!</v>
      </c>
    </row>
    <row r="1337" spans="1:5" ht="11.25" hidden="1" customHeight="1">
      <c r="A1337" s="497"/>
      <c r="B1337" s="499"/>
      <c r="C1337" s="551"/>
      <c r="D1337" s="81"/>
      <c r="E1337" s="634"/>
    </row>
    <row r="1338" spans="1:5" ht="11.25" hidden="1" customHeight="1">
      <c r="A1338" s="500" t="s">
        <v>64</v>
      </c>
      <c r="B1338" s="294">
        <v>1.03</v>
      </c>
      <c r="C1338" s="618" t="s">
        <v>78</v>
      </c>
      <c r="D1338" s="536">
        <f>+D1339</f>
        <v>0</v>
      </c>
      <c r="E1338" s="616" t="e">
        <f>+D1338/$D$1382</f>
        <v>#DIV/0!</v>
      </c>
    </row>
    <row r="1339" spans="1:5" ht="11.25" hidden="1" customHeight="1">
      <c r="A1339" s="281" t="s">
        <v>64</v>
      </c>
      <c r="B1339" s="90" t="s">
        <v>214</v>
      </c>
      <c r="C1339" s="659" t="s">
        <v>215</v>
      </c>
      <c r="D1339" s="81"/>
      <c r="E1339" s="634" t="e">
        <f>+D1339/$D$1382</f>
        <v>#DIV/0!</v>
      </c>
    </row>
    <row r="1340" spans="1:5" ht="11.25" hidden="1" customHeight="1">
      <c r="A1340" s="497"/>
      <c r="B1340" s="499"/>
      <c r="C1340" s="551"/>
      <c r="D1340" s="81"/>
      <c r="E1340" s="634"/>
    </row>
    <row r="1341" spans="1:5" ht="11.25" hidden="1" customHeight="1">
      <c r="A1341" s="500" t="s">
        <v>64</v>
      </c>
      <c r="B1341" s="294">
        <v>1.04</v>
      </c>
      <c r="C1341" s="618" t="s">
        <v>90</v>
      </c>
      <c r="D1341" s="536">
        <f>+D1342</f>
        <v>0</v>
      </c>
      <c r="E1341" s="616" t="e">
        <f>+D1341/$D$1382</f>
        <v>#DIV/0!</v>
      </c>
    </row>
    <row r="1342" spans="1:5" ht="11.25" hidden="1" customHeight="1">
      <c r="A1342" s="281" t="s">
        <v>64</v>
      </c>
      <c r="B1342" s="90" t="s">
        <v>95</v>
      </c>
      <c r="C1342" s="659" t="s">
        <v>96</v>
      </c>
      <c r="D1342" s="81">
        <v>0</v>
      </c>
      <c r="E1342" s="634" t="e">
        <f>+D1342/$D$1382</f>
        <v>#DIV/0!</v>
      </c>
    </row>
    <row r="1343" spans="1:5" ht="11.25" hidden="1" customHeight="1">
      <c r="A1343" s="497"/>
      <c r="B1343" s="499"/>
      <c r="C1343" s="551"/>
      <c r="D1343" s="81"/>
      <c r="E1343" s="634"/>
    </row>
    <row r="1344" spans="1:5" ht="11.25" hidden="1" customHeight="1">
      <c r="A1344" s="500" t="s">
        <v>64</v>
      </c>
      <c r="B1344" s="294" t="s">
        <v>99</v>
      </c>
      <c r="C1344" s="618" t="s">
        <v>280</v>
      </c>
      <c r="D1344" s="536">
        <f>+D1345</f>
        <v>0</v>
      </c>
      <c r="E1344" s="616" t="e">
        <f>+D1344/$D$1382</f>
        <v>#DIV/0!</v>
      </c>
    </row>
    <row r="1345" spans="1:5" ht="11.25" hidden="1" customHeight="1">
      <c r="A1345" s="281" t="s">
        <v>64</v>
      </c>
      <c r="B1345" s="90" t="s">
        <v>101</v>
      </c>
      <c r="C1345" s="659" t="s">
        <v>102</v>
      </c>
      <c r="D1345" s="81">
        <v>0</v>
      </c>
      <c r="E1345" s="634" t="e">
        <f>+D1345/$D$1382</f>
        <v>#DIV/0!</v>
      </c>
    </row>
    <row r="1346" spans="1:5" ht="11.25" hidden="1" customHeight="1">
      <c r="A1346" s="497"/>
      <c r="B1346" s="499"/>
      <c r="C1346" s="551"/>
      <c r="D1346" s="81"/>
      <c r="E1346" s="634"/>
    </row>
    <row r="1347" spans="1:5" ht="11.25" hidden="1" customHeight="1">
      <c r="A1347" s="500" t="s">
        <v>64</v>
      </c>
      <c r="B1347" s="294" t="s">
        <v>251</v>
      </c>
      <c r="C1347" s="618" t="s">
        <v>103</v>
      </c>
      <c r="D1347" s="536">
        <f>SUM(D1348:D1350)</f>
        <v>0</v>
      </c>
      <c r="E1347" s="534" t="e">
        <f>+D1347/$D$1382</f>
        <v>#DIV/0!</v>
      </c>
    </row>
    <row r="1348" spans="1:5" ht="11.25" hidden="1" customHeight="1">
      <c r="A1348" s="281" t="s">
        <v>64</v>
      </c>
      <c r="B1348" s="90" t="s">
        <v>104</v>
      </c>
      <c r="C1348" s="659" t="s">
        <v>105</v>
      </c>
      <c r="D1348" s="81">
        <v>0</v>
      </c>
      <c r="E1348" s="537" t="e">
        <f>+D1348/$D$1382</f>
        <v>#DIV/0!</v>
      </c>
    </row>
    <row r="1349" spans="1:5" ht="11.25" hidden="1" customHeight="1">
      <c r="A1349" s="281" t="s">
        <v>64</v>
      </c>
      <c r="B1349" s="90" t="s">
        <v>108</v>
      </c>
      <c r="C1349" s="659" t="s">
        <v>109</v>
      </c>
      <c r="D1349" s="81">
        <v>0</v>
      </c>
      <c r="E1349" s="537" t="e">
        <f>+D1349/$D$1382</f>
        <v>#DIV/0!</v>
      </c>
    </row>
    <row r="1350" spans="1:5" ht="11.25" hidden="1" customHeight="1">
      <c r="A1350" s="281" t="s">
        <v>64</v>
      </c>
      <c r="B1350" s="90" t="s">
        <v>110</v>
      </c>
      <c r="C1350" s="659" t="s">
        <v>111</v>
      </c>
      <c r="D1350" s="81">
        <v>0</v>
      </c>
      <c r="E1350" s="537" t="e">
        <f>+D1350/$D$1382</f>
        <v>#DIV/0!</v>
      </c>
    </row>
    <row r="1351" spans="1:5" ht="11.25" hidden="1" customHeight="1">
      <c r="A1351" s="497"/>
      <c r="B1351" s="499"/>
      <c r="C1351" s="551"/>
      <c r="D1351" s="81"/>
      <c r="E1351" s="634"/>
    </row>
    <row r="1352" spans="1:5" ht="11.25" hidden="1" customHeight="1">
      <c r="A1352" s="497"/>
      <c r="B1352" s="286"/>
      <c r="C1352" s="658"/>
      <c r="D1352" s="81"/>
      <c r="E1352" s="634"/>
    </row>
    <row r="1353" spans="1:5" ht="11.25" hidden="1" customHeight="1">
      <c r="A1353" s="640" t="s">
        <v>64</v>
      </c>
      <c r="B1353" s="286">
        <v>2</v>
      </c>
      <c r="C1353" s="641" t="s">
        <v>122</v>
      </c>
      <c r="D1353" s="89">
        <f>+D1355+D1360</f>
        <v>0</v>
      </c>
      <c r="E1353" s="534" t="e">
        <f>+D1353/$D$1382</f>
        <v>#DIV/0!</v>
      </c>
    </row>
    <row r="1354" spans="1:5" ht="11.25" hidden="1" customHeight="1">
      <c r="A1354" s="497"/>
      <c r="B1354" s="286"/>
      <c r="C1354" s="658"/>
      <c r="D1354" s="81"/>
      <c r="E1354" s="634"/>
    </row>
    <row r="1355" spans="1:5" ht="11.25" hidden="1" customHeight="1">
      <c r="A1355" s="500" t="s">
        <v>64</v>
      </c>
      <c r="B1355" s="294" t="s">
        <v>131</v>
      </c>
      <c r="C1355" s="618" t="s">
        <v>132</v>
      </c>
      <c r="D1355" s="540">
        <f>SUM(D1356:D1358)</f>
        <v>0</v>
      </c>
      <c r="E1355" s="534" t="e">
        <f>+D1355/$D$1382</f>
        <v>#DIV/0!</v>
      </c>
    </row>
    <row r="1356" spans="1:5" ht="11.25" hidden="1" customHeight="1">
      <c r="A1356" s="281" t="s">
        <v>64</v>
      </c>
      <c r="B1356" s="90" t="s">
        <v>129</v>
      </c>
      <c r="C1356" s="551" t="s">
        <v>130</v>
      </c>
      <c r="D1356" s="81">
        <v>0</v>
      </c>
      <c r="E1356" s="537" t="e">
        <f>+D1356/$D$1382</f>
        <v>#DIV/0!</v>
      </c>
    </row>
    <row r="1357" spans="1:5" ht="11.25" hidden="1" customHeight="1">
      <c r="A1357" s="281" t="s">
        <v>64</v>
      </c>
      <c r="B1357" s="90" t="s">
        <v>254</v>
      </c>
      <c r="C1357" s="551" t="s">
        <v>255</v>
      </c>
      <c r="D1357" s="81">
        <v>0</v>
      </c>
      <c r="E1357" s="537" t="e">
        <f>+D1357/$D$1382</f>
        <v>#DIV/0!</v>
      </c>
    </row>
    <row r="1358" spans="1:5" ht="11.25" hidden="1" customHeight="1">
      <c r="A1358" s="281" t="s">
        <v>64</v>
      </c>
      <c r="B1358" s="90" t="s">
        <v>240</v>
      </c>
      <c r="C1358" s="551" t="s">
        <v>241</v>
      </c>
      <c r="D1358" s="81">
        <v>0</v>
      </c>
      <c r="E1358" s="537" t="e">
        <f>+D1358/$D$1382</f>
        <v>#DIV/0!</v>
      </c>
    </row>
    <row r="1359" spans="1:5" ht="11.25" hidden="1" customHeight="1">
      <c r="A1359" s="281"/>
      <c r="B1359" s="90"/>
      <c r="C1359" s="551"/>
      <c r="D1359" s="81"/>
      <c r="E1359" s="634"/>
    </row>
    <row r="1360" spans="1:5" ht="11.25" hidden="1" customHeight="1">
      <c r="A1360" s="500" t="s">
        <v>64</v>
      </c>
      <c r="B1360" s="294" t="s">
        <v>145</v>
      </c>
      <c r="C1360" s="618" t="s">
        <v>146</v>
      </c>
      <c r="D1360" s="540">
        <f>+D1361</f>
        <v>0</v>
      </c>
      <c r="E1360" s="534" t="e">
        <f>+D1360/$D$1382</f>
        <v>#DIV/0!</v>
      </c>
    </row>
    <row r="1361" spans="1:5" ht="11.25" hidden="1" customHeight="1">
      <c r="A1361" s="281" t="s">
        <v>64</v>
      </c>
      <c r="B1361" s="90" t="s">
        <v>155</v>
      </c>
      <c r="C1361" s="551" t="s">
        <v>156</v>
      </c>
      <c r="D1361" s="81">
        <v>0</v>
      </c>
      <c r="E1361" s="534" t="e">
        <f t="shared" ref="E1361:E1367" si="13">+D1361/$D$1382</f>
        <v>#DIV/0!</v>
      </c>
    </row>
    <row r="1362" spans="1:5" ht="11.25" hidden="1" customHeight="1">
      <c r="A1362" s="281"/>
      <c r="B1362" s="90"/>
      <c r="C1362" s="551"/>
      <c r="D1362" s="81"/>
      <c r="E1362" s="534"/>
    </row>
    <row r="1363" spans="1:5" ht="11.25" hidden="1" customHeight="1">
      <c r="A1363" s="281"/>
      <c r="B1363" s="90"/>
      <c r="C1363" s="551"/>
      <c r="D1363" s="81"/>
      <c r="E1363" s="534"/>
    </row>
    <row r="1364" spans="1:5" ht="11.25" hidden="1" customHeight="1">
      <c r="A1364" s="640">
        <v>2</v>
      </c>
      <c r="B1364" s="286">
        <v>5</v>
      </c>
      <c r="C1364" s="641" t="s">
        <v>157</v>
      </c>
      <c r="D1364" s="89">
        <f>+D1366</f>
        <v>0</v>
      </c>
      <c r="E1364" s="534" t="e">
        <f>+D1364/D1382</f>
        <v>#DIV/0!</v>
      </c>
    </row>
    <row r="1365" spans="1:5" ht="11.25" hidden="1" customHeight="1">
      <c r="A1365" s="281"/>
      <c r="B1365" s="90"/>
      <c r="C1365" s="551"/>
      <c r="D1365" s="81"/>
      <c r="E1365" s="534"/>
    </row>
    <row r="1366" spans="1:5" ht="11.25" hidden="1" customHeight="1">
      <c r="A1366" s="500" t="s">
        <v>158</v>
      </c>
      <c r="B1366" s="294" t="s">
        <v>159</v>
      </c>
      <c r="C1366" s="618" t="s">
        <v>160</v>
      </c>
      <c r="D1366" s="540">
        <f>+D1367</f>
        <v>0</v>
      </c>
      <c r="E1366" s="534" t="e">
        <f t="shared" si="13"/>
        <v>#DIV/0!</v>
      </c>
    </row>
    <row r="1367" spans="1:5" ht="11.25" hidden="1" customHeight="1">
      <c r="A1367" s="281" t="s">
        <v>158</v>
      </c>
      <c r="B1367" s="90" t="s">
        <v>169</v>
      </c>
      <c r="C1367" s="551" t="s">
        <v>303</v>
      </c>
      <c r="D1367" s="81">
        <v>0</v>
      </c>
      <c r="E1367" s="537" t="e">
        <f t="shared" si="13"/>
        <v>#DIV/0!</v>
      </c>
    </row>
    <row r="1368" spans="1:5" ht="11.25" hidden="1" customHeight="1">
      <c r="A1368" s="281"/>
      <c r="B1368" s="90"/>
      <c r="C1368" s="551"/>
      <c r="D1368" s="81"/>
      <c r="E1368" s="634"/>
    </row>
    <row r="1369" spans="1:5" ht="11.25" hidden="1" customHeight="1">
      <c r="A1369" s="281"/>
      <c r="B1369" s="90"/>
      <c r="C1369" s="551"/>
      <c r="D1369" s="81"/>
      <c r="E1369" s="634"/>
    </row>
    <row r="1370" spans="1:5" ht="11.25" hidden="1" customHeight="1">
      <c r="A1370" s="640" t="s">
        <v>348</v>
      </c>
      <c r="B1370" s="286">
        <v>6</v>
      </c>
      <c r="C1370" s="641" t="s">
        <v>185</v>
      </c>
      <c r="D1370" s="89">
        <f>+D1372</f>
        <v>0</v>
      </c>
      <c r="E1370" s="534"/>
    </row>
    <row r="1371" spans="1:5" ht="11.25" hidden="1" customHeight="1">
      <c r="A1371" s="281"/>
      <c r="B1371" s="90"/>
      <c r="C1371" s="551"/>
      <c r="D1371" s="81"/>
      <c r="E1371" s="634"/>
    </row>
    <row r="1372" spans="1:5" ht="11.25" hidden="1" customHeight="1">
      <c r="A1372" s="500" t="s">
        <v>184</v>
      </c>
      <c r="B1372" s="294" t="s">
        <v>186</v>
      </c>
      <c r="C1372" s="618" t="s">
        <v>187</v>
      </c>
      <c r="D1372" s="540">
        <f>+D1373</f>
        <v>0</v>
      </c>
      <c r="E1372" s="534" t="e">
        <f>+D1372/$D$1382</f>
        <v>#DIV/0!</v>
      </c>
    </row>
    <row r="1373" spans="1:5" ht="11.25" hidden="1" customHeight="1">
      <c r="A1373" s="281" t="s">
        <v>184</v>
      </c>
      <c r="B1373" s="90" t="s">
        <v>349</v>
      </c>
      <c r="C1373" s="551" t="s">
        <v>350</v>
      </c>
      <c r="D1373" s="81">
        <v>0</v>
      </c>
      <c r="E1373" s="634" t="e">
        <f>+D1373/$D$1382</f>
        <v>#DIV/0!</v>
      </c>
    </row>
    <row r="1374" spans="1:5" ht="11.25" hidden="1" customHeight="1">
      <c r="A1374" s="281"/>
      <c r="B1374" s="90"/>
      <c r="C1374" s="551"/>
      <c r="D1374" s="81"/>
      <c r="E1374" s="634"/>
    </row>
    <row r="1375" spans="1:5" ht="11.25" hidden="1" customHeight="1">
      <c r="A1375" s="281"/>
      <c r="B1375" s="90"/>
      <c r="C1375" s="551"/>
      <c r="D1375" s="81"/>
      <c r="E1375" s="634"/>
    </row>
    <row r="1376" spans="1:5" ht="11.25" hidden="1" customHeight="1">
      <c r="A1376" s="640">
        <v>4</v>
      </c>
      <c r="B1376" s="286" t="s">
        <v>191</v>
      </c>
      <c r="C1376" s="641" t="s">
        <v>192</v>
      </c>
      <c r="D1376" s="89">
        <f>+D1378</f>
        <v>0</v>
      </c>
      <c r="E1376" s="534" t="e">
        <f>+D1376/$D$1382</f>
        <v>#DIV/0!</v>
      </c>
    </row>
    <row r="1377" spans="1:5" ht="11.25" hidden="1" customHeight="1">
      <c r="A1377" s="497"/>
      <c r="B1377" s="286"/>
      <c r="C1377" s="658"/>
      <c r="D1377" s="81"/>
      <c r="E1377" s="634"/>
    </row>
    <row r="1378" spans="1:5" ht="11.25" hidden="1" customHeight="1">
      <c r="A1378" s="500">
        <v>4</v>
      </c>
      <c r="B1378" s="294" t="s">
        <v>193</v>
      </c>
      <c r="C1378" s="618" t="s">
        <v>194</v>
      </c>
      <c r="D1378" s="540">
        <f>+D1379+D1380</f>
        <v>0</v>
      </c>
      <c r="E1378" s="534" t="e">
        <f>+D1378/$D$1382</f>
        <v>#DIV/0!</v>
      </c>
    </row>
    <row r="1379" spans="1:5" ht="11.25" hidden="1" customHeight="1">
      <c r="A1379" s="281">
        <v>4</v>
      </c>
      <c r="B1379" s="90" t="s">
        <v>195</v>
      </c>
      <c r="C1379" s="551" t="s">
        <v>196</v>
      </c>
      <c r="D1379" s="81">
        <v>0</v>
      </c>
      <c r="E1379" s="537" t="e">
        <f>+D1379/$D$1382</f>
        <v>#DIV/0!</v>
      </c>
    </row>
    <row r="1380" spans="1:5" ht="11.25" hidden="1" customHeight="1">
      <c r="A1380" s="281">
        <v>4</v>
      </c>
      <c r="B1380" s="90" t="s">
        <v>197</v>
      </c>
      <c r="C1380" s="551" t="s">
        <v>198</v>
      </c>
      <c r="D1380" s="81">
        <v>0</v>
      </c>
      <c r="E1380" s="537" t="e">
        <f>+D1380/$D$1382</f>
        <v>#DIV/0!</v>
      </c>
    </row>
    <row r="1381" spans="1:5" ht="11.25" hidden="1" customHeight="1">
      <c r="A1381" s="497"/>
      <c r="B1381" s="657"/>
      <c r="C1381" s="658"/>
      <c r="D1381" s="81"/>
      <c r="E1381" s="634"/>
    </row>
    <row r="1382" spans="1:5" ht="19.5" hidden="1" customHeight="1">
      <c r="A1382" s="738" t="s">
        <v>351</v>
      </c>
      <c r="B1382" s="739"/>
      <c r="C1382" s="740"/>
      <c r="D1382" s="645">
        <f>+D1336+D1353+D1313+D1376+D1370+D1364</f>
        <v>0</v>
      </c>
      <c r="E1382" s="528" t="e">
        <f>+D1382/D1382</f>
        <v>#DIV/0!</v>
      </c>
    </row>
    <row r="1383" spans="1:5" ht="11.25" hidden="1" customHeight="1">
      <c r="B1383" s="311"/>
      <c r="C1383" s="448"/>
    </row>
    <row r="1384" spans="1:5" ht="11.25" hidden="1" customHeight="1">
      <c r="B1384" s="311"/>
      <c r="C1384" s="448"/>
    </row>
    <row r="1385" spans="1:5" ht="11.25" hidden="1" customHeight="1">
      <c r="B1385" s="311"/>
      <c r="C1385" s="448"/>
    </row>
    <row r="1386" spans="1:5" ht="11.25" hidden="1" customHeight="1">
      <c r="B1386" s="311"/>
      <c r="C1386" s="448"/>
    </row>
    <row r="1387" spans="1:5" ht="11.25" hidden="1" customHeight="1">
      <c r="B1387" s="311"/>
      <c r="C1387" s="448"/>
    </row>
    <row r="1388" spans="1:5" ht="11.25" hidden="1" customHeight="1">
      <c r="B1388" s="311"/>
      <c r="C1388" s="448"/>
    </row>
    <row r="1389" spans="1:5" ht="11.25" hidden="1" customHeight="1">
      <c r="B1389" s="561" t="s">
        <v>352</v>
      </c>
      <c r="D1389" s="562" t="s">
        <v>353</v>
      </c>
      <c r="E1389" s="368" t="s">
        <v>354</v>
      </c>
    </row>
    <row r="1390" spans="1:5" ht="11.25" hidden="1" customHeight="1">
      <c r="B1390" s="367"/>
    </row>
    <row r="1391" spans="1:5" ht="11.25" hidden="1" customHeight="1">
      <c r="A1391" s="749" t="s">
        <v>19</v>
      </c>
      <c r="B1391" s="749"/>
      <c r="C1391" s="763" t="s">
        <v>20</v>
      </c>
      <c r="D1391" s="764" t="s">
        <v>21</v>
      </c>
      <c r="E1391" s="748" t="s">
        <v>22</v>
      </c>
    </row>
    <row r="1392" spans="1:5" ht="11.25" hidden="1" customHeight="1">
      <c r="A1392" s="768"/>
      <c r="B1392" s="749"/>
      <c r="C1392" s="763"/>
      <c r="D1392" s="764"/>
      <c r="E1392" s="748"/>
    </row>
    <row r="1393" spans="1:5" ht="11.25" hidden="1" customHeight="1">
      <c r="A1393" s="653"/>
      <c r="B1393" s="654"/>
      <c r="C1393" s="655"/>
      <c r="D1393" s="75"/>
      <c r="E1393" s="656"/>
    </row>
    <row r="1394" spans="1:5" ht="11.25" hidden="1" customHeight="1">
      <c r="A1394" s="533" t="s">
        <v>23</v>
      </c>
      <c r="B1394" s="286" t="s">
        <v>24</v>
      </c>
      <c r="C1394" s="317" t="s">
        <v>25</v>
      </c>
      <c r="D1394" s="89">
        <f>+D1396+D1402+D1408+D1412+D1399</f>
        <v>0</v>
      </c>
      <c r="E1394" s="534" t="e">
        <f>+D1394/$D$1443</f>
        <v>#DIV/0!</v>
      </c>
    </row>
    <row r="1395" spans="1:5" ht="11.25" hidden="1" customHeight="1">
      <c r="A1395" s="533"/>
      <c r="B1395" s="286"/>
      <c r="C1395" s="320"/>
      <c r="D1395" s="89"/>
      <c r="E1395" s="534"/>
    </row>
    <row r="1396" spans="1:5" ht="11.25" hidden="1" customHeight="1">
      <c r="A1396" s="535" t="s">
        <v>26</v>
      </c>
      <c r="B1396" s="294" t="s">
        <v>27</v>
      </c>
      <c r="C1396" s="323" t="s">
        <v>28</v>
      </c>
      <c r="D1396" s="536">
        <f>SUM(D1397:D1397)</f>
        <v>0</v>
      </c>
      <c r="E1396" s="534" t="e">
        <f>+D1396/$D$1443</f>
        <v>#DIV/0!</v>
      </c>
    </row>
    <row r="1397" spans="1:5" ht="11.25" hidden="1" customHeight="1">
      <c r="A1397" s="497" t="s">
        <v>26</v>
      </c>
      <c r="B1397" s="90" t="s">
        <v>29</v>
      </c>
      <c r="C1397" s="318" t="s">
        <v>30</v>
      </c>
      <c r="D1397" s="81">
        <v>0</v>
      </c>
      <c r="E1397" s="537" t="e">
        <f>+D1397/$D$1443</f>
        <v>#DIV/0!</v>
      </c>
    </row>
    <row r="1398" spans="1:5" ht="11.25" hidden="1" customHeight="1">
      <c r="A1398" s="497"/>
      <c r="B1398" s="90"/>
      <c r="D1398" s="81"/>
      <c r="E1398" s="537"/>
    </row>
    <row r="1399" spans="1:5" ht="11.25" hidden="1" customHeight="1">
      <c r="A1399" s="500" t="s">
        <v>26</v>
      </c>
      <c r="B1399" s="538" t="s">
        <v>35</v>
      </c>
      <c r="C1399" s="501" t="s">
        <v>36</v>
      </c>
      <c r="D1399" s="536">
        <f>+D1400</f>
        <v>0</v>
      </c>
      <c r="E1399" s="534" t="e">
        <f>+D1399/$D$1443</f>
        <v>#DIV/0!</v>
      </c>
    </row>
    <row r="1400" spans="1:5" ht="11.25" hidden="1" customHeight="1">
      <c r="A1400" s="494" t="s">
        <v>26</v>
      </c>
      <c r="B1400" s="412" t="s">
        <v>37</v>
      </c>
      <c r="C1400" s="289" t="s">
        <v>38</v>
      </c>
      <c r="D1400" s="81">
        <v>0</v>
      </c>
      <c r="E1400" s="537" t="e">
        <f>+D1400/$D$1443</f>
        <v>#DIV/0!</v>
      </c>
    </row>
    <row r="1401" spans="1:5" ht="11.25" hidden="1" customHeight="1">
      <c r="A1401" s="497"/>
      <c r="B1401" s="90"/>
      <c r="D1401" s="81"/>
      <c r="E1401" s="537"/>
    </row>
    <row r="1402" spans="1:5" ht="11.25" hidden="1" customHeight="1">
      <c r="A1402" s="535" t="s">
        <v>26</v>
      </c>
      <c r="B1402" s="294" t="s">
        <v>41</v>
      </c>
      <c r="C1402" s="323" t="s">
        <v>42</v>
      </c>
      <c r="D1402" s="536">
        <f>SUM(D1403:D1406)</f>
        <v>0</v>
      </c>
      <c r="E1402" s="534" t="e">
        <f>+D1402/$D$1443</f>
        <v>#DIV/0!</v>
      </c>
    </row>
    <row r="1403" spans="1:5" ht="11.25" hidden="1" customHeight="1">
      <c r="A1403" s="497" t="s">
        <v>26</v>
      </c>
      <c r="B1403" s="90" t="s">
        <v>43</v>
      </c>
      <c r="C1403" s="318" t="s">
        <v>44</v>
      </c>
      <c r="D1403" s="81">
        <v>0</v>
      </c>
      <c r="E1403" s="534" t="e">
        <f t="shared" ref="E1403:E1405" si="14">+D1403/$D$1443</f>
        <v>#DIV/0!</v>
      </c>
    </row>
    <row r="1404" spans="1:5" ht="11.25" hidden="1" customHeight="1">
      <c r="A1404" s="497" t="s">
        <v>26</v>
      </c>
      <c r="B1404" s="90" t="s">
        <v>45</v>
      </c>
      <c r="C1404" s="318" t="s">
        <v>46</v>
      </c>
      <c r="D1404" s="81">
        <f>+(D1396+D1399+D1403+D1406)/12</f>
        <v>0</v>
      </c>
      <c r="E1404" s="534" t="e">
        <f t="shared" si="14"/>
        <v>#DIV/0!</v>
      </c>
    </row>
    <row r="1405" spans="1:5" ht="11.25" hidden="1" customHeight="1">
      <c r="A1405" s="497"/>
      <c r="B1405" s="90" t="s">
        <v>47</v>
      </c>
      <c r="C1405" s="318" t="s">
        <v>48</v>
      </c>
      <c r="D1405" s="81">
        <v>0</v>
      </c>
      <c r="E1405" s="537" t="e">
        <f t="shared" si="14"/>
        <v>#DIV/0!</v>
      </c>
    </row>
    <row r="1406" spans="1:5" ht="11.25" hidden="1" customHeight="1">
      <c r="A1406" s="497" t="s">
        <v>26</v>
      </c>
      <c r="B1406" s="90" t="s">
        <v>342</v>
      </c>
      <c r="C1406" s="318" t="s">
        <v>343</v>
      </c>
      <c r="D1406" s="81">
        <v>0</v>
      </c>
      <c r="E1406" s="537" t="e">
        <f>+D1406/$D$1443</f>
        <v>#DIV/0!</v>
      </c>
    </row>
    <row r="1407" spans="1:5" ht="11.25" hidden="1" customHeight="1">
      <c r="A1407" s="497"/>
      <c r="B1407" s="90"/>
      <c r="D1407" s="81"/>
      <c r="E1407" s="537"/>
    </row>
    <row r="1408" spans="1:5" ht="20.399999999999999" hidden="1">
      <c r="A1408" s="500" t="s">
        <v>49</v>
      </c>
      <c r="B1408" s="539" t="s">
        <v>50</v>
      </c>
      <c r="C1408" s="332" t="s">
        <v>51</v>
      </c>
      <c r="D1408" s="536">
        <f>SUM(D1409:D1410)</f>
        <v>0</v>
      </c>
      <c r="E1408" s="534" t="e">
        <f>+D1408/$D$1443</f>
        <v>#DIV/0!</v>
      </c>
    </row>
    <row r="1409" spans="1:5" ht="20.399999999999999" hidden="1">
      <c r="A1409" s="281" t="s">
        <v>49</v>
      </c>
      <c r="B1409" s="279" t="s">
        <v>52</v>
      </c>
      <c r="C1409" s="336" t="s">
        <v>53</v>
      </c>
      <c r="D1409" s="81">
        <v>0</v>
      </c>
      <c r="E1409" s="537" t="e">
        <f>+D1409/$D$1443</f>
        <v>#DIV/0!</v>
      </c>
    </row>
    <row r="1410" spans="1:5" ht="10.199999999999999" hidden="1" customHeight="1">
      <c r="A1410" s="281" t="s">
        <v>49</v>
      </c>
      <c r="B1410" s="279" t="s">
        <v>54</v>
      </c>
      <c r="C1410" s="336" t="s">
        <v>55</v>
      </c>
      <c r="D1410" s="81">
        <v>0</v>
      </c>
      <c r="E1410" s="537" t="e">
        <f>+D1410/$D$1443</f>
        <v>#DIV/0!</v>
      </c>
    </row>
    <row r="1411" spans="1:5" ht="11.25" hidden="1" customHeight="1">
      <c r="A1411" s="290"/>
      <c r="B1411" s="279"/>
      <c r="C1411" s="339"/>
      <c r="D1411" s="81"/>
      <c r="E1411" s="537"/>
    </row>
    <row r="1412" spans="1:5" ht="20.399999999999999" hidden="1">
      <c r="A1412" s="500" t="s">
        <v>49</v>
      </c>
      <c r="B1412" s="539" t="s">
        <v>56</v>
      </c>
      <c r="C1412" s="332" t="s">
        <v>57</v>
      </c>
      <c r="D1412" s="536">
        <f>SUM(D1413:D1415)</f>
        <v>0</v>
      </c>
      <c r="E1412" s="534" t="e">
        <f>+D1412/$D$1443</f>
        <v>#DIV/0!</v>
      </c>
    </row>
    <row r="1413" spans="1:5" ht="20.399999999999999" hidden="1">
      <c r="A1413" s="281" t="s">
        <v>49</v>
      </c>
      <c r="B1413" s="279" t="s">
        <v>58</v>
      </c>
      <c r="C1413" s="336" t="s">
        <v>59</v>
      </c>
      <c r="D1413" s="81">
        <v>0</v>
      </c>
      <c r="E1413" s="537" t="e">
        <f>+D1413/$D$1443</f>
        <v>#DIV/0!</v>
      </c>
    </row>
    <row r="1414" spans="1:5" s="68" customFormat="1" ht="20.399999999999999" hidden="1">
      <c r="A1414" s="494" t="s">
        <v>49</v>
      </c>
      <c r="B1414" s="412" t="s">
        <v>60</v>
      </c>
      <c r="C1414" s="289" t="s">
        <v>61</v>
      </c>
      <c r="D1414" s="81">
        <v>0</v>
      </c>
      <c r="E1414" s="537" t="e">
        <f>+D1414/$D$1443</f>
        <v>#DIV/0!</v>
      </c>
    </row>
    <row r="1415" spans="1:5" ht="11.25" hidden="1" customHeight="1">
      <c r="A1415" s="494" t="s">
        <v>49</v>
      </c>
      <c r="B1415" s="412" t="s">
        <v>62</v>
      </c>
      <c r="C1415" s="289" t="s">
        <v>63</v>
      </c>
      <c r="D1415" s="81">
        <v>0</v>
      </c>
      <c r="E1415" s="537" t="e">
        <f>+D1415/$D$1443</f>
        <v>#DIV/0!</v>
      </c>
    </row>
    <row r="1416" spans="1:5" ht="11.25" hidden="1" customHeight="1">
      <c r="A1416" s="497"/>
      <c r="B1416" s="654"/>
      <c r="C1416" s="641"/>
      <c r="D1416" s="81"/>
      <c r="E1416" s="634"/>
    </row>
    <row r="1417" spans="1:5" ht="11.25" hidden="1" customHeight="1">
      <c r="A1417" s="497"/>
      <c r="B1417" s="654"/>
      <c r="C1417" s="641"/>
      <c r="D1417" s="81"/>
      <c r="E1417" s="634"/>
    </row>
    <row r="1418" spans="1:5" ht="11.25" hidden="1" customHeight="1">
      <c r="A1418" s="640" t="s">
        <v>64</v>
      </c>
      <c r="B1418" s="286" t="s">
        <v>205</v>
      </c>
      <c r="C1418" s="641" t="s">
        <v>65</v>
      </c>
      <c r="D1418" s="89">
        <f>+D1426+D1420+D1423</f>
        <v>0</v>
      </c>
      <c r="E1418" s="534" t="e">
        <f>+D1418/$D$1443</f>
        <v>#DIV/0!</v>
      </c>
    </row>
    <row r="1419" spans="1:5" ht="11.25" hidden="1" customHeight="1">
      <c r="A1419" s="497"/>
      <c r="B1419" s="499"/>
      <c r="C1419" s="551"/>
      <c r="D1419" s="81"/>
      <c r="E1419" s="634"/>
    </row>
    <row r="1420" spans="1:5" ht="11.25" hidden="1" customHeight="1">
      <c r="A1420" s="500" t="s">
        <v>64</v>
      </c>
      <c r="B1420" s="294">
        <v>1.01</v>
      </c>
      <c r="C1420" s="618" t="s">
        <v>67</v>
      </c>
      <c r="D1420" s="536">
        <f>+D1421</f>
        <v>0</v>
      </c>
      <c r="E1420" s="534" t="e">
        <f>+D1420/$D$1443</f>
        <v>#DIV/0!</v>
      </c>
    </row>
    <row r="1421" spans="1:5" ht="11.25" hidden="1" customHeight="1">
      <c r="A1421" s="281" t="s">
        <v>64</v>
      </c>
      <c r="B1421" s="90" t="s">
        <v>330</v>
      </c>
      <c r="C1421" s="659" t="s">
        <v>590</v>
      </c>
      <c r="D1421" s="81"/>
      <c r="E1421" s="634" t="e">
        <f>+D1421/$D$1443</f>
        <v>#DIV/0!</v>
      </c>
    </row>
    <row r="1422" spans="1:5" ht="11.25" hidden="1" customHeight="1">
      <c r="A1422" s="497"/>
      <c r="B1422" s="499"/>
      <c r="C1422" s="551"/>
      <c r="D1422" s="81"/>
      <c r="E1422" s="634"/>
    </row>
    <row r="1423" spans="1:5" ht="11.25" hidden="1" customHeight="1">
      <c r="A1423" s="500" t="s">
        <v>64</v>
      </c>
      <c r="B1423" s="294">
        <v>1.04</v>
      </c>
      <c r="C1423" s="618" t="s">
        <v>90</v>
      </c>
      <c r="D1423" s="536">
        <f>+D1424</f>
        <v>0</v>
      </c>
      <c r="E1423" s="534" t="e">
        <f>+D1423/$D$1443</f>
        <v>#DIV/0!</v>
      </c>
    </row>
    <row r="1424" spans="1:5" ht="11.25" hidden="1" customHeight="1">
      <c r="A1424" s="281" t="s">
        <v>64</v>
      </c>
      <c r="B1424" s="90" t="s">
        <v>97</v>
      </c>
      <c r="C1424" s="659" t="s">
        <v>98</v>
      </c>
      <c r="D1424" s="81"/>
      <c r="E1424" s="634" t="e">
        <f>+D1424/$D$1443</f>
        <v>#DIV/0!</v>
      </c>
    </row>
    <row r="1425" spans="1:5" ht="11.25" hidden="1" customHeight="1">
      <c r="A1425" s="497"/>
      <c r="B1425" s="499"/>
      <c r="C1425" s="551"/>
      <c r="D1425" s="81"/>
      <c r="E1425" s="634"/>
    </row>
    <row r="1426" spans="1:5" ht="11.25" hidden="1" customHeight="1">
      <c r="A1426" s="500" t="s">
        <v>64</v>
      </c>
      <c r="B1426" s="294" t="s">
        <v>251</v>
      </c>
      <c r="C1426" s="618" t="s">
        <v>103</v>
      </c>
      <c r="D1426" s="536">
        <f>+D1427+D1428</f>
        <v>0</v>
      </c>
      <c r="E1426" s="534" t="e">
        <f>+D1426/$D$1443</f>
        <v>#DIV/0!</v>
      </c>
    </row>
    <row r="1427" spans="1:5" ht="10.199999999999999" hidden="1">
      <c r="A1427" s="281" t="s">
        <v>64</v>
      </c>
      <c r="B1427" s="90" t="s">
        <v>108</v>
      </c>
      <c r="C1427" s="659" t="s">
        <v>109</v>
      </c>
      <c r="D1427" s="81">
        <v>0</v>
      </c>
      <c r="E1427" s="537" t="e">
        <f>+D1427/$D$1443</f>
        <v>#DIV/0!</v>
      </c>
    </row>
    <row r="1428" spans="1:5" ht="11.25" hidden="1" customHeight="1">
      <c r="A1428" s="281" t="s">
        <v>64</v>
      </c>
      <c r="B1428" s="90" t="s">
        <v>110</v>
      </c>
      <c r="C1428" s="659" t="s">
        <v>111</v>
      </c>
      <c r="D1428" s="81">
        <v>0</v>
      </c>
      <c r="E1428" s="537" t="e">
        <f>+D1428/$D$1443</f>
        <v>#DIV/0!</v>
      </c>
    </row>
    <row r="1429" spans="1:5" ht="11.25" hidden="1" customHeight="1">
      <c r="A1429" s="497"/>
      <c r="B1429" s="499"/>
      <c r="C1429" s="551"/>
      <c r="D1429" s="81"/>
      <c r="E1429" s="634"/>
    </row>
    <row r="1430" spans="1:5" ht="10.199999999999999" hidden="1">
      <c r="A1430" s="497"/>
      <c r="B1430" s="286"/>
      <c r="C1430" s="658"/>
      <c r="D1430" s="81"/>
      <c r="E1430" s="634"/>
    </row>
    <row r="1431" spans="1:5" ht="10.199999999999999" hidden="1">
      <c r="A1431" s="640" t="s">
        <v>64</v>
      </c>
      <c r="B1431" s="286">
        <v>2</v>
      </c>
      <c r="C1431" s="641" t="s">
        <v>122</v>
      </c>
      <c r="D1431" s="89">
        <f>+D1433</f>
        <v>0</v>
      </c>
      <c r="E1431" s="534" t="e">
        <f>+D1431/$D$1443</f>
        <v>#DIV/0!</v>
      </c>
    </row>
    <row r="1432" spans="1:5" ht="10.199999999999999" hidden="1">
      <c r="A1432" s="497"/>
      <c r="B1432" s="286"/>
      <c r="C1432" s="658"/>
      <c r="D1432" s="81"/>
      <c r="E1432" s="634"/>
    </row>
    <row r="1433" spans="1:5" ht="20.399999999999999" hidden="1">
      <c r="A1433" s="500" t="s">
        <v>64</v>
      </c>
      <c r="B1433" s="294" t="s">
        <v>131</v>
      </c>
      <c r="C1433" s="618" t="s">
        <v>132</v>
      </c>
      <c r="D1433" s="540">
        <f>+D1434+D1435</f>
        <v>0</v>
      </c>
      <c r="E1433" s="534" t="e">
        <f>+D1433/$D$1443</f>
        <v>#DIV/0!</v>
      </c>
    </row>
    <row r="1434" spans="1:5" ht="10.199999999999999" hidden="1">
      <c r="A1434" s="281" t="s">
        <v>64</v>
      </c>
      <c r="B1434" s="90" t="s">
        <v>254</v>
      </c>
      <c r="C1434" s="551" t="s">
        <v>255</v>
      </c>
      <c r="D1434" s="81">
        <v>0</v>
      </c>
      <c r="E1434" s="537" t="e">
        <f>+D1434/$D$1443</f>
        <v>#DIV/0!</v>
      </c>
    </row>
    <row r="1435" spans="1:5" ht="10.199999999999999" hidden="1">
      <c r="A1435" s="281" t="s">
        <v>64</v>
      </c>
      <c r="B1435" s="90" t="s">
        <v>240</v>
      </c>
      <c r="C1435" s="551" t="s">
        <v>241</v>
      </c>
      <c r="D1435" s="81">
        <v>0</v>
      </c>
      <c r="E1435" s="537" t="e">
        <f>+D1435/$D$1443</f>
        <v>#DIV/0!</v>
      </c>
    </row>
    <row r="1436" spans="1:5" ht="10.199999999999999" hidden="1">
      <c r="A1436" s="281"/>
      <c r="B1436" s="90"/>
      <c r="C1436" s="551"/>
      <c r="D1436" s="81"/>
      <c r="E1436" s="634"/>
    </row>
    <row r="1437" spans="1:5" ht="10.199999999999999" hidden="1">
      <c r="A1437" s="281"/>
      <c r="B1437" s="90"/>
      <c r="C1437" s="551"/>
      <c r="D1437" s="81"/>
      <c r="E1437" s="634"/>
    </row>
    <row r="1438" spans="1:5" ht="10.199999999999999" hidden="1">
      <c r="A1438" s="640">
        <v>4</v>
      </c>
      <c r="B1438" s="286" t="s">
        <v>191</v>
      </c>
      <c r="C1438" s="641" t="s">
        <v>192</v>
      </c>
      <c r="D1438" s="89">
        <f>+D1440</f>
        <v>0</v>
      </c>
      <c r="E1438" s="534" t="e">
        <f>+D1438/$D$1443</f>
        <v>#DIV/0!</v>
      </c>
    </row>
    <row r="1439" spans="1:5" ht="10.199999999999999" hidden="1">
      <c r="A1439" s="497"/>
      <c r="B1439" s="286"/>
      <c r="C1439" s="658"/>
      <c r="D1439" s="81"/>
      <c r="E1439" s="634"/>
    </row>
    <row r="1440" spans="1:5" ht="10.199999999999999" hidden="1">
      <c r="A1440" s="500">
        <v>4</v>
      </c>
      <c r="B1440" s="294" t="s">
        <v>193</v>
      </c>
      <c r="C1440" s="618" t="s">
        <v>194</v>
      </c>
      <c r="D1440" s="540">
        <f>+D1441</f>
        <v>0</v>
      </c>
      <c r="E1440" s="534" t="e">
        <f>+D1440/$D$1443</f>
        <v>#DIV/0!</v>
      </c>
    </row>
    <row r="1441" spans="1:5" ht="10.199999999999999" hidden="1">
      <c r="A1441" s="281">
        <v>4</v>
      </c>
      <c r="B1441" s="90" t="s">
        <v>195</v>
      </c>
      <c r="C1441" s="551" t="s">
        <v>196</v>
      </c>
      <c r="D1441" s="81">
        <v>0</v>
      </c>
      <c r="E1441" s="537" t="e">
        <f>+D1441/$D$1443</f>
        <v>#DIV/0!</v>
      </c>
    </row>
    <row r="1442" spans="1:5" ht="10.199999999999999" hidden="1">
      <c r="A1442" s="497"/>
      <c r="B1442" s="657"/>
      <c r="C1442" s="658"/>
      <c r="D1442" s="81"/>
      <c r="E1442" s="634"/>
    </row>
    <row r="1443" spans="1:5" ht="15.6" hidden="1" customHeight="1">
      <c r="A1443" s="738" t="s">
        <v>355</v>
      </c>
      <c r="B1443" s="739"/>
      <c r="C1443" s="740"/>
      <c r="D1443" s="645">
        <f>+D1418+D1431+D1394+D1438</f>
        <v>0</v>
      </c>
      <c r="E1443" s="528" t="e">
        <f>+D1443/D1443</f>
        <v>#DIV/0!</v>
      </c>
    </row>
    <row r="1444" spans="1:5" ht="10.199999999999999" hidden="1">
      <c r="C1444" s="481"/>
      <c r="D1444" s="352"/>
    </row>
    <row r="1445" spans="1:5" ht="10.199999999999999" hidden="1">
      <c r="C1445" s="481"/>
      <c r="D1445" s="352"/>
    </row>
    <row r="1446" spans="1:5" ht="10.199999999999999" hidden="1">
      <c r="C1446" s="481"/>
      <c r="D1446" s="352"/>
    </row>
    <row r="1447" spans="1:5" ht="10.199999999999999" hidden="1">
      <c r="C1447" s="481"/>
      <c r="D1447" s="352"/>
    </row>
    <row r="1448" spans="1:5" ht="10.199999999999999" hidden="1">
      <c r="C1448" s="481"/>
      <c r="D1448" s="352"/>
    </row>
    <row r="1449" spans="1:5" ht="10.199999999999999">
      <c r="B1449" s="561" t="s">
        <v>356</v>
      </c>
      <c r="D1449" s="562" t="s">
        <v>357</v>
      </c>
    </row>
    <row r="1450" spans="1:5" ht="10.199999999999999">
      <c r="C1450" s="481"/>
      <c r="D1450" s="352"/>
    </row>
    <row r="1451" spans="1:5" ht="10.199999999999999">
      <c r="A1451" s="749" t="s">
        <v>19</v>
      </c>
      <c r="B1451" s="749"/>
      <c r="C1451" s="763" t="s">
        <v>20</v>
      </c>
      <c r="D1451" s="764" t="s">
        <v>21</v>
      </c>
      <c r="E1451" s="748" t="s">
        <v>22</v>
      </c>
    </row>
    <row r="1452" spans="1:5" ht="10.199999999999999">
      <c r="A1452" s="749"/>
      <c r="B1452" s="749"/>
      <c r="C1452" s="763"/>
      <c r="D1452" s="764"/>
      <c r="E1452" s="748"/>
    </row>
    <row r="1453" spans="1:5" ht="10.199999999999999">
      <c r="A1453" s="529"/>
      <c r="B1453" s="530"/>
      <c r="C1453" s="355"/>
      <c r="D1453" s="531"/>
      <c r="E1453" s="532"/>
    </row>
    <row r="1454" spans="1:5" ht="10.199999999999999" hidden="1">
      <c r="A1454" s="533" t="s">
        <v>23</v>
      </c>
      <c r="B1454" s="286" t="s">
        <v>24</v>
      </c>
      <c r="C1454" s="317" t="s">
        <v>25</v>
      </c>
      <c r="D1454" s="89">
        <f>+D1456+D1463+D1468+D1472+D1460</f>
        <v>0</v>
      </c>
      <c r="E1454" s="534">
        <f>+D1454/$D$1582</f>
        <v>0</v>
      </c>
    </row>
    <row r="1455" spans="1:5" ht="10.199999999999999" hidden="1">
      <c r="A1455" s="533"/>
      <c r="B1455" s="286"/>
      <c r="C1455" s="320"/>
      <c r="D1455" s="89"/>
      <c r="E1455" s="534"/>
    </row>
    <row r="1456" spans="1:5" ht="10.199999999999999" hidden="1">
      <c r="A1456" s="535" t="s">
        <v>26</v>
      </c>
      <c r="B1456" s="294" t="s">
        <v>27</v>
      </c>
      <c r="C1456" s="323" t="s">
        <v>28</v>
      </c>
      <c r="D1456" s="536">
        <f>SUM(D1457:D1458)</f>
        <v>0</v>
      </c>
      <c r="E1456" s="534">
        <f>+D1456/$D$1582</f>
        <v>0</v>
      </c>
    </row>
    <row r="1457" spans="1:5" ht="10.199999999999999" hidden="1">
      <c r="A1457" s="497" t="s">
        <v>26</v>
      </c>
      <c r="B1457" s="90" t="s">
        <v>29</v>
      </c>
      <c r="C1457" s="318" t="s">
        <v>30</v>
      </c>
      <c r="D1457" s="81">
        <f>+D1587+D1713</f>
        <v>0</v>
      </c>
      <c r="E1457" s="537">
        <f>+D1457/$D$1582</f>
        <v>0</v>
      </c>
    </row>
    <row r="1458" spans="1:5" ht="10.199999999999999" hidden="1">
      <c r="A1458" s="497" t="s">
        <v>26</v>
      </c>
      <c r="B1458" s="90" t="s">
        <v>31</v>
      </c>
      <c r="C1458" s="318" t="s">
        <v>32</v>
      </c>
      <c r="D1458" s="81">
        <f>+D1632</f>
        <v>0</v>
      </c>
      <c r="E1458" s="537">
        <f>+D1458/$D$1582</f>
        <v>0</v>
      </c>
    </row>
    <row r="1459" spans="1:5" ht="10.199999999999999" hidden="1">
      <c r="A1459" s="497"/>
      <c r="B1459" s="90"/>
      <c r="D1459" s="81"/>
      <c r="E1459" s="537"/>
    </row>
    <row r="1460" spans="1:5" ht="10.199999999999999" hidden="1">
      <c r="A1460" s="535" t="s">
        <v>26</v>
      </c>
      <c r="B1460" s="294" t="s">
        <v>35</v>
      </c>
      <c r="C1460" s="323" t="s">
        <v>36</v>
      </c>
      <c r="D1460" s="536">
        <f>+D1461</f>
        <v>0</v>
      </c>
      <c r="E1460" s="534">
        <f>+D1460/$D$1582</f>
        <v>0</v>
      </c>
    </row>
    <row r="1461" spans="1:5" ht="10.199999999999999" hidden="1">
      <c r="A1461" s="497" t="s">
        <v>26</v>
      </c>
      <c r="B1461" s="90" t="s">
        <v>37</v>
      </c>
      <c r="C1461" s="318" t="s">
        <v>38</v>
      </c>
      <c r="D1461" s="81">
        <f>+D1588</f>
        <v>0</v>
      </c>
      <c r="E1461" s="537">
        <f>+D1461/$D$1582</f>
        <v>0</v>
      </c>
    </row>
    <row r="1462" spans="1:5" ht="10.199999999999999" hidden="1">
      <c r="A1462" s="497"/>
      <c r="B1462" s="90"/>
      <c r="D1462" s="81"/>
      <c r="E1462" s="537"/>
    </row>
    <row r="1463" spans="1:5" ht="10.199999999999999" hidden="1">
      <c r="A1463" s="535" t="s">
        <v>26</v>
      </c>
      <c r="B1463" s="294" t="s">
        <v>41</v>
      </c>
      <c r="C1463" s="323" t="s">
        <v>42</v>
      </c>
      <c r="D1463" s="536">
        <f>SUM(D1464:D1466)</f>
        <v>0</v>
      </c>
      <c r="E1463" s="534">
        <f>+D1463/$D$1582</f>
        <v>0</v>
      </c>
    </row>
    <row r="1464" spans="1:5" ht="10.199999999999999" hidden="1">
      <c r="A1464" s="497" t="s">
        <v>26</v>
      </c>
      <c r="B1464" s="90" t="s">
        <v>43</v>
      </c>
      <c r="C1464" s="318" t="s">
        <v>44</v>
      </c>
      <c r="D1464" s="81">
        <f>+D1589+D1714</f>
        <v>0</v>
      </c>
      <c r="E1464" s="537">
        <f>+D1464/$D$1582</f>
        <v>0</v>
      </c>
    </row>
    <row r="1465" spans="1:5" ht="10.199999999999999" hidden="1">
      <c r="A1465" s="497" t="s">
        <v>26</v>
      </c>
      <c r="B1465" s="90" t="s">
        <v>45</v>
      </c>
      <c r="C1465" s="318" t="s">
        <v>46</v>
      </c>
      <c r="D1465" s="81">
        <f>+D1590+D1715</f>
        <v>0</v>
      </c>
      <c r="E1465" s="537">
        <f>+D1465/$D$1582</f>
        <v>0</v>
      </c>
    </row>
    <row r="1466" spans="1:5" ht="10.199999999999999" hidden="1">
      <c r="A1466" s="497" t="s">
        <v>26</v>
      </c>
      <c r="B1466" s="90" t="s">
        <v>47</v>
      </c>
      <c r="C1466" s="318" t="s">
        <v>48</v>
      </c>
      <c r="D1466" s="81">
        <f>+D1591+D1684+D1634</f>
        <v>0</v>
      </c>
      <c r="E1466" s="537">
        <f>+D1466/$D$1582</f>
        <v>0</v>
      </c>
    </row>
    <row r="1467" spans="1:5" ht="10.199999999999999" hidden="1">
      <c r="A1467" s="497"/>
      <c r="B1467" s="90"/>
      <c r="D1467" s="81"/>
      <c r="E1467" s="534"/>
    </row>
    <row r="1468" spans="1:5" ht="20.399999999999999" hidden="1">
      <c r="A1468" s="500" t="s">
        <v>49</v>
      </c>
      <c r="B1468" s="539" t="s">
        <v>50</v>
      </c>
      <c r="C1468" s="332" t="s">
        <v>51</v>
      </c>
      <c r="D1468" s="540">
        <f>SUM(D1469:D1470)</f>
        <v>0</v>
      </c>
      <c r="E1468" s="534">
        <f>+D1468/$D$1582</f>
        <v>0</v>
      </c>
    </row>
    <row r="1469" spans="1:5" ht="20.399999999999999" hidden="1">
      <c r="A1469" s="281" t="s">
        <v>49</v>
      </c>
      <c r="B1469" s="279" t="s">
        <v>52</v>
      </c>
      <c r="C1469" s="336" t="s">
        <v>53</v>
      </c>
      <c r="D1469" s="541">
        <f>+D1592+D1716</f>
        <v>0</v>
      </c>
      <c r="E1469" s="537">
        <f>+D1469/$D$1582</f>
        <v>0</v>
      </c>
    </row>
    <row r="1470" spans="1:5" ht="10.199999999999999" hidden="1">
      <c r="A1470" s="281" t="s">
        <v>49</v>
      </c>
      <c r="B1470" s="279" t="s">
        <v>54</v>
      </c>
      <c r="C1470" s="336" t="s">
        <v>55</v>
      </c>
      <c r="D1470" s="541">
        <f>+D1593+D1717</f>
        <v>0</v>
      </c>
      <c r="E1470" s="537">
        <f>+D1470/$D$1582</f>
        <v>0</v>
      </c>
    </row>
    <row r="1471" spans="1:5" ht="10.199999999999999" hidden="1">
      <c r="A1471" s="290"/>
      <c r="B1471" s="279"/>
      <c r="C1471" s="339"/>
      <c r="D1471" s="541"/>
      <c r="E1471" s="534"/>
    </row>
    <row r="1472" spans="1:5" ht="20.399999999999999" hidden="1">
      <c r="A1472" s="500" t="s">
        <v>49</v>
      </c>
      <c r="B1472" s="539" t="s">
        <v>56</v>
      </c>
      <c r="C1472" s="332" t="s">
        <v>57</v>
      </c>
      <c r="D1472" s="540">
        <f>SUM(D1473:D1475)</f>
        <v>0</v>
      </c>
      <c r="E1472" s="534">
        <f>+D1472/$D$1582</f>
        <v>0</v>
      </c>
    </row>
    <row r="1473" spans="1:5" ht="20.399999999999999" hidden="1">
      <c r="A1473" s="281" t="s">
        <v>49</v>
      </c>
      <c r="B1473" s="279" t="s">
        <v>58</v>
      </c>
      <c r="C1473" s="336" t="s">
        <v>59</v>
      </c>
      <c r="D1473" s="541">
        <f>+D1594+D1718</f>
        <v>0</v>
      </c>
      <c r="E1473" s="537">
        <f>+D1473/$D$1582</f>
        <v>0</v>
      </c>
    </row>
    <row r="1474" spans="1:5" ht="20.399999999999999" hidden="1">
      <c r="A1474" s="494" t="s">
        <v>49</v>
      </c>
      <c r="B1474" s="412" t="s">
        <v>60</v>
      </c>
      <c r="C1474" s="289" t="s">
        <v>61</v>
      </c>
      <c r="D1474" s="541">
        <f>+D1595+D1719</f>
        <v>0</v>
      </c>
      <c r="E1474" s="537">
        <f>+D1474/$D$1582</f>
        <v>0</v>
      </c>
    </row>
    <row r="1475" spans="1:5" ht="10.199999999999999" hidden="1">
      <c r="A1475" s="494" t="s">
        <v>49</v>
      </c>
      <c r="B1475" s="412" t="s">
        <v>62</v>
      </c>
      <c r="C1475" s="289" t="s">
        <v>63</v>
      </c>
      <c r="D1475" s="541">
        <f>+D1596+D1720</f>
        <v>0</v>
      </c>
      <c r="E1475" s="537">
        <f>+D1475/$D$1582</f>
        <v>0</v>
      </c>
    </row>
    <row r="1476" spans="1:5" ht="10.199999999999999" hidden="1">
      <c r="A1476" s="290"/>
      <c r="B1476" s="279"/>
      <c r="C1476" s="553"/>
      <c r="D1476" s="541"/>
      <c r="E1476" s="534"/>
    </row>
    <row r="1477" spans="1:5" ht="10.199999999999999" hidden="1">
      <c r="A1477" s="290"/>
      <c r="B1477" s="279"/>
      <c r="C1477" s="339"/>
      <c r="D1477" s="541"/>
      <c r="E1477" s="534"/>
    </row>
    <row r="1478" spans="1:5" ht="10.199999999999999">
      <c r="A1478" s="533" t="s">
        <v>64</v>
      </c>
      <c r="B1478" s="286" t="s">
        <v>205</v>
      </c>
      <c r="C1478" s="317" t="s">
        <v>65</v>
      </c>
      <c r="D1478" s="89">
        <f>+D1480+D1488+D1499++D1492+D1505+D1509+D1502+D1483</f>
        <v>-33737309.009999998</v>
      </c>
      <c r="E1478" s="534">
        <f>+D1478/$D$1582</f>
        <v>0.93288963438154182</v>
      </c>
    </row>
    <row r="1479" spans="1:5" ht="10.199999999999999">
      <c r="A1479" s="533"/>
      <c r="B1479" s="286"/>
      <c r="C1479" s="320"/>
      <c r="D1479" s="89"/>
      <c r="E1479" s="534"/>
    </row>
    <row r="1480" spans="1:5" ht="10.199999999999999" hidden="1">
      <c r="A1480" s="535" t="s">
        <v>64</v>
      </c>
      <c r="B1480" s="294" t="s">
        <v>66</v>
      </c>
      <c r="C1480" s="323" t="s">
        <v>67</v>
      </c>
      <c r="D1480" s="536">
        <f>+D1481</f>
        <v>0</v>
      </c>
      <c r="E1480" s="534">
        <f>+D1480/$D$1582</f>
        <v>0</v>
      </c>
    </row>
    <row r="1481" spans="1:5" ht="10.199999999999999" hidden="1">
      <c r="A1481" s="497" t="s">
        <v>64</v>
      </c>
      <c r="B1481" s="90" t="s">
        <v>70</v>
      </c>
      <c r="C1481" s="318" t="s">
        <v>71</v>
      </c>
      <c r="D1481" s="81">
        <f>+D1721</f>
        <v>0</v>
      </c>
      <c r="E1481" s="537">
        <f>+D1481/$D$1582</f>
        <v>0</v>
      </c>
    </row>
    <row r="1482" spans="1:5" ht="10.199999999999999" hidden="1">
      <c r="A1482" s="497"/>
      <c r="B1482" s="90"/>
      <c r="D1482" s="81"/>
      <c r="E1482" s="537"/>
    </row>
    <row r="1483" spans="1:5" ht="10.199999999999999">
      <c r="A1483" s="535" t="s">
        <v>64</v>
      </c>
      <c r="B1483" s="294" t="s">
        <v>72</v>
      </c>
      <c r="C1483" s="323" t="s">
        <v>73</v>
      </c>
      <c r="D1483" s="536">
        <f>+D1484+D1485+D1486</f>
        <v>-1664309.01</v>
      </c>
      <c r="E1483" s="534">
        <f>+D1483/$D$1582</f>
        <v>4.6020760677047433E-2</v>
      </c>
    </row>
    <row r="1484" spans="1:5" ht="10.199999999999999" hidden="1">
      <c r="A1484" s="497" t="s">
        <v>64</v>
      </c>
      <c r="B1484" s="90" t="s">
        <v>358</v>
      </c>
      <c r="C1484" s="318" t="s">
        <v>359</v>
      </c>
      <c r="D1484" s="81">
        <f>+D1641</f>
        <v>0</v>
      </c>
      <c r="E1484" s="537">
        <f>+D1484/$D$1582</f>
        <v>0</v>
      </c>
    </row>
    <row r="1485" spans="1:5" ht="10.199999999999999">
      <c r="A1485" s="497" t="s">
        <v>64</v>
      </c>
      <c r="B1485" s="90" t="s">
        <v>74</v>
      </c>
      <c r="C1485" s="318" t="s">
        <v>75</v>
      </c>
      <c r="D1485" s="81">
        <f>+D1700</f>
        <v>-412939.68</v>
      </c>
      <c r="E1485" s="537">
        <f>+D1485/$D$1582</f>
        <v>1.1418431356888796E-2</v>
      </c>
    </row>
    <row r="1486" spans="1:5" ht="10.199999999999999">
      <c r="A1486" s="497" t="s">
        <v>64</v>
      </c>
      <c r="B1486" s="90" t="s">
        <v>76</v>
      </c>
      <c r="C1486" s="318" t="s">
        <v>77</v>
      </c>
      <c r="D1486" s="81">
        <f>+D1701</f>
        <v>-1251369.33</v>
      </c>
      <c r="E1486" s="537">
        <f>+D1486/$D$1582</f>
        <v>3.4602329320158637E-2</v>
      </c>
    </row>
    <row r="1487" spans="1:5" ht="10.199999999999999">
      <c r="A1487" s="497"/>
      <c r="B1487" s="90"/>
      <c r="D1487" s="81"/>
      <c r="E1487" s="537"/>
    </row>
    <row r="1488" spans="1:5" ht="10.199999999999999">
      <c r="A1488" s="535" t="s">
        <v>64</v>
      </c>
      <c r="B1488" s="294">
        <v>1.03</v>
      </c>
      <c r="C1488" s="323" t="s">
        <v>78</v>
      </c>
      <c r="D1488" s="536">
        <f>SUM(D1489:D1490)</f>
        <v>-1073000</v>
      </c>
      <c r="E1488" s="534">
        <f>+D1488/$D$1582</f>
        <v>2.967013692155154E-2</v>
      </c>
    </row>
    <row r="1489" spans="1:5" ht="10.199999999999999">
      <c r="A1489" s="497" t="s">
        <v>64</v>
      </c>
      <c r="B1489" s="90" t="s">
        <v>79</v>
      </c>
      <c r="C1489" s="318" t="s">
        <v>80</v>
      </c>
      <c r="D1489" s="81">
        <f>+D1722+D1597</f>
        <v>-73000</v>
      </c>
      <c r="E1489" s="537">
        <f>+D1489/$D$1582</f>
        <v>2.0185647672630591E-3</v>
      </c>
    </row>
    <row r="1490" spans="1:5" ht="10.199999999999999">
      <c r="A1490" s="497" t="s">
        <v>64</v>
      </c>
      <c r="B1490" s="90" t="s">
        <v>81</v>
      </c>
      <c r="C1490" s="318" t="s">
        <v>82</v>
      </c>
      <c r="D1490" s="81">
        <f>+D1723+D1598+D1702</f>
        <v>-1000000</v>
      </c>
      <c r="E1490" s="537">
        <f>+D1490/$D$1582</f>
        <v>2.7651572154288481E-2</v>
      </c>
    </row>
    <row r="1491" spans="1:5" ht="10.199999999999999">
      <c r="A1491" s="497"/>
      <c r="B1491" s="90"/>
      <c r="D1491" s="81"/>
      <c r="E1491" s="537"/>
    </row>
    <row r="1492" spans="1:5" ht="12.9" hidden="1" customHeight="1">
      <c r="A1492" s="535" t="s">
        <v>64</v>
      </c>
      <c r="B1492" s="294">
        <v>1.04</v>
      </c>
      <c r="C1492" s="323" t="s">
        <v>90</v>
      </c>
      <c r="D1492" s="536">
        <f>SUM(D1493:D1497)</f>
        <v>0</v>
      </c>
      <c r="E1492" s="534">
        <f>+D1492/D1582</f>
        <v>0</v>
      </c>
    </row>
    <row r="1493" spans="1:5" ht="12.9" hidden="1" customHeight="1">
      <c r="A1493" s="497" t="s">
        <v>64</v>
      </c>
      <c r="B1493" s="90" t="s">
        <v>360</v>
      </c>
      <c r="C1493" s="318" t="s">
        <v>361</v>
      </c>
      <c r="D1493" s="81">
        <f>+D1685</f>
        <v>0</v>
      </c>
      <c r="E1493" s="537">
        <f>+D1493/D1582</f>
        <v>0</v>
      </c>
    </row>
    <row r="1494" spans="1:5" ht="10.199999999999999" hidden="1">
      <c r="A1494" s="497" t="s">
        <v>64</v>
      </c>
      <c r="B1494" s="90" t="s">
        <v>207</v>
      </c>
      <c r="C1494" s="318" t="s">
        <v>216</v>
      </c>
      <c r="D1494" s="81">
        <f>+D1686</f>
        <v>0</v>
      </c>
      <c r="E1494" s="537">
        <f>+D1494/$D$1582</f>
        <v>0</v>
      </c>
    </row>
    <row r="1495" spans="1:5" ht="10.199999999999999" hidden="1">
      <c r="A1495" s="497" t="s">
        <v>64</v>
      </c>
      <c r="B1495" s="90" t="s">
        <v>91</v>
      </c>
      <c r="C1495" s="318" t="s">
        <v>92</v>
      </c>
      <c r="D1495" s="81">
        <f>+D1599</f>
        <v>0</v>
      </c>
      <c r="E1495" s="537">
        <f>+D1495/$D$1582</f>
        <v>0</v>
      </c>
    </row>
    <row r="1496" spans="1:5" ht="10.199999999999999" hidden="1">
      <c r="A1496" s="497" t="s">
        <v>64</v>
      </c>
      <c r="B1496" s="90" t="s">
        <v>95</v>
      </c>
      <c r="C1496" s="318" t="s">
        <v>96</v>
      </c>
      <c r="D1496" s="81">
        <f>+D1600+D1642</f>
        <v>0</v>
      </c>
      <c r="E1496" s="537">
        <f>+D1496/$D$1582</f>
        <v>0</v>
      </c>
    </row>
    <row r="1497" spans="1:5" ht="10.199999999999999" hidden="1">
      <c r="A1497" s="497" t="s">
        <v>64</v>
      </c>
      <c r="B1497" s="90" t="s">
        <v>97</v>
      </c>
      <c r="C1497" s="318" t="s">
        <v>98</v>
      </c>
      <c r="D1497" s="81">
        <f>+D1601+D1643</f>
        <v>0</v>
      </c>
      <c r="E1497" s="537">
        <f>+D1497/$D$1582</f>
        <v>0</v>
      </c>
    </row>
    <row r="1498" spans="1:5" ht="10.199999999999999" hidden="1">
      <c r="A1498" s="497"/>
      <c r="B1498" s="90"/>
      <c r="D1498" s="81"/>
      <c r="E1498" s="537"/>
    </row>
    <row r="1499" spans="1:5" ht="10.199999999999999" hidden="1">
      <c r="A1499" s="535" t="s">
        <v>64</v>
      </c>
      <c r="B1499" s="294">
        <v>1.05</v>
      </c>
      <c r="C1499" s="323" t="s">
        <v>362</v>
      </c>
      <c r="D1499" s="536">
        <f>SUM(D1500:D1500)</f>
        <v>0</v>
      </c>
      <c r="E1499" s="534">
        <f>+D1499/$D$1582</f>
        <v>0</v>
      </c>
    </row>
    <row r="1500" spans="1:5" ht="10.199999999999999" hidden="1">
      <c r="A1500" s="497" t="s">
        <v>64</v>
      </c>
      <c r="B1500" s="90" t="s">
        <v>249</v>
      </c>
      <c r="C1500" s="318" t="s">
        <v>250</v>
      </c>
      <c r="D1500" s="81">
        <f>+D1602+D1644</f>
        <v>0</v>
      </c>
      <c r="E1500" s="537">
        <f>+D1500/$D$1582</f>
        <v>0</v>
      </c>
    </row>
    <row r="1501" spans="1:5" ht="10.199999999999999" hidden="1">
      <c r="A1501" s="497"/>
      <c r="B1501" s="90"/>
      <c r="D1501" s="81"/>
      <c r="E1501" s="537"/>
    </row>
    <row r="1502" spans="1:5" ht="10.199999999999999" hidden="1">
      <c r="A1502" s="535" t="s">
        <v>64</v>
      </c>
      <c r="B1502" s="294" t="s">
        <v>99</v>
      </c>
      <c r="C1502" s="323" t="s">
        <v>280</v>
      </c>
      <c r="D1502" s="536">
        <f>+D1503</f>
        <v>0</v>
      </c>
      <c r="E1502" s="534">
        <f>+D1502/D1582</f>
        <v>0</v>
      </c>
    </row>
    <row r="1503" spans="1:5" ht="10.199999999999999" hidden="1">
      <c r="A1503" s="497" t="s">
        <v>64</v>
      </c>
      <c r="B1503" s="90" t="s">
        <v>101</v>
      </c>
      <c r="C1503" s="318" t="s">
        <v>102</v>
      </c>
      <c r="D1503" s="81">
        <f>+D1725</f>
        <v>0</v>
      </c>
      <c r="E1503" s="537">
        <f>+D1503/$D$1582</f>
        <v>0</v>
      </c>
    </row>
    <row r="1504" spans="1:5" ht="10.199999999999999" hidden="1">
      <c r="A1504" s="497"/>
      <c r="B1504" s="90"/>
      <c r="D1504" s="81"/>
      <c r="E1504" s="537"/>
    </row>
    <row r="1505" spans="1:5" ht="10.199999999999999" hidden="1">
      <c r="A1505" s="535" t="s">
        <v>64</v>
      </c>
      <c r="B1505" s="294">
        <v>1.07</v>
      </c>
      <c r="C1505" s="323" t="s">
        <v>282</v>
      </c>
      <c r="D1505" s="536">
        <f>SUM(D1506:D1507)</f>
        <v>0</v>
      </c>
      <c r="E1505" s="534">
        <f>+D1505/$D$1582</f>
        <v>0</v>
      </c>
    </row>
    <row r="1506" spans="1:5" ht="10.199999999999999" hidden="1">
      <c r="A1506" s="497" t="s">
        <v>64</v>
      </c>
      <c r="B1506" s="90" t="s">
        <v>363</v>
      </c>
      <c r="C1506" s="318" t="s">
        <v>364</v>
      </c>
      <c r="D1506" s="81">
        <f>+D1603</f>
        <v>0</v>
      </c>
      <c r="E1506" s="537">
        <f>+D1506/$D$1582</f>
        <v>0</v>
      </c>
    </row>
    <row r="1507" spans="1:5" ht="10.199999999999999" hidden="1">
      <c r="A1507" s="497" t="s">
        <v>64</v>
      </c>
      <c r="B1507" s="90" t="s">
        <v>283</v>
      </c>
      <c r="C1507" s="318" t="s">
        <v>284</v>
      </c>
      <c r="D1507" s="81">
        <f>+D1645+D1727</f>
        <v>0</v>
      </c>
      <c r="E1507" s="537"/>
    </row>
    <row r="1508" spans="1:5" ht="10.199999999999999" hidden="1">
      <c r="A1508" s="497"/>
      <c r="B1508" s="90"/>
      <c r="D1508" s="81"/>
      <c r="E1508" s="537"/>
    </row>
    <row r="1509" spans="1:5" ht="10.199999999999999">
      <c r="A1509" s="535" t="s">
        <v>64</v>
      </c>
      <c r="B1509" s="294" t="s">
        <v>251</v>
      </c>
      <c r="C1509" s="323" t="s">
        <v>103</v>
      </c>
      <c r="D1509" s="536">
        <f>SUM(D1510:D1514)</f>
        <v>-31000000</v>
      </c>
      <c r="E1509" s="534">
        <f t="shared" ref="E1509:E1514" si="15">+D1509/$D$1582</f>
        <v>0.85719873678294289</v>
      </c>
    </row>
    <row r="1510" spans="1:5" ht="10.199999999999999">
      <c r="A1510" s="281" t="s">
        <v>64</v>
      </c>
      <c r="B1510" s="279" t="s">
        <v>104</v>
      </c>
      <c r="C1510" s="336" t="s">
        <v>105</v>
      </c>
      <c r="D1510" s="541">
        <f>+D1703</f>
        <v>-10500000</v>
      </c>
      <c r="E1510" s="537">
        <f t="shared" si="15"/>
        <v>0.29034150762002908</v>
      </c>
    </row>
    <row r="1511" spans="1:5" ht="10.199999999999999">
      <c r="A1511" s="281" t="s">
        <v>64</v>
      </c>
      <c r="B1511" s="279" t="s">
        <v>110</v>
      </c>
      <c r="C1511" s="336" t="s">
        <v>111</v>
      </c>
      <c r="D1511" s="541">
        <f>+D1604+D1704</f>
        <v>-20500000</v>
      </c>
      <c r="E1511" s="537">
        <f t="shared" si="15"/>
        <v>0.56685722916291392</v>
      </c>
    </row>
    <row r="1512" spans="1:5" ht="10.199999999999999" hidden="1">
      <c r="A1512" s="281" t="s">
        <v>64</v>
      </c>
      <c r="B1512" s="279" t="s">
        <v>108</v>
      </c>
      <c r="C1512" s="336" t="s">
        <v>109</v>
      </c>
      <c r="D1512" s="541">
        <f>+D1728+D1646+D1687</f>
        <v>0</v>
      </c>
      <c r="E1512" s="537">
        <f t="shared" si="15"/>
        <v>0</v>
      </c>
    </row>
    <row r="1513" spans="1:5" ht="20.399999999999999" hidden="1">
      <c r="A1513" s="281" t="s">
        <v>64</v>
      </c>
      <c r="B1513" s="279" t="s">
        <v>114</v>
      </c>
      <c r="C1513" s="336" t="s">
        <v>115</v>
      </c>
      <c r="D1513" s="541">
        <v>0</v>
      </c>
      <c r="E1513" s="537">
        <f t="shared" si="15"/>
        <v>0</v>
      </c>
    </row>
    <row r="1514" spans="1:5" ht="10.199999999999999" hidden="1">
      <c r="A1514" s="290" t="s">
        <v>64</v>
      </c>
      <c r="B1514" s="279" t="s">
        <v>116</v>
      </c>
      <c r="C1514" s="339" t="s">
        <v>117</v>
      </c>
      <c r="D1514" s="541">
        <f>+D1605</f>
        <v>0</v>
      </c>
      <c r="E1514" s="537">
        <f t="shared" si="15"/>
        <v>0</v>
      </c>
    </row>
    <row r="1515" spans="1:5" ht="10.199999999999999">
      <c r="A1515" s="290"/>
      <c r="B1515" s="279"/>
      <c r="C1515" s="339"/>
      <c r="D1515" s="541"/>
      <c r="E1515" s="534"/>
    </row>
    <row r="1516" spans="1:5" ht="10.199999999999999">
      <c r="A1516" s="290"/>
      <c r="B1516" s="279"/>
      <c r="C1516" s="339"/>
      <c r="D1516" s="541"/>
      <c r="E1516" s="534"/>
    </row>
    <row r="1517" spans="1:5" s="68" customFormat="1" ht="10.199999999999999">
      <c r="A1517" s="600" t="s">
        <v>64</v>
      </c>
      <c r="B1517" s="286" t="s">
        <v>3</v>
      </c>
      <c r="C1517" s="442" t="s">
        <v>122</v>
      </c>
      <c r="D1517" s="89">
        <f>+D1531+D1540+D1544+D1519+D1526</f>
        <v>-2427000</v>
      </c>
      <c r="E1517" s="534">
        <f>+D1517/$D$1582</f>
        <v>6.7110365618458151E-2</v>
      </c>
    </row>
    <row r="1518" spans="1:5" s="68" customFormat="1" ht="10.199999999999999">
      <c r="A1518" s="600"/>
      <c r="B1518" s="286"/>
      <c r="C1518" s="420"/>
      <c r="D1518" s="89"/>
      <c r="E1518" s="534"/>
    </row>
    <row r="1519" spans="1:5" s="68" customFormat="1" ht="10.199999999999999">
      <c r="A1519" s="600" t="s">
        <v>64</v>
      </c>
      <c r="B1519" s="286" t="s">
        <v>123</v>
      </c>
      <c r="C1519" s="420" t="s">
        <v>124</v>
      </c>
      <c r="D1519" s="536">
        <f>SUM(D1520:D1524)</f>
        <v>-200000</v>
      </c>
      <c r="E1519" s="534">
        <f t="shared" ref="E1519:E1524" si="16">+D1519/$D$1582</f>
        <v>5.5303144308576965E-3</v>
      </c>
    </row>
    <row r="1520" spans="1:5" s="68" customFormat="1" ht="10.199999999999999" hidden="1">
      <c r="A1520" s="281" t="s">
        <v>64</v>
      </c>
      <c r="B1520" s="279" t="s">
        <v>125</v>
      </c>
      <c r="C1520" s="308" t="s">
        <v>217</v>
      </c>
      <c r="D1520" s="81">
        <f>+D1729+D1606</f>
        <v>0</v>
      </c>
      <c r="E1520" s="537">
        <f t="shared" si="16"/>
        <v>0</v>
      </c>
    </row>
    <row r="1521" spans="1:5" s="68" customFormat="1" ht="10.199999999999999">
      <c r="A1521" s="281" t="s">
        <v>64</v>
      </c>
      <c r="B1521" s="279" t="s">
        <v>127</v>
      </c>
      <c r="C1521" s="308" t="s">
        <v>128</v>
      </c>
      <c r="D1521" s="81">
        <f>+D1730+D1607+D1647</f>
        <v>-200000</v>
      </c>
      <c r="E1521" s="537">
        <f t="shared" si="16"/>
        <v>5.5303144308576965E-3</v>
      </c>
    </row>
    <row r="1522" spans="1:5" s="68" customFormat="1" ht="10.199999999999999" hidden="1">
      <c r="A1522" s="281" t="s">
        <v>64</v>
      </c>
      <c r="B1522" s="279" t="s">
        <v>365</v>
      </c>
      <c r="C1522" s="308" t="s">
        <v>366</v>
      </c>
      <c r="D1522" s="81">
        <f>+D1648+D1731</f>
        <v>0</v>
      </c>
      <c r="E1522" s="537">
        <f t="shared" si="16"/>
        <v>0</v>
      </c>
    </row>
    <row r="1523" spans="1:5" s="68" customFormat="1" ht="10.199999999999999" hidden="1">
      <c r="A1523" s="281" t="s">
        <v>64</v>
      </c>
      <c r="B1523" s="279" t="s">
        <v>129</v>
      </c>
      <c r="C1523" s="308" t="s">
        <v>130</v>
      </c>
      <c r="D1523" s="81">
        <f>+D1732+D1608+D1649+D1688</f>
        <v>0</v>
      </c>
      <c r="E1523" s="537">
        <f t="shared" si="16"/>
        <v>0</v>
      </c>
    </row>
    <row r="1524" spans="1:5" s="68" customFormat="1" ht="10.199999999999999" hidden="1">
      <c r="A1524" s="281" t="s">
        <v>64</v>
      </c>
      <c r="B1524" s="279" t="s">
        <v>218</v>
      </c>
      <c r="C1524" s="308" t="s">
        <v>219</v>
      </c>
      <c r="D1524" s="81">
        <f>+D1609+D1733</f>
        <v>0</v>
      </c>
      <c r="E1524" s="537">
        <f t="shared" si="16"/>
        <v>0</v>
      </c>
    </row>
    <row r="1525" spans="1:5" s="68" customFormat="1" ht="10.199999999999999">
      <c r="A1525" s="600"/>
      <c r="B1525" s="286"/>
      <c r="C1525" s="420"/>
      <c r="D1525" s="89"/>
      <c r="E1525" s="534"/>
    </row>
    <row r="1526" spans="1:5" s="68" customFormat="1" ht="10.199999999999999" hidden="1">
      <c r="A1526" s="600" t="s">
        <v>64</v>
      </c>
      <c r="B1526" s="286" t="s">
        <v>236</v>
      </c>
      <c r="C1526" s="420" t="s">
        <v>237</v>
      </c>
      <c r="D1526" s="89">
        <f>SUM(D1527:D1529)</f>
        <v>0</v>
      </c>
      <c r="E1526" s="534">
        <f>+D1526/$D$1582</f>
        <v>0</v>
      </c>
    </row>
    <row r="1527" spans="1:5" s="68" customFormat="1" ht="10.199999999999999" hidden="1">
      <c r="A1527" s="281" t="s">
        <v>64</v>
      </c>
      <c r="B1527" s="279" t="s">
        <v>367</v>
      </c>
      <c r="C1527" s="308" t="s">
        <v>368</v>
      </c>
      <c r="D1527" s="81">
        <f>+D1650</f>
        <v>0</v>
      </c>
      <c r="E1527" s="537">
        <f>+D1527/$D$1582</f>
        <v>0</v>
      </c>
    </row>
    <row r="1528" spans="1:5" s="68" customFormat="1" ht="10.199999999999999" hidden="1">
      <c r="A1528" s="281" t="s">
        <v>64</v>
      </c>
      <c r="B1528" s="279" t="s">
        <v>285</v>
      </c>
      <c r="C1528" s="308" t="s">
        <v>286</v>
      </c>
      <c r="D1528" s="81">
        <f>+D1610+D1651</f>
        <v>0</v>
      </c>
      <c r="E1528" s="537">
        <f>+D1528/$D$1582</f>
        <v>0</v>
      </c>
    </row>
    <row r="1529" spans="1:5" s="68" customFormat="1" ht="10.199999999999999" hidden="1">
      <c r="A1529" s="281" t="s">
        <v>64</v>
      </c>
      <c r="B1529" s="279" t="s">
        <v>582</v>
      </c>
      <c r="C1529" s="308" t="s">
        <v>583</v>
      </c>
      <c r="D1529" s="81">
        <f>+D1652</f>
        <v>0</v>
      </c>
      <c r="E1529" s="537">
        <f>+D1529/$D$1582</f>
        <v>0</v>
      </c>
    </row>
    <row r="1530" spans="1:5" s="68" customFormat="1" ht="10.199999999999999" hidden="1">
      <c r="A1530" s="600"/>
      <c r="B1530" s="286"/>
      <c r="C1530" s="420"/>
      <c r="D1530" s="89"/>
      <c r="E1530" s="534"/>
    </row>
    <row r="1531" spans="1:5" s="68" customFormat="1" ht="20.399999999999999" hidden="1">
      <c r="A1531" s="275" t="s">
        <v>64</v>
      </c>
      <c r="B1531" s="294">
        <v>2.0299999999999998</v>
      </c>
      <c r="C1531" s="619" t="s">
        <v>132</v>
      </c>
      <c r="D1531" s="536">
        <f>SUM(D1532:D1538)</f>
        <v>0</v>
      </c>
      <c r="E1531" s="534">
        <f t="shared" ref="E1531:E1538" si="17">+D1531/$D$1582</f>
        <v>0</v>
      </c>
    </row>
    <row r="1532" spans="1:5" s="68" customFormat="1" ht="10.199999999999999" hidden="1">
      <c r="A1532" s="80" t="s">
        <v>64</v>
      </c>
      <c r="B1532" s="90" t="s">
        <v>133</v>
      </c>
      <c r="C1532" s="68" t="s">
        <v>134</v>
      </c>
      <c r="D1532" s="81">
        <f>+D1653+D1611+D1689</f>
        <v>0</v>
      </c>
      <c r="E1532" s="537">
        <f t="shared" si="17"/>
        <v>0</v>
      </c>
    </row>
    <row r="1533" spans="1:5" s="68" customFormat="1" ht="10.199999999999999" hidden="1">
      <c r="A1533" s="80" t="s">
        <v>64</v>
      </c>
      <c r="B1533" s="90" t="s">
        <v>135</v>
      </c>
      <c r="C1533" s="68" t="s">
        <v>136</v>
      </c>
      <c r="D1533" s="81">
        <f>+D1654</f>
        <v>0</v>
      </c>
      <c r="E1533" s="537">
        <f t="shared" si="17"/>
        <v>0</v>
      </c>
    </row>
    <row r="1534" spans="1:5" s="68" customFormat="1" ht="10.199999999999999" hidden="1">
      <c r="A1534" s="80" t="s">
        <v>64</v>
      </c>
      <c r="B1534" s="90" t="s">
        <v>287</v>
      </c>
      <c r="C1534" s="68" t="s">
        <v>288</v>
      </c>
      <c r="D1534" s="81">
        <f>+D1655</f>
        <v>0</v>
      </c>
      <c r="E1534" s="537">
        <f t="shared" si="17"/>
        <v>0</v>
      </c>
    </row>
    <row r="1535" spans="1:5" s="68" customFormat="1" ht="10.199999999999999" hidden="1">
      <c r="A1535" s="80" t="s">
        <v>64</v>
      </c>
      <c r="B1535" s="90" t="s">
        <v>254</v>
      </c>
      <c r="C1535" s="68" t="s">
        <v>255</v>
      </c>
      <c r="D1535" s="81">
        <f>+D1612+D1734+D1656</f>
        <v>0</v>
      </c>
      <c r="E1535" s="537">
        <f t="shared" si="17"/>
        <v>0</v>
      </c>
    </row>
    <row r="1536" spans="1:5" s="68" customFormat="1" ht="10.199999999999999" hidden="1">
      <c r="A1536" s="80" t="s">
        <v>64</v>
      </c>
      <c r="B1536" s="90" t="s">
        <v>137</v>
      </c>
      <c r="C1536" s="68" t="s">
        <v>138</v>
      </c>
      <c r="D1536" s="81">
        <f>+D1657</f>
        <v>0</v>
      </c>
      <c r="E1536" s="537">
        <f t="shared" si="17"/>
        <v>0</v>
      </c>
    </row>
    <row r="1537" spans="1:5" s="68" customFormat="1" ht="10.199999999999999" hidden="1">
      <c r="A1537" s="80" t="s">
        <v>64</v>
      </c>
      <c r="B1537" s="90" t="s">
        <v>240</v>
      </c>
      <c r="C1537" s="68" t="s">
        <v>241</v>
      </c>
      <c r="D1537" s="81">
        <f>+D1735+D1613+D1658</f>
        <v>0</v>
      </c>
      <c r="E1537" s="537">
        <f t="shared" si="17"/>
        <v>0</v>
      </c>
    </row>
    <row r="1538" spans="1:5" s="68" customFormat="1" ht="10.199999999999999" hidden="1">
      <c r="A1538" s="80" t="s">
        <v>64</v>
      </c>
      <c r="B1538" s="90" t="s">
        <v>256</v>
      </c>
      <c r="C1538" s="68" t="s">
        <v>257</v>
      </c>
      <c r="D1538" s="81">
        <f>+D1614</f>
        <v>0</v>
      </c>
      <c r="E1538" s="537">
        <f t="shared" si="17"/>
        <v>0</v>
      </c>
    </row>
    <row r="1539" spans="1:5" s="68" customFormat="1" ht="10.199999999999999" hidden="1">
      <c r="A1539" s="80"/>
      <c r="B1539" s="90"/>
      <c r="D1539" s="81"/>
      <c r="E1539" s="537"/>
    </row>
    <row r="1540" spans="1:5" s="68" customFormat="1" ht="10.199999999999999">
      <c r="A1540" s="275" t="s">
        <v>64</v>
      </c>
      <c r="B1540" s="294">
        <v>2.04</v>
      </c>
      <c r="C1540" s="619" t="s">
        <v>220</v>
      </c>
      <c r="D1540" s="536">
        <f>SUM(D1541:D1542)</f>
        <v>-1000000</v>
      </c>
      <c r="E1540" s="534">
        <f>+D1540/$D$1582</f>
        <v>2.7651572154288481E-2</v>
      </c>
    </row>
    <row r="1541" spans="1:5" s="68" customFormat="1" ht="10.199999999999999" hidden="1">
      <c r="A1541" s="80" t="s">
        <v>64</v>
      </c>
      <c r="B1541" s="90" t="s">
        <v>141</v>
      </c>
      <c r="C1541" s="68" t="s">
        <v>142</v>
      </c>
      <c r="D1541" s="81">
        <f>+D1736+D1659+D1615</f>
        <v>0</v>
      </c>
      <c r="E1541" s="537">
        <f>+D1541/$D$1582</f>
        <v>0</v>
      </c>
    </row>
    <row r="1542" spans="1:5" s="68" customFormat="1" ht="9" customHeight="1">
      <c r="A1542" s="80" t="s">
        <v>64</v>
      </c>
      <c r="B1542" s="90" t="s">
        <v>143</v>
      </c>
      <c r="C1542" s="68" t="s">
        <v>144</v>
      </c>
      <c r="D1542" s="81">
        <f>+D1737+D1705</f>
        <v>-1000000</v>
      </c>
      <c r="E1542" s="537">
        <f>+D1542/$D$1582</f>
        <v>2.7651572154288481E-2</v>
      </c>
    </row>
    <row r="1543" spans="1:5" ht="10.199999999999999">
      <c r="A1543" s="290"/>
      <c r="B1543" s="279"/>
      <c r="C1543" s="339"/>
      <c r="D1543" s="541"/>
      <c r="E1543" s="537"/>
    </row>
    <row r="1544" spans="1:5" s="68" customFormat="1" ht="10.199999999999999">
      <c r="A1544" s="275" t="s">
        <v>64</v>
      </c>
      <c r="B1544" s="294">
        <v>2.99</v>
      </c>
      <c r="C1544" s="619" t="s">
        <v>209</v>
      </c>
      <c r="D1544" s="536">
        <f>SUM(D1545:D1552)</f>
        <v>-1227000</v>
      </c>
      <c r="E1544" s="534">
        <f t="shared" ref="E1544:E1551" si="18">+D1544/$D$1582</f>
        <v>3.3928479033311969E-2</v>
      </c>
    </row>
    <row r="1545" spans="1:5" s="68" customFormat="1" ht="10.199999999999999" hidden="1">
      <c r="A1545" s="80" t="s">
        <v>64</v>
      </c>
      <c r="B1545" s="90" t="s">
        <v>147</v>
      </c>
      <c r="C1545" s="68" t="s">
        <v>148</v>
      </c>
      <c r="D1545" s="81">
        <f>+D1738+D1660</f>
        <v>0</v>
      </c>
      <c r="E1545" s="537">
        <f t="shared" si="18"/>
        <v>0</v>
      </c>
    </row>
    <row r="1546" spans="1:5" s="68" customFormat="1" ht="10.199999999999999">
      <c r="A1546" s="80" t="s">
        <v>64</v>
      </c>
      <c r="B1546" s="90" t="s">
        <v>149</v>
      </c>
      <c r="C1546" s="68" t="s">
        <v>150</v>
      </c>
      <c r="D1546" s="81">
        <f>+D1740+D1617</f>
        <v>-227000</v>
      </c>
      <c r="E1546" s="537">
        <f t="shared" si="18"/>
        <v>6.2769068790234856E-3</v>
      </c>
    </row>
    <row r="1547" spans="1:5" s="68" customFormat="1" ht="10.199999999999999" hidden="1">
      <c r="A1547" s="80" t="s">
        <v>64</v>
      </c>
      <c r="B1547" s="90" t="s">
        <v>369</v>
      </c>
      <c r="C1547" s="68" t="s">
        <v>370</v>
      </c>
      <c r="D1547" s="81">
        <f>+D1739+D1616+D1676</f>
        <v>0</v>
      </c>
      <c r="E1547" s="537">
        <f t="shared" si="18"/>
        <v>0</v>
      </c>
    </row>
    <row r="1548" spans="1:5" s="68" customFormat="1" ht="10.199999999999999" hidden="1">
      <c r="A1548" s="80" t="s">
        <v>64</v>
      </c>
      <c r="B1548" s="90" t="s">
        <v>151</v>
      </c>
      <c r="C1548" s="68" t="s">
        <v>152</v>
      </c>
      <c r="D1548" s="81">
        <f>+D1741+D1618+D1661</f>
        <v>0</v>
      </c>
      <c r="E1548" s="537">
        <f t="shared" si="18"/>
        <v>0</v>
      </c>
    </row>
    <row r="1549" spans="1:5" s="68" customFormat="1" ht="10.199999999999999" hidden="1">
      <c r="A1549" s="80" t="s">
        <v>64</v>
      </c>
      <c r="B1549" s="90" t="s">
        <v>153</v>
      </c>
      <c r="C1549" s="68" t="s">
        <v>154</v>
      </c>
      <c r="D1549" s="81">
        <f>+D1619+D1742+D1662</f>
        <v>0</v>
      </c>
      <c r="E1549" s="537">
        <f t="shared" si="18"/>
        <v>0</v>
      </c>
    </row>
    <row r="1550" spans="1:5" s="68" customFormat="1" ht="10.199999999999999">
      <c r="A1550" s="80" t="s">
        <v>64</v>
      </c>
      <c r="B1550" s="90" t="s">
        <v>155</v>
      </c>
      <c r="C1550" s="68" t="s">
        <v>156</v>
      </c>
      <c r="D1550" s="81">
        <f>+D1620+D1706</f>
        <v>-1000000</v>
      </c>
      <c r="E1550" s="537">
        <f t="shared" si="18"/>
        <v>2.7651572154288481E-2</v>
      </c>
    </row>
    <row r="1551" spans="1:5" s="68" customFormat="1" ht="10.199999999999999" hidden="1">
      <c r="A1551" s="80" t="s">
        <v>64</v>
      </c>
      <c r="B1551" s="90" t="s">
        <v>289</v>
      </c>
      <c r="C1551" s="68" t="s">
        <v>290</v>
      </c>
      <c r="D1551" s="81">
        <f>+D1743</f>
        <v>0</v>
      </c>
      <c r="E1551" s="537">
        <f t="shared" si="18"/>
        <v>0</v>
      </c>
    </row>
    <row r="1552" spans="1:5" s="68" customFormat="1" ht="10.199999999999999" hidden="1">
      <c r="A1552" s="80" t="s">
        <v>64</v>
      </c>
      <c r="B1552" s="90" t="s">
        <v>291</v>
      </c>
      <c r="C1552" s="68" t="s">
        <v>292</v>
      </c>
      <c r="D1552" s="81">
        <f>+D1621+D1690</f>
        <v>0</v>
      </c>
      <c r="E1552" s="537">
        <f>+D1552/$D$1582</f>
        <v>0</v>
      </c>
    </row>
    <row r="1553" spans="1:5" ht="10.199999999999999" hidden="1">
      <c r="A1553" s="290"/>
      <c r="B1553" s="279"/>
      <c r="C1553" s="339"/>
      <c r="D1553" s="541"/>
      <c r="E1553" s="534"/>
    </row>
    <row r="1554" spans="1:5" ht="10.199999999999999" hidden="1">
      <c r="A1554" s="290"/>
      <c r="B1554" s="279"/>
      <c r="C1554" s="339"/>
      <c r="D1554" s="541"/>
      <c r="E1554" s="534"/>
    </row>
    <row r="1555" spans="1:5" s="68" customFormat="1" ht="10.199999999999999" hidden="1">
      <c r="A1555" s="600">
        <v>2</v>
      </c>
      <c r="B1555" s="286">
        <v>5</v>
      </c>
      <c r="C1555" s="442" t="s">
        <v>157</v>
      </c>
      <c r="D1555" s="89">
        <f>+D1557+D1564</f>
        <v>0</v>
      </c>
      <c r="E1555" s="534">
        <f>+D1555/$D$1582</f>
        <v>0</v>
      </c>
    </row>
    <row r="1556" spans="1:5" s="68" customFormat="1" ht="10.199999999999999" hidden="1">
      <c r="A1556" s="600"/>
      <c r="B1556" s="286"/>
      <c r="C1556" s="420"/>
      <c r="D1556" s="89"/>
      <c r="E1556" s="534"/>
    </row>
    <row r="1557" spans="1:5" s="68" customFormat="1" ht="10.199999999999999" hidden="1">
      <c r="A1557" s="275" t="s">
        <v>158</v>
      </c>
      <c r="B1557" s="294">
        <v>5.01</v>
      </c>
      <c r="C1557" s="619" t="s">
        <v>371</v>
      </c>
      <c r="D1557" s="536">
        <f>SUM(D1558:D1562)</f>
        <v>0</v>
      </c>
      <c r="E1557" s="534">
        <f t="shared" ref="E1557:E1562" si="19">+D1557/$D$1582</f>
        <v>0</v>
      </c>
    </row>
    <row r="1558" spans="1:5" s="68" customFormat="1" ht="10.199999999999999" hidden="1">
      <c r="A1558" s="80" t="s">
        <v>158</v>
      </c>
      <c r="B1558" s="90" t="s">
        <v>221</v>
      </c>
      <c r="C1558" s="68" t="s">
        <v>222</v>
      </c>
      <c r="D1558" s="81">
        <f>+D1622+D1663</f>
        <v>0</v>
      </c>
      <c r="E1558" s="537">
        <f t="shared" si="19"/>
        <v>0</v>
      </c>
    </row>
    <row r="1559" spans="1:5" s="68" customFormat="1" ht="10.199999999999999" hidden="1">
      <c r="A1559" s="80" t="s">
        <v>158</v>
      </c>
      <c r="B1559" s="90" t="s">
        <v>161</v>
      </c>
      <c r="C1559" s="68" t="s">
        <v>162</v>
      </c>
      <c r="D1559" s="81">
        <f>+D1623</f>
        <v>0</v>
      </c>
      <c r="E1559" s="537">
        <f t="shared" si="19"/>
        <v>0</v>
      </c>
    </row>
    <row r="1560" spans="1:5" s="68" customFormat="1" ht="10.199999999999999" hidden="1">
      <c r="A1560" s="80" t="s">
        <v>158</v>
      </c>
      <c r="B1560" s="90" t="s">
        <v>167</v>
      </c>
      <c r="C1560" s="68" t="s">
        <v>168</v>
      </c>
      <c r="D1560" s="81">
        <f>+D1624</f>
        <v>0</v>
      </c>
      <c r="E1560" s="537">
        <f t="shared" si="19"/>
        <v>0</v>
      </c>
    </row>
    <row r="1561" spans="1:5" s="68" customFormat="1" ht="10.199999999999999" hidden="1">
      <c r="A1561" s="80" t="s">
        <v>158</v>
      </c>
      <c r="B1561" s="90" t="s">
        <v>372</v>
      </c>
      <c r="C1561" s="68" t="s">
        <v>373</v>
      </c>
      <c r="D1561" s="81">
        <f>+D1745</f>
        <v>0</v>
      </c>
      <c r="E1561" s="537">
        <f t="shared" si="19"/>
        <v>0</v>
      </c>
    </row>
    <row r="1562" spans="1:5" s="68" customFormat="1" ht="10.199999999999999" hidden="1">
      <c r="A1562" s="80" t="s">
        <v>158</v>
      </c>
      <c r="B1562" s="90" t="s">
        <v>169</v>
      </c>
      <c r="C1562" s="68" t="s">
        <v>303</v>
      </c>
      <c r="D1562" s="81">
        <f>+D1746</f>
        <v>0</v>
      </c>
      <c r="E1562" s="537">
        <f t="shared" si="19"/>
        <v>0</v>
      </c>
    </row>
    <row r="1563" spans="1:5" s="68" customFormat="1" ht="10.199999999999999" hidden="1">
      <c r="A1563" s="80"/>
      <c r="B1563" s="90"/>
      <c r="D1563" s="81"/>
      <c r="E1563" s="537"/>
    </row>
    <row r="1564" spans="1:5" s="68" customFormat="1" ht="10.199999999999999" hidden="1">
      <c r="A1564" s="275" t="s">
        <v>158</v>
      </c>
      <c r="B1564" s="294" t="s">
        <v>176</v>
      </c>
      <c r="C1564" s="619" t="s">
        <v>177</v>
      </c>
      <c r="D1564" s="536">
        <f>+D1565</f>
        <v>0</v>
      </c>
      <c r="E1564" s="534">
        <f>+D1564/$D$1582</f>
        <v>0</v>
      </c>
    </row>
    <row r="1565" spans="1:5" s="68" customFormat="1" ht="10.199999999999999" hidden="1">
      <c r="A1565" s="80" t="s">
        <v>178</v>
      </c>
      <c r="B1565" s="90" t="s">
        <v>179</v>
      </c>
      <c r="C1565" s="68" t="s">
        <v>258</v>
      </c>
      <c r="D1565" s="81">
        <v>0</v>
      </c>
      <c r="E1565" s="537">
        <f>+D1565/$D$1582</f>
        <v>0</v>
      </c>
    </row>
    <row r="1566" spans="1:5" s="68" customFormat="1" ht="10.199999999999999" hidden="1">
      <c r="A1566" s="80"/>
      <c r="B1566" s="426"/>
      <c r="C1566" s="273"/>
      <c r="D1566" s="81"/>
      <c r="E1566" s="537"/>
    </row>
    <row r="1567" spans="1:5" s="68" customFormat="1" ht="10.199999999999999" hidden="1">
      <c r="A1567" s="80"/>
      <c r="B1567" s="426"/>
      <c r="C1567" s="273"/>
      <c r="D1567" s="81"/>
      <c r="E1567" s="537"/>
    </row>
    <row r="1568" spans="1:5" s="68" customFormat="1" ht="15" hidden="1" customHeight="1">
      <c r="A1568" s="533" t="s">
        <v>348</v>
      </c>
      <c r="B1568" s="415">
        <v>6</v>
      </c>
      <c r="C1568" s="621" t="s">
        <v>185</v>
      </c>
      <c r="D1568" s="89">
        <f>+D1570</f>
        <v>0</v>
      </c>
      <c r="E1568" s="534">
        <f>+D1568/$D$1582</f>
        <v>0</v>
      </c>
    </row>
    <row r="1569" spans="1:5" s="68" customFormat="1" ht="15" hidden="1" customHeight="1">
      <c r="A1569" s="533"/>
      <c r="B1569" s="415"/>
      <c r="C1569" s="621"/>
      <c r="D1569" s="81"/>
      <c r="E1569" s="537"/>
    </row>
    <row r="1570" spans="1:5" s="68" customFormat="1" ht="15" hidden="1" customHeight="1">
      <c r="A1570" s="275" t="s">
        <v>374</v>
      </c>
      <c r="B1570" s="294" t="s">
        <v>375</v>
      </c>
      <c r="C1570" s="619" t="s">
        <v>376</v>
      </c>
      <c r="D1570" s="536">
        <f>+D1571</f>
        <v>0</v>
      </c>
      <c r="E1570" s="534">
        <f>+D1570/$D$1582</f>
        <v>0</v>
      </c>
    </row>
    <row r="1571" spans="1:5" s="68" customFormat="1" ht="10.199999999999999" hidden="1">
      <c r="A1571" s="80" t="s">
        <v>374</v>
      </c>
      <c r="B1571" s="90" t="s">
        <v>377</v>
      </c>
      <c r="C1571" s="68" t="s">
        <v>378</v>
      </c>
      <c r="D1571" s="81">
        <f>+D1572</f>
        <v>0</v>
      </c>
      <c r="E1571" s="537">
        <f>+D1571/$D$1582</f>
        <v>0</v>
      </c>
    </row>
    <row r="1572" spans="1:5" s="68" customFormat="1" ht="11.4" hidden="1">
      <c r="A1572" s="275"/>
      <c r="B1572" s="172" t="s">
        <v>379</v>
      </c>
      <c r="C1572" s="660" t="s">
        <v>380</v>
      </c>
      <c r="D1572" s="661">
        <f>+D1691</f>
        <v>0</v>
      </c>
      <c r="E1572" s="662">
        <f>+D1572/$D$1582</f>
        <v>0</v>
      </c>
    </row>
    <row r="1573" spans="1:5" s="68" customFormat="1" ht="10.199999999999999" hidden="1">
      <c r="A1573" s="80"/>
      <c r="B1573" s="426"/>
      <c r="C1573" s="663"/>
      <c r="D1573" s="81"/>
      <c r="E1573" s="537"/>
    </row>
    <row r="1574" spans="1:5" s="68" customFormat="1" ht="10.199999999999999" hidden="1">
      <c r="A1574" s="80"/>
      <c r="B1574" s="426"/>
      <c r="C1574" s="663"/>
      <c r="D1574" s="81"/>
      <c r="E1574" s="537"/>
    </row>
    <row r="1575" spans="1:5" s="68" customFormat="1" ht="10.199999999999999" hidden="1">
      <c r="A1575" s="533"/>
      <c r="B1575" s="415" t="s">
        <v>191</v>
      </c>
      <c r="C1575" s="621" t="s">
        <v>192</v>
      </c>
      <c r="D1575" s="89">
        <f>+D1577</f>
        <v>0</v>
      </c>
      <c r="E1575" s="534">
        <f>+D1575/$D$1582</f>
        <v>0</v>
      </c>
    </row>
    <row r="1576" spans="1:5" s="68" customFormat="1" ht="10.199999999999999" hidden="1">
      <c r="A1576" s="542"/>
      <c r="B1576" s="412"/>
      <c r="C1576" s="553"/>
      <c r="D1576" s="81"/>
      <c r="E1576" s="537"/>
    </row>
    <row r="1577" spans="1:5" s="68" customFormat="1" ht="10.199999999999999" hidden="1">
      <c r="A1577" s="557">
        <v>4</v>
      </c>
      <c r="B1577" s="538" t="s">
        <v>193</v>
      </c>
      <c r="C1577" s="501" t="s">
        <v>194</v>
      </c>
      <c r="D1577" s="536">
        <f>SUM(D1578:D1579)</f>
        <v>0</v>
      </c>
      <c r="E1577" s="534">
        <f>+D1577/$D$1582</f>
        <v>0</v>
      </c>
    </row>
    <row r="1578" spans="1:5" s="68" customFormat="1" ht="10.199999999999999" hidden="1">
      <c r="A1578" s="542">
        <v>4</v>
      </c>
      <c r="B1578" s="412" t="s">
        <v>195</v>
      </c>
      <c r="C1578" s="553" t="s">
        <v>196</v>
      </c>
      <c r="D1578" s="81">
        <v>0</v>
      </c>
      <c r="E1578" s="537">
        <f>+D1578/$D$1582</f>
        <v>0</v>
      </c>
    </row>
    <row r="1579" spans="1:5" s="68" customFormat="1" ht="10.199999999999999" hidden="1">
      <c r="A1579" s="542">
        <v>4</v>
      </c>
      <c r="B1579" s="412" t="s">
        <v>197</v>
      </c>
      <c r="C1579" s="553" t="s">
        <v>198</v>
      </c>
      <c r="D1579" s="81">
        <f>+D1664+D1693</f>
        <v>0</v>
      </c>
      <c r="E1579" s="537">
        <f>+D1579/$D$1582</f>
        <v>0</v>
      </c>
    </row>
    <row r="1580" spans="1:5" s="68" customFormat="1" ht="10.199999999999999" hidden="1">
      <c r="A1580" s="80"/>
      <c r="B1580" s="90"/>
      <c r="D1580" s="81"/>
      <c r="E1580" s="537"/>
    </row>
    <row r="1581" spans="1:5" ht="10.199999999999999">
      <c r="A1581" s="588"/>
      <c r="B1581" s="589"/>
      <c r="D1581" s="81"/>
      <c r="E1581" s="590"/>
    </row>
    <row r="1582" spans="1:5" ht="18" customHeight="1">
      <c r="A1582" s="738" t="s">
        <v>381</v>
      </c>
      <c r="B1582" s="739"/>
      <c r="C1582" s="740"/>
      <c r="D1582" s="645">
        <f>+D1454+D1478+D1517+D1555+D1575+D1568</f>
        <v>-36164309.009999998</v>
      </c>
      <c r="E1582" s="612">
        <f>+D1582/D1582</f>
        <v>1</v>
      </c>
    </row>
    <row r="1583" spans="1:5" ht="10.199999999999999">
      <c r="C1583" s="481"/>
      <c r="D1583" s="352"/>
      <c r="E1583" s="68"/>
    </row>
    <row r="1584" spans="1:5" ht="11.25" customHeight="1">
      <c r="C1584" s="481"/>
      <c r="D1584" s="352"/>
    </row>
    <row r="1585" spans="2:4" ht="11.25" customHeight="1">
      <c r="B1585" s="311"/>
      <c r="C1585" s="380" t="s">
        <v>382</v>
      </c>
      <c r="D1585" s="368" t="s">
        <v>383</v>
      </c>
    </row>
    <row r="1586" spans="2:4" ht="11.25" customHeight="1">
      <c r="B1586" s="398"/>
      <c r="C1586" s="399"/>
      <c r="D1586" s="400"/>
    </row>
    <row r="1587" spans="2:4" ht="10.199999999999999" hidden="1">
      <c r="B1587" s="664" t="s">
        <v>29</v>
      </c>
      <c r="C1587" s="336" t="s">
        <v>30</v>
      </c>
      <c r="D1587" s="389">
        <v>0</v>
      </c>
    </row>
    <row r="1588" spans="2:4" ht="10.199999999999999" hidden="1">
      <c r="B1588" s="664" t="s">
        <v>37</v>
      </c>
      <c r="C1588" s="336" t="s">
        <v>38</v>
      </c>
      <c r="D1588" s="389">
        <v>0</v>
      </c>
    </row>
    <row r="1589" spans="2:4" ht="10.199999999999999" hidden="1">
      <c r="B1589" s="73" t="s">
        <v>43</v>
      </c>
      <c r="C1589" s="318" t="s">
        <v>44</v>
      </c>
      <c r="D1589" s="389">
        <v>0</v>
      </c>
    </row>
    <row r="1590" spans="2:4" ht="10.199999999999999" hidden="1">
      <c r="B1590" s="664" t="s">
        <v>45</v>
      </c>
      <c r="C1590" s="336" t="s">
        <v>46</v>
      </c>
      <c r="D1590" s="389">
        <f>+(D1587)/12</f>
        <v>0</v>
      </c>
    </row>
    <row r="1591" spans="2:4" ht="10.199999999999999" hidden="1">
      <c r="B1591" s="664" t="s">
        <v>47</v>
      </c>
      <c r="C1591" s="336" t="s">
        <v>48</v>
      </c>
      <c r="D1591" s="387">
        <v>0</v>
      </c>
    </row>
    <row r="1592" spans="2:4" ht="20.399999999999999" hidden="1">
      <c r="B1592" s="664" t="s">
        <v>52</v>
      </c>
      <c r="C1592" s="336" t="s">
        <v>262</v>
      </c>
      <c r="D1592" s="389">
        <v>0</v>
      </c>
    </row>
    <row r="1593" spans="2:4" ht="10.199999999999999" hidden="1">
      <c r="B1593" s="664" t="s">
        <v>54</v>
      </c>
      <c r="C1593" s="336" t="s">
        <v>55</v>
      </c>
      <c r="D1593" s="389">
        <v>0</v>
      </c>
    </row>
    <row r="1594" spans="2:4" ht="20.399999999999999" hidden="1">
      <c r="B1594" s="664" t="s">
        <v>58</v>
      </c>
      <c r="C1594" s="336" t="s">
        <v>59</v>
      </c>
      <c r="D1594" s="389">
        <v>0</v>
      </c>
    </row>
    <row r="1595" spans="2:4" ht="10.199999999999999" hidden="1" customHeight="1">
      <c r="B1595" s="664" t="s">
        <v>60</v>
      </c>
      <c r="C1595" s="336" t="s">
        <v>263</v>
      </c>
      <c r="D1595" s="389">
        <v>0</v>
      </c>
    </row>
    <row r="1596" spans="2:4" ht="11.25" hidden="1" customHeight="1">
      <c r="B1596" s="664" t="s">
        <v>62</v>
      </c>
      <c r="C1596" s="336" t="s">
        <v>63</v>
      </c>
      <c r="D1596" s="389">
        <v>0</v>
      </c>
    </row>
    <row r="1597" spans="2:4" ht="11.25" hidden="1" customHeight="1">
      <c r="B1597" s="664" t="s">
        <v>79</v>
      </c>
      <c r="C1597" s="336" t="s">
        <v>80</v>
      </c>
      <c r="D1597" s="389">
        <v>0</v>
      </c>
    </row>
    <row r="1598" spans="2:4" ht="11.25" hidden="1" customHeight="1">
      <c r="B1598" s="664" t="s">
        <v>81</v>
      </c>
      <c r="C1598" s="336" t="s">
        <v>82</v>
      </c>
      <c r="D1598" s="389">
        <v>0</v>
      </c>
    </row>
    <row r="1599" spans="2:4" ht="11.25" hidden="1" customHeight="1">
      <c r="B1599" s="665" t="s">
        <v>91</v>
      </c>
      <c r="C1599" s="305" t="s">
        <v>92</v>
      </c>
      <c r="D1599" s="389">
        <v>0</v>
      </c>
    </row>
    <row r="1600" spans="2:4" ht="11.25" hidden="1" customHeight="1">
      <c r="B1600" s="665" t="s">
        <v>95</v>
      </c>
      <c r="C1600" s="305" t="s">
        <v>96</v>
      </c>
      <c r="D1600" s="389"/>
    </row>
    <row r="1601" spans="2:4" ht="11.25" hidden="1" customHeight="1">
      <c r="B1601" s="665" t="s">
        <v>97</v>
      </c>
      <c r="C1601" s="305" t="s">
        <v>98</v>
      </c>
      <c r="D1601" s="389"/>
    </row>
    <row r="1602" spans="2:4" ht="11.25" hidden="1" customHeight="1">
      <c r="B1602" s="665" t="s">
        <v>249</v>
      </c>
      <c r="C1602" s="305" t="s">
        <v>250</v>
      </c>
      <c r="D1602" s="413">
        <v>0</v>
      </c>
    </row>
    <row r="1603" spans="2:4" ht="11.25" hidden="1" customHeight="1">
      <c r="B1603" s="665" t="s">
        <v>363</v>
      </c>
      <c r="C1603" s="305" t="s">
        <v>364</v>
      </c>
      <c r="D1603" s="413">
        <v>0</v>
      </c>
    </row>
    <row r="1604" spans="2:4" ht="11.25" hidden="1" customHeight="1">
      <c r="B1604" s="665" t="s">
        <v>110</v>
      </c>
      <c r="C1604" s="305" t="s">
        <v>111</v>
      </c>
      <c r="D1604" s="413">
        <v>0</v>
      </c>
    </row>
    <row r="1605" spans="2:4" ht="11.25" hidden="1" customHeight="1">
      <c r="B1605" s="665" t="s">
        <v>116</v>
      </c>
      <c r="C1605" s="305" t="s">
        <v>117</v>
      </c>
      <c r="D1605" s="413"/>
    </row>
    <row r="1606" spans="2:4" ht="11.25" hidden="1" customHeight="1">
      <c r="B1606" s="665" t="s">
        <v>125</v>
      </c>
      <c r="C1606" s="305" t="s">
        <v>126</v>
      </c>
      <c r="D1606" s="413">
        <v>0</v>
      </c>
    </row>
    <row r="1607" spans="2:4" ht="11.25" customHeight="1">
      <c r="B1607" s="665" t="s">
        <v>127</v>
      </c>
      <c r="C1607" s="305" t="s">
        <v>128</v>
      </c>
      <c r="D1607" s="414">
        <v>-200000</v>
      </c>
    </row>
    <row r="1608" spans="2:4" ht="11.25" hidden="1" customHeight="1">
      <c r="B1608" s="666" t="s">
        <v>129</v>
      </c>
      <c r="C1608" s="452" t="s">
        <v>130</v>
      </c>
      <c r="D1608" s="431"/>
    </row>
    <row r="1609" spans="2:4" ht="11.25" hidden="1" customHeight="1">
      <c r="B1609" s="665" t="s">
        <v>218</v>
      </c>
      <c r="C1609" s="305" t="s">
        <v>219</v>
      </c>
      <c r="D1609" s="413"/>
    </row>
    <row r="1610" spans="2:4" ht="11.25" hidden="1" customHeight="1">
      <c r="B1610" s="665" t="s">
        <v>285</v>
      </c>
      <c r="C1610" s="305" t="s">
        <v>286</v>
      </c>
      <c r="D1610" s="413">
        <v>0</v>
      </c>
    </row>
    <row r="1611" spans="2:4" ht="11.25" hidden="1" customHeight="1">
      <c r="B1611" s="665" t="s">
        <v>133</v>
      </c>
      <c r="C1611" s="305" t="s">
        <v>134</v>
      </c>
      <c r="D1611" s="413">
        <v>0</v>
      </c>
    </row>
    <row r="1612" spans="2:4" ht="11.25" hidden="1" customHeight="1">
      <c r="B1612" s="665" t="s">
        <v>254</v>
      </c>
      <c r="C1612" s="305" t="s">
        <v>255</v>
      </c>
      <c r="D1612" s="413">
        <v>0</v>
      </c>
    </row>
    <row r="1613" spans="2:4" ht="11.25" hidden="1" customHeight="1">
      <c r="B1613" s="665" t="s">
        <v>240</v>
      </c>
      <c r="C1613" s="305" t="s">
        <v>241</v>
      </c>
      <c r="D1613" s="413">
        <v>0</v>
      </c>
    </row>
    <row r="1614" spans="2:4" ht="18" hidden="1" customHeight="1">
      <c r="B1614" s="665" t="s">
        <v>256</v>
      </c>
      <c r="C1614" s="305" t="s">
        <v>257</v>
      </c>
      <c r="D1614" s="413">
        <v>0</v>
      </c>
    </row>
    <row r="1615" spans="2:4" ht="10.199999999999999" hidden="1">
      <c r="B1615" s="665" t="s">
        <v>141</v>
      </c>
      <c r="C1615" s="305" t="s">
        <v>142</v>
      </c>
      <c r="D1615" s="413">
        <v>0</v>
      </c>
    </row>
    <row r="1616" spans="2:4" ht="11.25" hidden="1" customHeight="1">
      <c r="B1616" s="665" t="s">
        <v>369</v>
      </c>
      <c r="C1616" s="305" t="s">
        <v>370</v>
      </c>
      <c r="D1616" s="413">
        <v>0</v>
      </c>
    </row>
    <row r="1617" spans="2:4" ht="11.25" hidden="1" customHeight="1">
      <c r="B1617" s="665" t="s">
        <v>149</v>
      </c>
      <c r="C1617" s="305" t="s">
        <v>150</v>
      </c>
      <c r="D1617" s="413">
        <v>0</v>
      </c>
    </row>
    <row r="1618" spans="2:4" ht="11.25" hidden="1" customHeight="1">
      <c r="B1618" s="666" t="s">
        <v>151</v>
      </c>
      <c r="C1618" s="452" t="s">
        <v>152</v>
      </c>
      <c r="D1618" s="413">
        <v>0</v>
      </c>
    </row>
    <row r="1619" spans="2:4" ht="11.25" hidden="1" customHeight="1">
      <c r="B1619" s="666" t="s">
        <v>153</v>
      </c>
      <c r="C1619" s="452" t="s">
        <v>154</v>
      </c>
      <c r="D1619" s="432">
        <v>0</v>
      </c>
    </row>
    <row r="1620" spans="2:4" ht="11.25" hidden="1" customHeight="1">
      <c r="B1620" s="665" t="s">
        <v>155</v>
      </c>
      <c r="C1620" s="305" t="s">
        <v>156</v>
      </c>
      <c r="D1620" s="413">
        <v>0</v>
      </c>
    </row>
    <row r="1621" spans="2:4" ht="10.199999999999999" hidden="1">
      <c r="B1621" s="665" t="s">
        <v>291</v>
      </c>
      <c r="C1621" s="305" t="s">
        <v>315</v>
      </c>
      <c r="D1621" s="413">
        <v>0</v>
      </c>
    </row>
    <row r="1622" spans="2:4" ht="10.199999999999999" hidden="1">
      <c r="B1622" s="665" t="s">
        <v>221</v>
      </c>
      <c r="C1622" s="305" t="s">
        <v>222</v>
      </c>
      <c r="D1622" s="414">
        <v>0</v>
      </c>
    </row>
    <row r="1623" spans="2:4" ht="10.199999999999999" hidden="1">
      <c r="B1623" s="665" t="s">
        <v>161</v>
      </c>
      <c r="C1623" s="305" t="s">
        <v>162</v>
      </c>
      <c r="D1623" s="414">
        <v>0</v>
      </c>
    </row>
    <row r="1624" spans="2:4" ht="10.199999999999999" hidden="1">
      <c r="B1624" s="665" t="s">
        <v>167</v>
      </c>
      <c r="C1624" s="305" t="s">
        <v>168</v>
      </c>
      <c r="D1624" s="414">
        <v>0</v>
      </c>
    </row>
    <row r="1625" spans="2:4" ht="10.199999999999999" hidden="1">
      <c r="B1625" s="665" t="s">
        <v>195</v>
      </c>
      <c r="C1625" s="305" t="s">
        <v>196</v>
      </c>
      <c r="D1625" s="414">
        <v>0</v>
      </c>
    </row>
    <row r="1626" spans="2:4" ht="11.25" customHeight="1">
      <c r="B1626" s="388"/>
      <c r="C1626" s="427" t="s">
        <v>265</v>
      </c>
      <c r="D1626" s="402">
        <f>SUM(D1586:D1625)</f>
        <v>-200000</v>
      </c>
    </row>
    <row r="1627" spans="2:4" ht="11.25" customHeight="1">
      <c r="B1627" s="403"/>
      <c r="C1627" s="404"/>
      <c r="D1627" s="405"/>
    </row>
    <row r="1628" spans="2:4" ht="11.25" customHeight="1">
      <c r="B1628" s="427"/>
      <c r="C1628" s="626"/>
      <c r="D1628" s="474"/>
    </row>
    <row r="1629" spans="2:4" ht="11.25" customHeight="1">
      <c r="C1629" s="481"/>
      <c r="D1629" s="352"/>
    </row>
    <row r="1630" spans="2:4" ht="11.25" hidden="1" customHeight="1">
      <c r="B1630" s="311"/>
      <c r="C1630" s="380" t="s">
        <v>384</v>
      </c>
      <c r="D1630" s="368" t="s">
        <v>385</v>
      </c>
    </row>
    <row r="1631" spans="2:4" ht="11.25" hidden="1" customHeight="1">
      <c r="B1631" s="424"/>
      <c r="C1631" s="382"/>
      <c r="D1631" s="425"/>
    </row>
    <row r="1632" spans="2:4" ht="11.25" hidden="1" customHeight="1">
      <c r="B1632" s="426" t="s">
        <v>31</v>
      </c>
      <c r="C1632" s="318" t="s">
        <v>32</v>
      </c>
      <c r="D1632" s="413">
        <v>0</v>
      </c>
    </row>
    <row r="1633" spans="2:4" ht="11.25" hidden="1" customHeight="1">
      <c r="B1633" s="386" t="s">
        <v>43</v>
      </c>
      <c r="C1633" s="305" t="s">
        <v>44</v>
      </c>
      <c r="D1633" s="387">
        <v>0</v>
      </c>
    </row>
    <row r="1634" spans="2:4" ht="11.25" hidden="1" customHeight="1">
      <c r="B1634" s="386" t="s">
        <v>47</v>
      </c>
      <c r="C1634" s="336" t="s">
        <v>48</v>
      </c>
      <c r="D1634" s="389"/>
    </row>
    <row r="1635" spans="2:4" ht="11.25" hidden="1" customHeight="1">
      <c r="B1635" s="386" t="s">
        <v>45</v>
      </c>
      <c r="C1635" s="305" t="s">
        <v>46</v>
      </c>
      <c r="D1635" s="389">
        <v>0</v>
      </c>
    </row>
    <row r="1636" spans="2:4" ht="20.399999999999999" hidden="1">
      <c r="B1636" s="386" t="s">
        <v>52</v>
      </c>
      <c r="C1636" s="305" t="s">
        <v>386</v>
      </c>
      <c r="D1636" s="413">
        <v>0</v>
      </c>
    </row>
    <row r="1637" spans="2:4" ht="10.199999999999999" hidden="1">
      <c r="B1637" s="386" t="s">
        <v>54</v>
      </c>
      <c r="C1637" s="305" t="s">
        <v>55</v>
      </c>
      <c r="D1637" s="413">
        <v>0</v>
      </c>
    </row>
    <row r="1638" spans="2:4" ht="20.399999999999999" hidden="1">
      <c r="B1638" s="386" t="s">
        <v>58</v>
      </c>
      <c r="C1638" s="305" t="s">
        <v>59</v>
      </c>
      <c r="D1638" s="413">
        <v>0</v>
      </c>
    </row>
    <row r="1639" spans="2:4" ht="20.399999999999999" hidden="1">
      <c r="B1639" s="386" t="s">
        <v>60</v>
      </c>
      <c r="C1639" s="305" t="s">
        <v>61</v>
      </c>
      <c r="D1639" s="413">
        <v>0</v>
      </c>
    </row>
    <row r="1640" spans="2:4" ht="11.25" hidden="1" customHeight="1">
      <c r="B1640" s="386" t="s">
        <v>62</v>
      </c>
      <c r="C1640" s="305" t="s">
        <v>63</v>
      </c>
      <c r="D1640" s="413">
        <v>0</v>
      </c>
    </row>
    <row r="1641" spans="2:4" ht="11.25" hidden="1" customHeight="1">
      <c r="B1641" s="386" t="s">
        <v>358</v>
      </c>
      <c r="C1641" s="305" t="s">
        <v>359</v>
      </c>
      <c r="D1641" s="413">
        <v>0</v>
      </c>
    </row>
    <row r="1642" spans="2:4" ht="11.25" hidden="1" customHeight="1">
      <c r="B1642" s="386" t="s">
        <v>95</v>
      </c>
      <c r="C1642" s="305" t="s">
        <v>96</v>
      </c>
      <c r="D1642" s="413">
        <v>0</v>
      </c>
    </row>
    <row r="1643" spans="2:4" ht="11.25" hidden="1" customHeight="1">
      <c r="B1643" s="386" t="s">
        <v>97</v>
      </c>
      <c r="C1643" s="305" t="s">
        <v>264</v>
      </c>
      <c r="D1643" s="413">
        <v>0</v>
      </c>
    </row>
    <row r="1644" spans="2:4" ht="11.25" hidden="1" customHeight="1">
      <c r="B1644" s="386" t="s">
        <v>249</v>
      </c>
      <c r="C1644" s="305" t="s">
        <v>250</v>
      </c>
      <c r="D1644" s="413">
        <v>0</v>
      </c>
    </row>
    <row r="1645" spans="2:4" ht="11.25" hidden="1" customHeight="1">
      <c r="B1645" s="386" t="s">
        <v>283</v>
      </c>
      <c r="C1645" s="305" t="s">
        <v>284</v>
      </c>
      <c r="D1645" s="413">
        <v>0</v>
      </c>
    </row>
    <row r="1646" spans="2:4" ht="10.199999999999999" hidden="1">
      <c r="B1646" s="386" t="s">
        <v>108</v>
      </c>
      <c r="C1646" s="305" t="s">
        <v>109</v>
      </c>
      <c r="D1646" s="413">
        <v>0</v>
      </c>
    </row>
    <row r="1647" spans="2:4" ht="10.199999999999999" hidden="1">
      <c r="B1647" s="386" t="s">
        <v>127</v>
      </c>
      <c r="C1647" s="305" t="s">
        <v>128</v>
      </c>
      <c r="D1647" s="413">
        <v>0</v>
      </c>
    </row>
    <row r="1648" spans="2:4" ht="11.25" hidden="1" customHeight="1">
      <c r="B1648" s="386" t="s">
        <v>365</v>
      </c>
      <c r="C1648" s="305" t="s">
        <v>366</v>
      </c>
      <c r="D1648" s="413">
        <v>0</v>
      </c>
    </row>
    <row r="1649" spans="2:4" ht="11.25" hidden="1" customHeight="1">
      <c r="B1649" s="386" t="s">
        <v>129</v>
      </c>
      <c r="C1649" s="305" t="s">
        <v>130</v>
      </c>
      <c r="D1649" s="413"/>
    </row>
    <row r="1650" spans="2:4" ht="11.25" hidden="1" customHeight="1">
      <c r="B1650" s="386" t="s">
        <v>367</v>
      </c>
      <c r="C1650" s="305" t="s">
        <v>368</v>
      </c>
      <c r="D1650" s="413"/>
    </row>
    <row r="1651" spans="2:4" ht="11.25" hidden="1" customHeight="1">
      <c r="B1651" s="386" t="s">
        <v>285</v>
      </c>
      <c r="C1651" s="305" t="s">
        <v>286</v>
      </c>
      <c r="D1651" s="413">
        <v>0</v>
      </c>
    </row>
    <row r="1652" spans="2:4" ht="11.25" hidden="1" customHeight="1">
      <c r="B1652" s="386" t="s">
        <v>582</v>
      </c>
      <c r="C1652" s="305" t="s">
        <v>583</v>
      </c>
      <c r="D1652" s="413"/>
    </row>
    <row r="1653" spans="2:4" ht="11.25" hidden="1" customHeight="1">
      <c r="B1653" s="386" t="s">
        <v>133</v>
      </c>
      <c r="C1653" s="305" t="s">
        <v>134</v>
      </c>
      <c r="D1653" s="413"/>
    </row>
    <row r="1654" spans="2:4" ht="11.25" hidden="1" customHeight="1">
      <c r="B1654" s="386" t="s">
        <v>135</v>
      </c>
      <c r="C1654" s="305" t="s">
        <v>136</v>
      </c>
      <c r="D1654" s="413">
        <v>0</v>
      </c>
    </row>
    <row r="1655" spans="2:4" ht="11.25" hidden="1" customHeight="1">
      <c r="B1655" s="386" t="s">
        <v>287</v>
      </c>
      <c r="C1655" s="305" t="s">
        <v>288</v>
      </c>
      <c r="D1655" s="413">
        <v>0</v>
      </c>
    </row>
    <row r="1656" spans="2:4" ht="11.25" hidden="1" customHeight="1">
      <c r="B1656" s="386" t="s">
        <v>254</v>
      </c>
      <c r="C1656" s="305" t="s">
        <v>255</v>
      </c>
      <c r="D1656" s="413"/>
    </row>
    <row r="1657" spans="2:4" ht="11.25" hidden="1" customHeight="1">
      <c r="B1657" s="386" t="s">
        <v>137</v>
      </c>
      <c r="C1657" s="305" t="s">
        <v>138</v>
      </c>
      <c r="D1657" s="413">
        <v>0</v>
      </c>
    </row>
    <row r="1658" spans="2:4" ht="11.25" hidden="1" customHeight="1">
      <c r="B1658" s="386" t="s">
        <v>240</v>
      </c>
      <c r="C1658" s="305" t="s">
        <v>241</v>
      </c>
      <c r="D1658" s="413">
        <v>0</v>
      </c>
    </row>
    <row r="1659" spans="2:4" ht="11.25" hidden="1" customHeight="1">
      <c r="B1659" s="386" t="s">
        <v>141</v>
      </c>
      <c r="C1659" s="305" t="s">
        <v>142</v>
      </c>
      <c r="D1659" s="413">
        <v>0</v>
      </c>
    </row>
    <row r="1660" spans="2:4" ht="11.25" hidden="1" customHeight="1">
      <c r="B1660" s="386" t="s">
        <v>147</v>
      </c>
      <c r="C1660" s="305" t="s">
        <v>148</v>
      </c>
      <c r="D1660" s="413">
        <v>0</v>
      </c>
    </row>
    <row r="1661" spans="2:4" ht="11.25" hidden="1" customHeight="1">
      <c r="B1661" s="386" t="s">
        <v>151</v>
      </c>
      <c r="C1661" s="305" t="s">
        <v>152</v>
      </c>
      <c r="D1661" s="413"/>
    </row>
    <row r="1662" spans="2:4" ht="11.25" hidden="1" customHeight="1">
      <c r="B1662" s="386" t="s">
        <v>153</v>
      </c>
      <c r="C1662" s="305" t="s">
        <v>154</v>
      </c>
      <c r="D1662" s="414">
        <v>0</v>
      </c>
    </row>
    <row r="1663" spans="2:4" ht="11.25" hidden="1" customHeight="1">
      <c r="B1663" s="386" t="s">
        <v>221</v>
      </c>
      <c r="C1663" s="305" t="s">
        <v>222</v>
      </c>
      <c r="D1663" s="414"/>
    </row>
    <row r="1664" spans="2:4" ht="11.25" hidden="1" customHeight="1">
      <c r="B1664" s="412" t="s">
        <v>197</v>
      </c>
      <c r="C1664" s="339" t="s">
        <v>198</v>
      </c>
      <c r="D1664" s="413">
        <v>0</v>
      </c>
    </row>
    <row r="1665" spans="2:4" ht="11.25" hidden="1" customHeight="1">
      <c r="B1665" s="426"/>
      <c r="C1665" s="393" t="s">
        <v>265</v>
      </c>
      <c r="D1665" s="394">
        <f>SUM(D1631:D1664)</f>
        <v>0</v>
      </c>
    </row>
    <row r="1666" spans="2:4" ht="11.25" hidden="1" customHeight="1">
      <c r="B1666" s="429"/>
      <c r="C1666" s="396"/>
      <c r="D1666" s="430"/>
    </row>
    <row r="1667" spans="2:4" ht="11.25" hidden="1" customHeight="1">
      <c r="C1667" s="481"/>
      <c r="D1667" s="352"/>
    </row>
    <row r="1668" spans="2:4" ht="11.25" hidden="1" customHeight="1">
      <c r="C1668" s="481"/>
      <c r="D1668" s="352"/>
    </row>
    <row r="1669" spans="2:4" ht="11.25" hidden="1" customHeight="1">
      <c r="B1669" s="350"/>
      <c r="C1669" s="380" t="s">
        <v>387</v>
      </c>
      <c r="D1669" s="454" t="s">
        <v>388</v>
      </c>
    </row>
    <row r="1670" spans="2:4" ht="11.25" hidden="1" customHeight="1">
      <c r="B1670" s="424"/>
      <c r="C1670" s="455"/>
      <c r="D1670" s="425"/>
    </row>
    <row r="1671" spans="2:4" ht="11.25" hidden="1" customHeight="1">
      <c r="B1671" s="426" t="s">
        <v>70</v>
      </c>
      <c r="C1671" s="450" t="s">
        <v>71</v>
      </c>
      <c r="D1671" s="413">
        <v>0</v>
      </c>
    </row>
    <row r="1672" spans="2:4" ht="11.25" hidden="1" customHeight="1">
      <c r="B1672" s="426" t="s">
        <v>97</v>
      </c>
      <c r="C1672" s="450" t="s">
        <v>98</v>
      </c>
      <c r="D1672" s="413"/>
    </row>
    <row r="1673" spans="2:4" ht="11.25" hidden="1" customHeight="1">
      <c r="B1673" s="426" t="s">
        <v>283</v>
      </c>
      <c r="C1673" s="450" t="s">
        <v>284</v>
      </c>
      <c r="D1673" s="413">
        <v>0</v>
      </c>
    </row>
    <row r="1674" spans="2:4" ht="11.25" hidden="1" customHeight="1">
      <c r="B1674" s="426" t="s">
        <v>285</v>
      </c>
      <c r="C1674" s="450" t="s">
        <v>286</v>
      </c>
      <c r="D1674" s="413"/>
    </row>
    <row r="1675" spans="2:4" ht="11.25" hidden="1" customHeight="1">
      <c r="B1675" s="426" t="s">
        <v>141</v>
      </c>
      <c r="C1675" s="450" t="s">
        <v>142</v>
      </c>
      <c r="D1675" s="413">
        <v>0</v>
      </c>
    </row>
    <row r="1676" spans="2:4" ht="11.25" hidden="1" customHeight="1">
      <c r="B1676" s="426" t="s">
        <v>369</v>
      </c>
      <c r="C1676" s="450" t="s">
        <v>370</v>
      </c>
      <c r="D1676" s="414">
        <v>0</v>
      </c>
    </row>
    <row r="1677" spans="2:4" ht="11.25" hidden="1" customHeight="1">
      <c r="B1677" s="426" t="s">
        <v>149</v>
      </c>
      <c r="C1677" s="450" t="s">
        <v>150</v>
      </c>
      <c r="D1677" s="414">
        <v>0</v>
      </c>
    </row>
    <row r="1678" spans="2:4" ht="11.25" hidden="1" customHeight="1">
      <c r="B1678" s="426"/>
      <c r="C1678" s="311" t="s">
        <v>389</v>
      </c>
      <c r="D1678" s="394">
        <f>SUM(D1671:D1677)</f>
        <v>0</v>
      </c>
    </row>
    <row r="1679" spans="2:4" ht="11.25" hidden="1" customHeight="1">
      <c r="B1679" s="429"/>
      <c r="C1679" s="95"/>
      <c r="D1679" s="430"/>
    </row>
    <row r="1680" spans="2:4" ht="11.25" hidden="1" customHeight="1">
      <c r="B1680" s="350"/>
      <c r="C1680" s="68"/>
    </row>
    <row r="1681" spans="2:4" ht="11.25" hidden="1" customHeight="1">
      <c r="C1681" s="481"/>
      <c r="D1681" s="352"/>
    </row>
    <row r="1682" spans="2:4" ht="11.25" hidden="1" customHeight="1">
      <c r="B1682" s="406"/>
      <c r="C1682" s="667" t="s">
        <v>390</v>
      </c>
      <c r="D1682" s="368" t="s">
        <v>391</v>
      </c>
    </row>
    <row r="1683" spans="2:4" ht="11.25" hidden="1" customHeight="1">
      <c r="B1683" s="408"/>
      <c r="C1683" s="668"/>
      <c r="D1683" s="410"/>
    </row>
    <row r="1684" spans="2:4" ht="11.25" hidden="1" customHeight="1">
      <c r="B1684" s="664" t="s">
        <v>47</v>
      </c>
      <c r="C1684" s="336" t="s">
        <v>48</v>
      </c>
      <c r="D1684" s="413"/>
    </row>
    <row r="1685" spans="2:4" ht="11.25" hidden="1" customHeight="1">
      <c r="B1685" s="669" t="s">
        <v>360</v>
      </c>
      <c r="C1685" s="339" t="s">
        <v>361</v>
      </c>
      <c r="D1685" s="413">
        <v>0</v>
      </c>
    </row>
    <row r="1686" spans="2:4" ht="11.25" hidden="1" customHeight="1">
      <c r="B1686" s="494" t="s">
        <v>207</v>
      </c>
      <c r="C1686" s="339" t="s">
        <v>216</v>
      </c>
      <c r="D1686" s="414">
        <v>0</v>
      </c>
    </row>
    <row r="1687" spans="2:4" ht="11.25" hidden="1" customHeight="1">
      <c r="B1687" s="494" t="s">
        <v>108</v>
      </c>
      <c r="C1687" s="339" t="s">
        <v>109</v>
      </c>
      <c r="D1687" s="413">
        <v>0</v>
      </c>
    </row>
    <row r="1688" spans="2:4" ht="11.25" hidden="1" customHeight="1">
      <c r="B1688" s="494" t="s">
        <v>129</v>
      </c>
      <c r="C1688" s="339" t="s">
        <v>130</v>
      </c>
      <c r="D1688" s="414">
        <v>0</v>
      </c>
    </row>
    <row r="1689" spans="2:4" ht="11.25" hidden="1" customHeight="1">
      <c r="B1689" s="494" t="s">
        <v>133</v>
      </c>
      <c r="C1689" s="339" t="s">
        <v>566</v>
      </c>
      <c r="D1689" s="414">
        <v>0</v>
      </c>
    </row>
    <row r="1690" spans="2:4" ht="11.25" hidden="1" customHeight="1">
      <c r="B1690" s="494" t="s">
        <v>291</v>
      </c>
      <c r="C1690" s="339" t="s">
        <v>292</v>
      </c>
      <c r="D1690" s="414"/>
    </row>
    <row r="1691" spans="2:4" ht="11.25" hidden="1" customHeight="1">
      <c r="B1691" s="73" t="s">
        <v>377</v>
      </c>
      <c r="C1691" s="68" t="s">
        <v>378</v>
      </c>
      <c r="D1691" s="413">
        <f>+D1692</f>
        <v>0</v>
      </c>
    </row>
    <row r="1692" spans="2:4" ht="10.8" hidden="1">
      <c r="B1692" s="670"/>
      <c r="C1692" s="671" t="s">
        <v>380</v>
      </c>
      <c r="D1692" s="672">
        <v>0</v>
      </c>
    </row>
    <row r="1693" spans="2:4" ht="10.199999999999999" hidden="1">
      <c r="B1693" s="494" t="s">
        <v>197</v>
      </c>
      <c r="C1693" s="339" t="s">
        <v>198</v>
      </c>
      <c r="D1693" s="414">
        <v>0</v>
      </c>
    </row>
    <row r="1694" spans="2:4" ht="11.25" hidden="1" customHeight="1">
      <c r="B1694" s="415"/>
      <c r="C1694" s="311" t="s">
        <v>265</v>
      </c>
      <c r="D1694" s="416">
        <f>SUM(D1684:D1691)+D1693</f>
        <v>0</v>
      </c>
    </row>
    <row r="1695" spans="2:4" ht="11.25" hidden="1" customHeight="1">
      <c r="B1695" s="417"/>
      <c r="C1695" s="418"/>
      <c r="D1695" s="419"/>
    </row>
    <row r="1696" spans="2:4" ht="11.25" hidden="1" customHeight="1">
      <c r="C1696" s="481"/>
      <c r="D1696" s="352"/>
    </row>
    <row r="1697" spans="2:4" ht="11.25" hidden="1" customHeight="1">
      <c r="C1697" s="481"/>
      <c r="D1697" s="352"/>
    </row>
    <row r="1698" spans="2:4" ht="11.25" customHeight="1">
      <c r="B1698" s="406"/>
      <c r="C1698" s="667" t="s">
        <v>831</v>
      </c>
      <c r="D1698" s="368" t="s">
        <v>601</v>
      </c>
    </row>
    <row r="1699" spans="2:4" ht="11.25" customHeight="1">
      <c r="B1699" s="408"/>
      <c r="C1699" s="668"/>
      <c r="D1699" s="410"/>
    </row>
    <row r="1700" spans="2:4" ht="11.25" customHeight="1">
      <c r="B1700" s="664" t="s">
        <v>74</v>
      </c>
      <c r="C1700" s="336" t="s">
        <v>75</v>
      </c>
      <c r="D1700" s="411">
        <v>-412939.68</v>
      </c>
    </row>
    <row r="1701" spans="2:4" ht="11.25" customHeight="1">
      <c r="B1701" s="664" t="s">
        <v>76</v>
      </c>
      <c r="C1701" s="336" t="s">
        <v>77</v>
      </c>
      <c r="D1701" s="411">
        <v>-1251369.33</v>
      </c>
    </row>
    <row r="1702" spans="2:4" ht="11.25" customHeight="1">
      <c r="B1702" s="664" t="s">
        <v>81</v>
      </c>
      <c r="C1702" s="336" t="s">
        <v>82</v>
      </c>
      <c r="D1702" s="413">
        <v>-1000000</v>
      </c>
    </row>
    <row r="1703" spans="2:4" ht="11.25" customHeight="1">
      <c r="B1703" s="669" t="s">
        <v>104</v>
      </c>
      <c r="C1703" s="339" t="s">
        <v>105</v>
      </c>
      <c r="D1703" s="413">
        <v>-10500000</v>
      </c>
    </row>
    <row r="1704" spans="2:4" ht="11.25" customHeight="1">
      <c r="B1704" s="494" t="s">
        <v>110</v>
      </c>
      <c r="C1704" s="339" t="s">
        <v>111</v>
      </c>
      <c r="D1704" s="413">
        <v>-20500000</v>
      </c>
    </row>
    <row r="1705" spans="2:4" ht="11.25" customHeight="1">
      <c r="B1705" s="494" t="s">
        <v>143</v>
      </c>
      <c r="C1705" s="339" t="s">
        <v>144</v>
      </c>
      <c r="D1705" s="413">
        <v>-1000000</v>
      </c>
    </row>
    <row r="1706" spans="2:4" ht="11.25" customHeight="1">
      <c r="B1706" s="494" t="s">
        <v>155</v>
      </c>
      <c r="C1706" s="339" t="s">
        <v>156</v>
      </c>
      <c r="D1706" s="414">
        <v>-1000000</v>
      </c>
    </row>
    <row r="1707" spans="2:4" ht="11.25" customHeight="1">
      <c r="B1707" s="415"/>
      <c r="C1707" s="311" t="s">
        <v>265</v>
      </c>
      <c r="D1707" s="416">
        <f>SUM(D1700:D1706)</f>
        <v>-35664309.009999998</v>
      </c>
    </row>
    <row r="1708" spans="2:4" ht="11.25" customHeight="1">
      <c r="B1708" s="417"/>
      <c r="C1708" s="418"/>
      <c r="D1708" s="419"/>
    </row>
    <row r="1709" spans="2:4" ht="11.25" customHeight="1">
      <c r="B1709" s="311"/>
      <c r="C1709" s="367"/>
      <c r="D1709" s="352"/>
    </row>
    <row r="1710" spans="2:4" ht="11.25" customHeight="1">
      <c r="B1710" s="311"/>
      <c r="C1710" s="367"/>
      <c r="D1710" s="352"/>
    </row>
    <row r="1711" spans="2:4" ht="24" customHeight="1">
      <c r="B1711" s="311"/>
      <c r="C1711" s="457" t="s">
        <v>392</v>
      </c>
      <c r="D1711" s="368" t="s">
        <v>393</v>
      </c>
    </row>
    <row r="1712" spans="2:4" ht="10.8" customHeight="1">
      <c r="B1712" s="398"/>
      <c r="C1712" s="399"/>
      <c r="D1712" s="400"/>
    </row>
    <row r="1713" spans="2:4" ht="10.8" hidden="1" customHeight="1">
      <c r="B1713" s="664" t="s">
        <v>29</v>
      </c>
      <c r="C1713" s="336" t="s">
        <v>30</v>
      </c>
      <c r="D1713" s="389">
        <v>0</v>
      </c>
    </row>
    <row r="1714" spans="2:4" ht="10.8" hidden="1" customHeight="1">
      <c r="B1714" s="73" t="s">
        <v>43</v>
      </c>
      <c r="C1714" s="318" t="s">
        <v>44</v>
      </c>
      <c r="D1714" s="389">
        <v>0</v>
      </c>
    </row>
    <row r="1715" spans="2:4" ht="10.8" hidden="1" customHeight="1">
      <c r="B1715" s="664" t="s">
        <v>45</v>
      </c>
      <c r="C1715" s="336" t="s">
        <v>46</v>
      </c>
      <c r="D1715" s="389">
        <v>0</v>
      </c>
    </row>
    <row r="1716" spans="2:4" ht="20.399999999999999" hidden="1">
      <c r="B1716" s="664" t="s">
        <v>52</v>
      </c>
      <c r="C1716" s="336" t="s">
        <v>262</v>
      </c>
      <c r="D1716" s="389">
        <v>0</v>
      </c>
    </row>
    <row r="1717" spans="2:4" ht="10.199999999999999" hidden="1">
      <c r="B1717" s="664" t="s">
        <v>54</v>
      </c>
      <c r="C1717" s="336" t="s">
        <v>55</v>
      </c>
      <c r="D1717" s="389">
        <v>0</v>
      </c>
    </row>
    <row r="1718" spans="2:4" ht="20.399999999999999" hidden="1">
      <c r="B1718" s="664" t="s">
        <v>58</v>
      </c>
      <c r="C1718" s="336" t="s">
        <v>59</v>
      </c>
      <c r="D1718" s="389">
        <v>0</v>
      </c>
    </row>
    <row r="1719" spans="2:4" ht="20.399999999999999" hidden="1">
      <c r="B1719" s="664" t="s">
        <v>60</v>
      </c>
      <c r="C1719" s="336" t="s">
        <v>263</v>
      </c>
      <c r="D1719" s="389">
        <v>0</v>
      </c>
    </row>
    <row r="1720" spans="2:4" ht="10.8" hidden="1" customHeight="1">
      <c r="B1720" s="664" t="s">
        <v>62</v>
      </c>
      <c r="C1720" s="336" t="s">
        <v>63</v>
      </c>
      <c r="D1720" s="389">
        <v>0</v>
      </c>
    </row>
    <row r="1721" spans="2:4" ht="10.199999999999999" hidden="1">
      <c r="B1721" s="664" t="s">
        <v>70</v>
      </c>
      <c r="C1721" s="336" t="s">
        <v>71</v>
      </c>
      <c r="D1721" s="389">
        <v>0</v>
      </c>
    </row>
    <row r="1722" spans="2:4" ht="10.199999999999999">
      <c r="B1722" s="664" t="s">
        <v>79</v>
      </c>
      <c r="C1722" s="336" t="s">
        <v>80</v>
      </c>
      <c r="D1722" s="389">
        <v>-73000</v>
      </c>
    </row>
    <row r="1723" spans="2:4" ht="10.199999999999999" hidden="1">
      <c r="B1723" s="664" t="s">
        <v>81</v>
      </c>
      <c r="C1723" s="336" t="s">
        <v>82</v>
      </c>
      <c r="D1723" s="389">
        <v>0</v>
      </c>
    </row>
    <row r="1724" spans="2:4" ht="10.199999999999999" hidden="1">
      <c r="B1724" s="664" t="s">
        <v>249</v>
      </c>
      <c r="C1724" s="336" t="s">
        <v>250</v>
      </c>
      <c r="D1724" s="389">
        <v>0</v>
      </c>
    </row>
    <row r="1725" spans="2:4" ht="10.199999999999999" hidden="1">
      <c r="B1725" s="664" t="s">
        <v>101</v>
      </c>
      <c r="C1725" s="336" t="s">
        <v>102</v>
      </c>
      <c r="D1725" s="389">
        <v>0</v>
      </c>
    </row>
    <row r="1726" spans="2:4" ht="10.199999999999999" hidden="1">
      <c r="B1726" s="664" t="s">
        <v>363</v>
      </c>
      <c r="C1726" s="336" t="s">
        <v>364</v>
      </c>
      <c r="D1726" s="389">
        <v>0</v>
      </c>
    </row>
    <row r="1727" spans="2:4" ht="10.199999999999999" hidden="1">
      <c r="B1727" s="664" t="s">
        <v>283</v>
      </c>
      <c r="C1727" s="336" t="s">
        <v>284</v>
      </c>
      <c r="D1727" s="389">
        <v>0</v>
      </c>
    </row>
    <row r="1728" spans="2:4" ht="10.199999999999999" hidden="1">
      <c r="B1728" s="664" t="s">
        <v>108</v>
      </c>
      <c r="C1728" s="336" t="s">
        <v>109</v>
      </c>
      <c r="D1728" s="389">
        <v>0</v>
      </c>
    </row>
    <row r="1729" spans="2:5" ht="10.199999999999999" hidden="1">
      <c r="B1729" s="664" t="s">
        <v>125</v>
      </c>
      <c r="C1729" s="336" t="s">
        <v>126</v>
      </c>
      <c r="D1729" s="389">
        <v>0</v>
      </c>
    </row>
    <row r="1730" spans="2:5" ht="10.199999999999999" hidden="1">
      <c r="B1730" s="664" t="s">
        <v>127</v>
      </c>
      <c r="C1730" s="336" t="s">
        <v>128</v>
      </c>
      <c r="D1730" s="389">
        <v>0</v>
      </c>
      <c r="E1730" s="673"/>
    </row>
    <row r="1731" spans="2:5" ht="10.199999999999999" hidden="1">
      <c r="B1731" s="664" t="s">
        <v>365</v>
      </c>
      <c r="C1731" s="336" t="s">
        <v>366</v>
      </c>
      <c r="D1731" s="389">
        <v>0</v>
      </c>
      <c r="E1731" s="673"/>
    </row>
    <row r="1732" spans="2:5" ht="10.199999999999999" hidden="1">
      <c r="B1732" s="664" t="s">
        <v>129</v>
      </c>
      <c r="C1732" s="336" t="s">
        <v>130</v>
      </c>
      <c r="D1732" s="389">
        <v>0</v>
      </c>
    </row>
    <row r="1733" spans="2:5" ht="10.199999999999999" hidden="1">
      <c r="B1733" s="664" t="s">
        <v>218</v>
      </c>
      <c r="C1733" s="336" t="s">
        <v>219</v>
      </c>
      <c r="D1733" s="389">
        <v>0</v>
      </c>
    </row>
    <row r="1734" spans="2:5" ht="11.25" hidden="1" customHeight="1">
      <c r="B1734" s="664" t="s">
        <v>254</v>
      </c>
      <c r="C1734" s="336" t="s">
        <v>255</v>
      </c>
      <c r="D1734" s="389">
        <v>0</v>
      </c>
    </row>
    <row r="1735" spans="2:5" ht="11.25" hidden="1" customHeight="1">
      <c r="B1735" s="664" t="s">
        <v>240</v>
      </c>
      <c r="C1735" s="336" t="s">
        <v>241</v>
      </c>
      <c r="D1735" s="389">
        <v>0</v>
      </c>
    </row>
    <row r="1736" spans="2:5" ht="11.25" hidden="1" customHeight="1">
      <c r="B1736" s="664" t="s">
        <v>141</v>
      </c>
      <c r="C1736" s="336" t="s">
        <v>142</v>
      </c>
      <c r="D1736" s="389">
        <v>0</v>
      </c>
    </row>
    <row r="1737" spans="2:5" ht="11.25" hidden="1" customHeight="1">
      <c r="B1737" s="664" t="s">
        <v>143</v>
      </c>
      <c r="C1737" s="336" t="s">
        <v>144</v>
      </c>
      <c r="D1737" s="389">
        <v>0</v>
      </c>
    </row>
    <row r="1738" spans="2:5" ht="11.25" hidden="1" customHeight="1">
      <c r="B1738" s="664" t="s">
        <v>147</v>
      </c>
      <c r="C1738" s="336" t="s">
        <v>148</v>
      </c>
      <c r="D1738" s="389">
        <v>0</v>
      </c>
    </row>
    <row r="1739" spans="2:5" ht="11.25" hidden="1" customHeight="1">
      <c r="B1739" s="664" t="s">
        <v>369</v>
      </c>
      <c r="C1739" s="336" t="s">
        <v>370</v>
      </c>
      <c r="D1739" s="389">
        <v>0</v>
      </c>
    </row>
    <row r="1740" spans="2:5" ht="11.25" customHeight="1">
      <c r="B1740" s="664" t="s">
        <v>149</v>
      </c>
      <c r="C1740" s="336" t="s">
        <v>150</v>
      </c>
      <c r="D1740" s="387">
        <v>-227000</v>
      </c>
    </row>
    <row r="1741" spans="2:5" ht="11.25" hidden="1" customHeight="1">
      <c r="B1741" s="664" t="s">
        <v>151</v>
      </c>
      <c r="C1741" s="336" t="s">
        <v>152</v>
      </c>
      <c r="D1741" s="389">
        <v>0</v>
      </c>
    </row>
    <row r="1742" spans="2:5" ht="11.25" hidden="1" customHeight="1">
      <c r="B1742" s="664" t="s">
        <v>153</v>
      </c>
      <c r="C1742" s="336" t="s">
        <v>154</v>
      </c>
      <c r="D1742" s="389">
        <v>0</v>
      </c>
    </row>
    <row r="1743" spans="2:5" ht="11.25" hidden="1" customHeight="1">
      <c r="B1743" s="664" t="s">
        <v>289</v>
      </c>
      <c r="C1743" s="336" t="s">
        <v>290</v>
      </c>
      <c r="D1743" s="389">
        <v>0</v>
      </c>
    </row>
    <row r="1744" spans="2:5" ht="11.25" hidden="1" customHeight="1">
      <c r="B1744" s="664" t="s">
        <v>291</v>
      </c>
      <c r="C1744" s="336" t="s">
        <v>292</v>
      </c>
      <c r="D1744" s="389">
        <v>0</v>
      </c>
    </row>
    <row r="1745" spans="1:5" ht="11.25" hidden="1" customHeight="1">
      <c r="B1745" s="664" t="s">
        <v>372</v>
      </c>
      <c r="C1745" s="336" t="s">
        <v>394</v>
      </c>
      <c r="D1745" s="389">
        <v>0</v>
      </c>
    </row>
    <row r="1746" spans="1:5" ht="11.25" hidden="1" customHeight="1">
      <c r="B1746" s="664" t="s">
        <v>169</v>
      </c>
      <c r="C1746" s="336" t="s">
        <v>303</v>
      </c>
      <c r="D1746" s="387">
        <v>0</v>
      </c>
    </row>
    <row r="1747" spans="1:5" ht="11.1" customHeight="1">
      <c r="B1747" s="388"/>
      <c r="C1747" s="427" t="s">
        <v>265</v>
      </c>
      <c r="D1747" s="402">
        <f>SUM(D1712:D1746)</f>
        <v>-300000</v>
      </c>
    </row>
    <row r="1748" spans="1:5" ht="11.25" customHeight="1">
      <c r="B1748" s="403"/>
      <c r="C1748" s="404"/>
      <c r="D1748" s="405"/>
    </row>
    <row r="1749" spans="1:5" ht="11.25" hidden="1" customHeight="1">
      <c r="B1749" s="427"/>
      <c r="C1749" s="626"/>
      <c r="D1749" s="474"/>
    </row>
    <row r="1750" spans="1:5" ht="11.25" hidden="1" customHeight="1">
      <c r="B1750" s="427"/>
      <c r="C1750" s="626"/>
      <c r="D1750" s="474"/>
    </row>
    <row r="1751" spans="1:5" ht="11.25" hidden="1" customHeight="1">
      <c r="B1751" s="427"/>
      <c r="C1751" s="626"/>
      <c r="D1751" s="474"/>
    </row>
    <row r="1752" spans="1:5" ht="11.25" hidden="1" customHeight="1">
      <c r="B1752" s="427"/>
      <c r="C1752" s="626"/>
      <c r="D1752" s="474"/>
    </row>
    <row r="1753" spans="1:5" ht="10.199999999999999">
      <c r="C1753" s="481"/>
      <c r="D1753" s="352"/>
    </row>
    <row r="1754" spans="1:5" ht="10.199999999999999" hidden="1">
      <c r="B1754" s="674" t="s">
        <v>395</v>
      </c>
      <c r="C1754" s="481"/>
      <c r="D1754" s="562" t="s">
        <v>396</v>
      </c>
      <c r="E1754" s="368" t="s">
        <v>397</v>
      </c>
    </row>
    <row r="1755" spans="1:5" ht="10.199999999999999" hidden="1">
      <c r="C1755" s="481"/>
      <c r="D1755" s="352"/>
    </row>
    <row r="1756" spans="1:5" ht="10.199999999999999" hidden="1">
      <c r="A1756" s="749" t="s">
        <v>19</v>
      </c>
      <c r="B1756" s="749"/>
      <c r="C1756" s="763" t="s">
        <v>20</v>
      </c>
      <c r="D1756" s="764" t="s">
        <v>21</v>
      </c>
      <c r="E1756" s="748" t="s">
        <v>22</v>
      </c>
    </row>
    <row r="1757" spans="1:5" ht="10.199999999999999" hidden="1">
      <c r="A1757" s="768"/>
      <c r="B1757" s="749"/>
      <c r="C1757" s="763"/>
      <c r="D1757" s="764"/>
      <c r="E1757" s="748"/>
    </row>
    <row r="1758" spans="1:5" ht="10.199999999999999" hidden="1">
      <c r="A1758" s="653"/>
      <c r="B1758" s="675"/>
      <c r="C1758" s="676"/>
      <c r="D1758" s="677"/>
      <c r="E1758" s="532"/>
    </row>
    <row r="1759" spans="1:5" ht="10.199999999999999" hidden="1">
      <c r="A1759" s="640" t="s">
        <v>64</v>
      </c>
      <c r="B1759" s="286">
        <v>1</v>
      </c>
      <c r="C1759" s="678" t="s">
        <v>65</v>
      </c>
      <c r="D1759" s="89">
        <f>+D1764+D1767+D1761</f>
        <v>0</v>
      </c>
      <c r="E1759" s="534" t="e">
        <f>+D1759/D1783</f>
        <v>#DIV/0!</v>
      </c>
    </row>
    <row r="1760" spans="1:5" ht="10.199999999999999" hidden="1">
      <c r="A1760" s="497"/>
      <c r="B1760" s="279"/>
      <c r="C1760" s="679"/>
      <c r="D1760" s="89"/>
      <c r="E1760" s="537"/>
    </row>
    <row r="1761" spans="1:5" ht="10.199999999999999" hidden="1">
      <c r="A1761" s="640" t="s">
        <v>64</v>
      </c>
      <c r="B1761" s="294">
        <v>1.01</v>
      </c>
      <c r="C1761" s="501" t="s">
        <v>67</v>
      </c>
      <c r="D1761" s="536">
        <f>+D1762</f>
        <v>0</v>
      </c>
      <c r="E1761" s="534" t="e">
        <f>+D1761/D1783</f>
        <v>#DIV/0!</v>
      </c>
    </row>
    <row r="1762" spans="1:5" ht="10.199999999999999" hidden="1">
      <c r="A1762" s="497" t="s">
        <v>64</v>
      </c>
      <c r="B1762" s="279" t="s">
        <v>70</v>
      </c>
      <c r="C1762" s="680" t="s">
        <v>71</v>
      </c>
      <c r="D1762" s="81">
        <v>0</v>
      </c>
      <c r="E1762" s="537" t="e">
        <f>+D1762/D1783</f>
        <v>#DIV/0!</v>
      </c>
    </row>
    <row r="1763" spans="1:5" ht="10.199999999999999" hidden="1">
      <c r="A1763" s="497"/>
      <c r="B1763" s="279"/>
      <c r="C1763" s="679"/>
      <c r="D1763" s="89"/>
      <c r="E1763" s="537"/>
    </row>
    <row r="1764" spans="1:5" ht="10.199999999999999" hidden="1">
      <c r="A1764" s="640" t="s">
        <v>64</v>
      </c>
      <c r="B1764" s="294" t="s">
        <v>89</v>
      </c>
      <c r="C1764" s="501" t="s">
        <v>90</v>
      </c>
      <c r="D1764" s="536">
        <f>+D1765</f>
        <v>0</v>
      </c>
      <c r="E1764" s="534" t="e">
        <f>+D1764/D1783</f>
        <v>#DIV/0!</v>
      </c>
    </row>
    <row r="1765" spans="1:5" ht="10.199999999999999" hidden="1">
      <c r="A1765" s="497" t="s">
        <v>64</v>
      </c>
      <c r="B1765" s="279" t="s">
        <v>97</v>
      </c>
      <c r="C1765" s="680" t="s">
        <v>98</v>
      </c>
      <c r="D1765" s="81">
        <v>0</v>
      </c>
      <c r="E1765" s="537" t="e">
        <f>+D1765/D1783</f>
        <v>#DIV/0!</v>
      </c>
    </row>
    <row r="1766" spans="1:5" ht="10.199999999999999" hidden="1">
      <c r="A1766" s="497"/>
      <c r="B1766" s="279"/>
      <c r="C1766" s="680"/>
      <c r="D1766" s="89"/>
      <c r="E1766" s="537"/>
    </row>
    <row r="1767" spans="1:5" ht="10.199999999999999" hidden="1">
      <c r="A1767" s="640" t="s">
        <v>64</v>
      </c>
      <c r="B1767" s="294" t="s">
        <v>281</v>
      </c>
      <c r="C1767" s="501" t="s">
        <v>282</v>
      </c>
      <c r="D1767" s="89">
        <f>+D1768</f>
        <v>0</v>
      </c>
      <c r="E1767" s="534" t="e">
        <f>+D1767/D1783</f>
        <v>#DIV/0!</v>
      </c>
    </row>
    <row r="1768" spans="1:5" ht="10.199999999999999" hidden="1">
      <c r="A1768" s="497" t="s">
        <v>64</v>
      </c>
      <c r="B1768" s="279" t="s">
        <v>363</v>
      </c>
      <c r="C1768" s="680" t="s">
        <v>364</v>
      </c>
      <c r="D1768" s="81">
        <v>0</v>
      </c>
      <c r="E1768" s="537" t="e">
        <f>+D1768/D1783</f>
        <v>#DIV/0!</v>
      </c>
    </row>
    <row r="1769" spans="1:5" ht="10.199999999999999" hidden="1">
      <c r="A1769" s="497"/>
      <c r="B1769" s="279"/>
      <c r="C1769" s="680"/>
      <c r="D1769" s="89"/>
      <c r="E1769" s="537"/>
    </row>
    <row r="1770" spans="1:5" ht="10.199999999999999" hidden="1">
      <c r="A1770" s="497"/>
      <c r="B1770" s="279"/>
      <c r="C1770" s="680"/>
      <c r="D1770" s="89"/>
      <c r="E1770" s="537"/>
    </row>
    <row r="1771" spans="1:5" ht="10.199999999999999" hidden="1">
      <c r="A1771" s="640" t="s">
        <v>64</v>
      </c>
      <c r="B1771" s="286">
        <v>2</v>
      </c>
      <c r="C1771" s="678" t="s">
        <v>122</v>
      </c>
      <c r="D1771" s="89">
        <f>+D1773</f>
        <v>0</v>
      </c>
      <c r="E1771" s="534">
        <v>1</v>
      </c>
    </row>
    <row r="1772" spans="1:5" ht="10.199999999999999" hidden="1">
      <c r="A1772" s="497"/>
      <c r="B1772" s="279"/>
      <c r="C1772" s="679"/>
      <c r="D1772" s="89"/>
      <c r="E1772" s="537"/>
    </row>
    <row r="1773" spans="1:5" ht="10.199999999999999" hidden="1">
      <c r="A1773" s="640" t="s">
        <v>64</v>
      </c>
      <c r="B1773" s="294">
        <v>2.0099999999999998</v>
      </c>
      <c r="C1773" s="501" t="s">
        <v>398</v>
      </c>
      <c r="D1773" s="536">
        <f>+D1774</f>
        <v>0</v>
      </c>
      <c r="E1773" s="534" t="e">
        <f>+D1773/$D$1783</f>
        <v>#DIV/0!</v>
      </c>
    </row>
    <row r="1774" spans="1:5" ht="10.199999999999999" hidden="1">
      <c r="A1774" s="497" t="s">
        <v>64</v>
      </c>
      <c r="B1774" s="279" t="s">
        <v>365</v>
      </c>
      <c r="C1774" s="680" t="s">
        <v>366</v>
      </c>
      <c r="D1774" s="81">
        <v>0</v>
      </c>
      <c r="E1774" s="537" t="e">
        <f>+D1774/$D$1783</f>
        <v>#DIV/0!</v>
      </c>
    </row>
    <row r="1775" spans="1:5" ht="10.199999999999999" hidden="1">
      <c r="A1775" s="497"/>
      <c r="B1775" s="279"/>
      <c r="C1775" s="680"/>
      <c r="D1775" s="81"/>
      <c r="E1775" s="537"/>
    </row>
    <row r="1776" spans="1:5" ht="10.199999999999999" hidden="1">
      <c r="A1776" s="497"/>
      <c r="B1776" s="279"/>
      <c r="C1776" s="680"/>
      <c r="D1776" s="81"/>
      <c r="E1776" s="537"/>
    </row>
    <row r="1777" spans="1:5" ht="10.199999999999999" hidden="1">
      <c r="A1777" s="640">
        <v>2</v>
      </c>
      <c r="B1777" s="286">
        <v>5</v>
      </c>
      <c r="C1777" s="678" t="s">
        <v>157</v>
      </c>
      <c r="D1777" s="89">
        <f>+D1779</f>
        <v>0</v>
      </c>
      <c r="E1777" s="534" t="e">
        <f>+D1777/D1783</f>
        <v>#DIV/0!</v>
      </c>
    </row>
    <row r="1778" spans="1:5" ht="10.199999999999999" hidden="1">
      <c r="A1778" s="497"/>
      <c r="B1778" s="279"/>
      <c r="C1778" s="680"/>
      <c r="D1778" s="81"/>
      <c r="E1778" s="537"/>
    </row>
    <row r="1779" spans="1:5" ht="10.199999999999999" hidden="1">
      <c r="A1779" s="640" t="s">
        <v>158</v>
      </c>
      <c r="B1779" s="294" t="s">
        <v>159</v>
      </c>
      <c r="C1779" s="501" t="s">
        <v>160</v>
      </c>
      <c r="D1779" s="536">
        <f>+D1780</f>
        <v>0</v>
      </c>
      <c r="E1779" s="534" t="e">
        <f>+D1779/D1783</f>
        <v>#DIV/0!</v>
      </c>
    </row>
    <row r="1780" spans="1:5" ht="10.199999999999999" hidden="1">
      <c r="A1780" s="497" t="s">
        <v>158</v>
      </c>
      <c r="B1780" s="279" t="s">
        <v>169</v>
      </c>
      <c r="C1780" s="680" t="s">
        <v>170</v>
      </c>
      <c r="D1780" s="81">
        <v>0</v>
      </c>
      <c r="E1780" s="537" t="e">
        <f>+D1780/D1783</f>
        <v>#DIV/0!</v>
      </c>
    </row>
    <row r="1781" spans="1:5" ht="10.199999999999999" hidden="1">
      <c r="A1781" s="497"/>
      <c r="B1781" s="279"/>
      <c r="C1781" s="680"/>
      <c r="D1781" s="81"/>
      <c r="E1781" s="537"/>
    </row>
    <row r="1782" spans="1:5" ht="11.1" hidden="1" customHeight="1">
      <c r="A1782" s="497"/>
      <c r="B1782" s="279"/>
      <c r="C1782" s="679"/>
      <c r="D1782" s="89"/>
      <c r="E1782" s="537"/>
    </row>
    <row r="1783" spans="1:5" ht="19.2" hidden="1" customHeight="1">
      <c r="A1783" s="738" t="s">
        <v>399</v>
      </c>
      <c r="B1783" s="739"/>
      <c r="C1783" s="740"/>
      <c r="D1783" s="645">
        <f>+D1771+D1777+D1759</f>
        <v>0</v>
      </c>
      <c r="E1783" s="612" t="e">
        <f>+D1783/D1783</f>
        <v>#DIV/0!</v>
      </c>
    </row>
    <row r="1784" spans="1:5" ht="10.199999999999999" hidden="1">
      <c r="C1784" s="481"/>
      <c r="D1784" s="352"/>
    </row>
    <row r="1785" spans="1:5" ht="10.199999999999999" hidden="1">
      <c r="C1785" s="481"/>
      <c r="D1785" s="352"/>
    </row>
    <row r="1786" spans="1:5" ht="10.199999999999999" hidden="1">
      <c r="C1786" s="481"/>
      <c r="D1786" s="352"/>
    </row>
    <row r="1787" spans="1:5" ht="10.199999999999999" hidden="1">
      <c r="C1787" s="481"/>
      <c r="D1787" s="352"/>
    </row>
    <row r="1788" spans="1:5" ht="10.199999999999999" hidden="1">
      <c r="C1788" s="481"/>
      <c r="D1788" s="352"/>
    </row>
    <row r="1789" spans="1:5" ht="11.1" hidden="1" customHeight="1">
      <c r="B1789" s="561" t="s">
        <v>400</v>
      </c>
      <c r="C1789" s="481"/>
      <c r="D1789" s="562" t="s">
        <v>401</v>
      </c>
      <c r="E1789" s="368" t="s">
        <v>402</v>
      </c>
    </row>
    <row r="1790" spans="1:5" ht="11.25" hidden="1" customHeight="1">
      <c r="C1790" s="481"/>
      <c r="D1790" s="352"/>
    </row>
    <row r="1791" spans="1:5" ht="11.25" hidden="1" customHeight="1">
      <c r="A1791" s="749" t="s">
        <v>19</v>
      </c>
      <c r="B1791" s="749"/>
      <c r="C1791" s="763" t="s">
        <v>20</v>
      </c>
      <c r="D1791" s="764" t="s">
        <v>21</v>
      </c>
      <c r="E1791" s="748" t="s">
        <v>22</v>
      </c>
    </row>
    <row r="1792" spans="1:5" ht="11.25" hidden="1" customHeight="1">
      <c r="A1792" s="768"/>
      <c r="B1792" s="749"/>
      <c r="C1792" s="763"/>
      <c r="D1792" s="764"/>
      <c r="E1792" s="748"/>
    </row>
    <row r="1793" spans="1:5" ht="11.25" hidden="1" customHeight="1">
      <c r="A1793" s="653"/>
      <c r="B1793" s="675"/>
      <c r="C1793" s="676"/>
      <c r="D1793" s="677"/>
      <c r="E1793" s="532"/>
    </row>
    <row r="1794" spans="1:5" ht="11.25" hidden="1" customHeight="1">
      <c r="A1794" s="640" t="s">
        <v>23</v>
      </c>
      <c r="B1794" s="286" t="s">
        <v>24</v>
      </c>
      <c r="C1794" s="678" t="s">
        <v>25</v>
      </c>
      <c r="D1794" s="89">
        <f>+D1796+D1800+D1805+D1809</f>
        <v>0</v>
      </c>
      <c r="E1794" s="537">
        <v>0</v>
      </c>
    </row>
    <row r="1795" spans="1:5" ht="11.25" hidden="1" customHeight="1">
      <c r="A1795" s="497"/>
      <c r="B1795" s="279"/>
      <c r="C1795" s="679"/>
      <c r="D1795" s="89"/>
      <c r="E1795" s="537"/>
    </row>
    <row r="1796" spans="1:5" ht="11.25" hidden="1" customHeight="1">
      <c r="A1796" s="640" t="s">
        <v>26</v>
      </c>
      <c r="B1796" s="294" t="s">
        <v>27</v>
      </c>
      <c r="C1796" s="501" t="s">
        <v>28</v>
      </c>
      <c r="D1796" s="536">
        <f>SUM(D1797:D1798)</f>
        <v>0</v>
      </c>
      <c r="E1796" s="534" t="e">
        <f>+D1796/$D$1855</f>
        <v>#DIV/0!</v>
      </c>
    </row>
    <row r="1797" spans="1:5" ht="11.25" hidden="1" customHeight="1">
      <c r="A1797" s="497" t="s">
        <v>26</v>
      </c>
      <c r="B1797" s="279" t="s">
        <v>29</v>
      </c>
      <c r="C1797" s="680" t="s">
        <v>30</v>
      </c>
      <c r="D1797" s="81">
        <v>0</v>
      </c>
      <c r="E1797" s="537" t="e">
        <f>+D1797/$D$1855</f>
        <v>#DIV/0!</v>
      </c>
    </row>
    <row r="1798" spans="1:5" ht="11.25" hidden="1" customHeight="1">
      <c r="A1798" s="497" t="s">
        <v>26</v>
      </c>
      <c r="B1798" s="279" t="s">
        <v>31</v>
      </c>
      <c r="C1798" s="680" t="s">
        <v>32</v>
      </c>
      <c r="D1798" s="81">
        <v>0</v>
      </c>
      <c r="E1798" s="537" t="e">
        <f>+D1798/D1855</f>
        <v>#DIV/0!</v>
      </c>
    </row>
    <row r="1799" spans="1:5" ht="11.25" hidden="1" customHeight="1">
      <c r="A1799" s="497"/>
      <c r="B1799" s="279"/>
      <c r="C1799" s="679"/>
      <c r="D1799" s="536"/>
      <c r="E1799" s="537"/>
    </row>
    <row r="1800" spans="1:5" ht="11.25" hidden="1" customHeight="1">
      <c r="A1800" s="640" t="s">
        <v>26</v>
      </c>
      <c r="B1800" s="294" t="s">
        <v>41</v>
      </c>
      <c r="C1800" s="501" t="s">
        <v>42</v>
      </c>
      <c r="D1800" s="536">
        <f>SUM(D1801:D1803)</f>
        <v>0</v>
      </c>
      <c r="E1800" s="537" t="e">
        <f>+D1800/D1855</f>
        <v>#DIV/0!</v>
      </c>
    </row>
    <row r="1801" spans="1:5" ht="11.25" hidden="1" customHeight="1">
      <c r="A1801" s="497" t="s">
        <v>26</v>
      </c>
      <c r="B1801" s="279" t="s">
        <v>43</v>
      </c>
      <c r="C1801" s="680" t="s">
        <v>44</v>
      </c>
      <c r="D1801" s="81">
        <v>0</v>
      </c>
      <c r="E1801" s="537" t="e">
        <f>+D1801/D1855</f>
        <v>#DIV/0!</v>
      </c>
    </row>
    <row r="1802" spans="1:5" ht="11.25" hidden="1" customHeight="1">
      <c r="A1802" s="497" t="s">
        <v>26</v>
      </c>
      <c r="B1802" s="279" t="s">
        <v>45</v>
      </c>
      <c r="C1802" s="680" t="s">
        <v>46</v>
      </c>
      <c r="D1802" s="81">
        <v>0</v>
      </c>
      <c r="E1802" s="537" t="e">
        <f>+D1802/D1855</f>
        <v>#DIV/0!</v>
      </c>
    </row>
    <row r="1803" spans="1:5" ht="11.25" hidden="1" customHeight="1">
      <c r="A1803" s="497" t="s">
        <v>26</v>
      </c>
      <c r="B1803" s="279" t="s">
        <v>47</v>
      </c>
      <c r="C1803" s="680" t="s">
        <v>48</v>
      </c>
      <c r="D1803" s="81">
        <v>0</v>
      </c>
      <c r="E1803" s="537" t="e">
        <f>+D1803/D1855</f>
        <v>#DIV/0!</v>
      </c>
    </row>
    <row r="1804" spans="1:5" ht="11.25" hidden="1" customHeight="1">
      <c r="A1804" s="497"/>
      <c r="B1804" s="279"/>
      <c r="C1804" s="678"/>
      <c r="D1804" s="89"/>
      <c r="E1804" s="537"/>
    </row>
    <row r="1805" spans="1:5" ht="22.8" hidden="1" customHeight="1">
      <c r="A1805" s="86" t="s">
        <v>49</v>
      </c>
      <c r="B1805" s="294" t="s">
        <v>50</v>
      </c>
      <c r="C1805" s="501" t="s">
        <v>403</v>
      </c>
      <c r="D1805" s="536">
        <f>SUM(D1806:D1807)</f>
        <v>0</v>
      </c>
      <c r="E1805" s="537" t="e">
        <f>+D1805/D1855</f>
        <v>#DIV/0!</v>
      </c>
    </row>
    <row r="1806" spans="1:5" ht="20.399999999999999" hidden="1">
      <c r="A1806" s="497" t="s">
        <v>49</v>
      </c>
      <c r="B1806" s="279" t="s">
        <v>52</v>
      </c>
      <c r="C1806" s="681" t="s">
        <v>262</v>
      </c>
      <c r="D1806" s="81">
        <v>0</v>
      </c>
      <c r="E1806" s="537" t="e">
        <f>+D1806/D1855</f>
        <v>#DIV/0!</v>
      </c>
    </row>
    <row r="1807" spans="1:5" ht="10.199999999999999" hidden="1">
      <c r="A1807" s="497" t="s">
        <v>49</v>
      </c>
      <c r="B1807" s="279" t="s">
        <v>54</v>
      </c>
      <c r="C1807" s="681" t="s">
        <v>55</v>
      </c>
      <c r="D1807" s="81">
        <v>0</v>
      </c>
      <c r="E1807" s="537" t="e">
        <f>+D1807/D1855</f>
        <v>#DIV/0!</v>
      </c>
    </row>
    <row r="1808" spans="1:5" ht="11.25" hidden="1" customHeight="1">
      <c r="A1808" s="497"/>
      <c r="B1808" s="279"/>
      <c r="C1808" s="678"/>
      <c r="D1808" s="89"/>
      <c r="E1808" s="537"/>
    </row>
    <row r="1809" spans="1:5" ht="22.8" hidden="1" customHeight="1">
      <c r="A1809" s="86" t="s">
        <v>49</v>
      </c>
      <c r="B1809" s="294" t="s">
        <v>56</v>
      </c>
      <c r="C1809" s="501" t="s">
        <v>57</v>
      </c>
      <c r="D1809" s="536">
        <f>SUM(D1810:D1812)</f>
        <v>0</v>
      </c>
      <c r="E1809" s="537" t="e">
        <f>+D1809/D1855</f>
        <v>#DIV/0!</v>
      </c>
    </row>
    <row r="1810" spans="1:5" ht="20.399999999999999" hidden="1">
      <c r="A1810" s="497" t="s">
        <v>49</v>
      </c>
      <c r="B1810" s="279" t="s">
        <v>58</v>
      </c>
      <c r="C1810" s="681" t="s">
        <v>59</v>
      </c>
      <c r="D1810" s="81">
        <v>0</v>
      </c>
      <c r="E1810" s="537" t="e">
        <f>+D1810/D1855</f>
        <v>#DIV/0!</v>
      </c>
    </row>
    <row r="1811" spans="1:5" ht="20.399999999999999" hidden="1">
      <c r="A1811" s="497" t="s">
        <v>49</v>
      </c>
      <c r="B1811" s="279" t="s">
        <v>60</v>
      </c>
      <c r="C1811" s="681" t="s">
        <v>404</v>
      </c>
      <c r="D1811" s="81">
        <v>0</v>
      </c>
      <c r="E1811" s="537" t="e">
        <f>+D1811/D1855</f>
        <v>#DIV/0!</v>
      </c>
    </row>
    <row r="1812" spans="1:5" ht="11.25" hidden="1" customHeight="1">
      <c r="A1812" s="497" t="s">
        <v>49</v>
      </c>
      <c r="B1812" s="279" t="s">
        <v>62</v>
      </c>
      <c r="C1812" s="681" t="s">
        <v>63</v>
      </c>
      <c r="D1812" s="81">
        <v>0</v>
      </c>
      <c r="E1812" s="537" t="e">
        <f>+D1812/D1855</f>
        <v>#DIV/0!</v>
      </c>
    </row>
    <row r="1813" spans="1:5" ht="11.25" hidden="1" customHeight="1">
      <c r="A1813" s="497"/>
      <c r="B1813" s="279"/>
      <c r="C1813" s="678"/>
      <c r="D1813" s="89"/>
      <c r="E1813" s="537"/>
    </row>
    <row r="1814" spans="1:5" ht="11.25" hidden="1" customHeight="1">
      <c r="A1814" s="497"/>
      <c r="B1814" s="279"/>
      <c r="C1814" s="678"/>
      <c r="D1814" s="89"/>
      <c r="E1814" s="537"/>
    </row>
    <row r="1815" spans="1:5" ht="11.25" hidden="1" customHeight="1">
      <c r="A1815" s="640" t="s">
        <v>64</v>
      </c>
      <c r="B1815" s="286">
        <v>1</v>
      </c>
      <c r="C1815" s="678" t="s">
        <v>65</v>
      </c>
      <c r="D1815" s="89">
        <f>+D1817+D1820</f>
        <v>0</v>
      </c>
      <c r="E1815" s="537" t="e">
        <f>+D1815/D1855</f>
        <v>#DIV/0!</v>
      </c>
    </row>
    <row r="1816" spans="1:5" ht="11.25" hidden="1" customHeight="1">
      <c r="A1816" s="497"/>
      <c r="B1816" s="279"/>
      <c r="C1816" s="678"/>
      <c r="D1816" s="89"/>
      <c r="E1816" s="537"/>
    </row>
    <row r="1817" spans="1:5" ht="11.25" hidden="1" customHeight="1">
      <c r="A1817" s="640" t="s">
        <v>64</v>
      </c>
      <c r="B1817" s="294" t="s">
        <v>279</v>
      </c>
      <c r="C1817" s="682" t="s">
        <v>78</v>
      </c>
      <c r="D1817" s="536">
        <f>+D1818</f>
        <v>0</v>
      </c>
      <c r="E1817" s="537" t="e">
        <f>+D1817/D1855</f>
        <v>#DIV/0!</v>
      </c>
    </row>
    <row r="1818" spans="1:5" ht="11.25" hidden="1" customHeight="1">
      <c r="A1818" s="497" t="s">
        <v>64</v>
      </c>
      <c r="B1818" s="279" t="s">
        <v>79</v>
      </c>
      <c r="C1818" s="680" t="s">
        <v>80</v>
      </c>
      <c r="D1818" s="81">
        <v>0</v>
      </c>
      <c r="E1818" s="537" t="e">
        <f>+D1818/D1855</f>
        <v>#DIV/0!</v>
      </c>
    </row>
    <row r="1819" spans="1:5" ht="11.25" hidden="1" customHeight="1">
      <c r="A1819" s="640"/>
      <c r="B1819" s="294"/>
      <c r="C1819" s="682"/>
      <c r="D1819" s="89"/>
      <c r="E1819" s="537"/>
    </row>
    <row r="1820" spans="1:5" ht="11.25" hidden="1" customHeight="1">
      <c r="A1820" s="640" t="s">
        <v>64</v>
      </c>
      <c r="B1820" s="294" t="s">
        <v>251</v>
      </c>
      <c r="C1820" s="682" t="s">
        <v>103</v>
      </c>
      <c r="D1820" s="536">
        <f>SUM(D1821:D1822)</f>
        <v>0</v>
      </c>
      <c r="E1820" s="537" t="e">
        <f>+D1820/D1855</f>
        <v>#DIV/0!</v>
      </c>
    </row>
    <row r="1821" spans="1:5" ht="11.25" hidden="1" customHeight="1">
      <c r="A1821" s="497" t="s">
        <v>64</v>
      </c>
      <c r="B1821" s="279" t="s">
        <v>110</v>
      </c>
      <c r="C1821" s="680" t="s">
        <v>111</v>
      </c>
      <c r="D1821" s="81">
        <v>0</v>
      </c>
      <c r="E1821" s="537"/>
    </row>
    <row r="1822" spans="1:5" ht="11.25" hidden="1" customHeight="1">
      <c r="A1822" s="497" t="s">
        <v>64</v>
      </c>
      <c r="B1822" s="279" t="s">
        <v>116</v>
      </c>
      <c r="C1822" s="680" t="s">
        <v>117</v>
      </c>
      <c r="D1822" s="81">
        <v>0</v>
      </c>
      <c r="E1822" s="537" t="e">
        <f>+D1822/D1855</f>
        <v>#DIV/0!</v>
      </c>
    </row>
    <row r="1823" spans="1:5" ht="11.25" hidden="1" customHeight="1">
      <c r="A1823" s="497"/>
      <c r="B1823" s="279"/>
      <c r="C1823" s="680"/>
      <c r="D1823" s="89"/>
      <c r="E1823" s="537"/>
    </row>
    <row r="1824" spans="1:5" ht="11.25" hidden="1" customHeight="1">
      <c r="A1824" s="497"/>
      <c r="B1824" s="279"/>
      <c r="C1824" s="680"/>
      <c r="D1824" s="89"/>
      <c r="E1824" s="537"/>
    </row>
    <row r="1825" spans="1:5" ht="11.25" hidden="1" customHeight="1">
      <c r="A1825" s="640" t="s">
        <v>64</v>
      </c>
      <c r="B1825" s="286" t="s">
        <v>3</v>
      </c>
      <c r="C1825" s="678" t="s">
        <v>122</v>
      </c>
      <c r="D1825" s="89">
        <f>+D1827+D1831+D1835</f>
        <v>0</v>
      </c>
      <c r="E1825" s="537" t="e">
        <f>+D1825/D1855</f>
        <v>#DIV/0!</v>
      </c>
    </row>
    <row r="1826" spans="1:5" ht="11.25" hidden="1" customHeight="1">
      <c r="A1826" s="497"/>
      <c r="B1826" s="279"/>
      <c r="C1826" s="678"/>
      <c r="D1826" s="89"/>
      <c r="E1826" s="537"/>
    </row>
    <row r="1827" spans="1:5" ht="11.25" hidden="1" customHeight="1">
      <c r="A1827" s="640" t="s">
        <v>64</v>
      </c>
      <c r="B1827" s="294" t="s">
        <v>123</v>
      </c>
      <c r="C1827" s="682" t="s">
        <v>124</v>
      </c>
      <c r="D1827" s="536">
        <f>SUM(D1828:D1829)</f>
        <v>0</v>
      </c>
      <c r="E1827" s="537" t="e">
        <f>+D1827/D1855</f>
        <v>#DIV/0!</v>
      </c>
    </row>
    <row r="1828" spans="1:5" ht="11.25" hidden="1" customHeight="1">
      <c r="A1828" s="497" t="s">
        <v>64</v>
      </c>
      <c r="B1828" s="279" t="s">
        <v>125</v>
      </c>
      <c r="C1828" s="680" t="s">
        <v>217</v>
      </c>
      <c r="D1828" s="81">
        <v>0</v>
      </c>
      <c r="E1828" s="537" t="e">
        <f>+D1828/D1855</f>
        <v>#DIV/0!</v>
      </c>
    </row>
    <row r="1829" spans="1:5" ht="11.25" hidden="1" customHeight="1">
      <c r="A1829" s="497" t="s">
        <v>64</v>
      </c>
      <c r="B1829" s="279" t="s">
        <v>218</v>
      </c>
      <c r="C1829" s="680" t="s">
        <v>219</v>
      </c>
      <c r="D1829" s="81">
        <v>0</v>
      </c>
      <c r="E1829" s="537" t="e">
        <f>+D1829/D1855</f>
        <v>#DIV/0!</v>
      </c>
    </row>
    <row r="1830" spans="1:5" ht="11.25" hidden="1" customHeight="1">
      <c r="A1830" s="497"/>
      <c r="B1830" s="279"/>
      <c r="C1830" s="678"/>
      <c r="D1830" s="89"/>
      <c r="E1830" s="537"/>
    </row>
    <row r="1831" spans="1:5" ht="11.25" hidden="1" customHeight="1">
      <c r="A1831" s="640" t="s">
        <v>64</v>
      </c>
      <c r="B1831" s="294" t="s">
        <v>139</v>
      </c>
      <c r="C1831" s="682" t="s">
        <v>140</v>
      </c>
      <c r="D1831" s="536">
        <f>SUM(D1832:D1833)</f>
        <v>0</v>
      </c>
      <c r="E1831" s="537" t="e">
        <f>+D1831/D1855</f>
        <v>#DIV/0!</v>
      </c>
    </row>
    <row r="1832" spans="1:5" ht="11.25" hidden="1" customHeight="1">
      <c r="A1832" s="497" t="s">
        <v>64</v>
      </c>
      <c r="B1832" s="279" t="s">
        <v>141</v>
      </c>
      <c r="C1832" s="680" t="s">
        <v>142</v>
      </c>
      <c r="D1832" s="81">
        <v>0</v>
      </c>
      <c r="E1832" s="537" t="e">
        <f>+D1832/D1855</f>
        <v>#DIV/0!</v>
      </c>
    </row>
    <row r="1833" spans="1:5" ht="11.25" hidden="1" customHeight="1">
      <c r="A1833" s="497" t="s">
        <v>64</v>
      </c>
      <c r="B1833" s="279" t="s">
        <v>143</v>
      </c>
      <c r="C1833" s="680" t="s">
        <v>144</v>
      </c>
      <c r="D1833" s="81">
        <v>0</v>
      </c>
      <c r="E1833" s="537" t="e">
        <f>+D1833/D1855</f>
        <v>#DIV/0!</v>
      </c>
    </row>
    <row r="1834" spans="1:5" ht="11.25" hidden="1" customHeight="1">
      <c r="A1834" s="497"/>
      <c r="B1834" s="279"/>
      <c r="C1834" s="678"/>
      <c r="D1834" s="89"/>
      <c r="E1834" s="537"/>
    </row>
    <row r="1835" spans="1:5" ht="11.25" hidden="1" customHeight="1">
      <c r="A1835" s="640" t="s">
        <v>64</v>
      </c>
      <c r="B1835" s="294" t="s">
        <v>145</v>
      </c>
      <c r="C1835" s="682" t="s">
        <v>146</v>
      </c>
      <c r="D1835" s="536">
        <f>SUM(D1836:D1838)</f>
        <v>0</v>
      </c>
      <c r="E1835" s="537" t="e">
        <f>+D1835/D1855</f>
        <v>#DIV/0!</v>
      </c>
    </row>
    <row r="1836" spans="1:5" ht="11.25" hidden="1" customHeight="1">
      <c r="A1836" s="497" t="s">
        <v>64</v>
      </c>
      <c r="B1836" s="279" t="s">
        <v>151</v>
      </c>
      <c r="C1836" s="680" t="s">
        <v>152</v>
      </c>
      <c r="D1836" s="81">
        <v>0</v>
      </c>
      <c r="E1836" s="537" t="e">
        <f>+D1836/D1855</f>
        <v>#DIV/0!</v>
      </c>
    </row>
    <row r="1837" spans="1:5" ht="11.25" hidden="1" customHeight="1">
      <c r="A1837" s="497" t="s">
        <v>64</v>
      </c>
      <c r="B1837" s="279" t="s">
        <v>155</v>
      </c>
      <c r="C1837" s="680" t="s">
        <v>156</v>
      </c>
      <c r="D1837" s="81">
        <v>0</v>
      </c>
      <c r="E1837" s="537" t="e">
        <f>+D1837/D1855</f>
        <v>#DIV/0!</v>
      </c>
    </row>
    <row r="1838" spans="1:5" ht="11.25" hidden="1" customHeight="1">
      <c r="A1838" s="497"/>
      <c r="B1838" s="279"/>
      <c r="C1838" s="679"/>
      <c r="D1838" s="89"/>
      <c r="E1838" s="537"/>
    </row>
    <row r="1839" spans="1:5" ht="11.25" hidden="1" customHeight="1">
      <c r="A1839" s="497"/>
      <c r="B1839" s="279"/>
      <c r="C1839" s="678"/>
      <c r="D1839" s="89"/>
      <c r="E1839" s="537"/>
    </row>
    <row r="1840" spans="1:5" ht="11.25" hidden="1" customHeight="1">
      <c r="A1840" s="640">
        <v>2</v>
      </c>
      <c r="B1840" s="286">
        <v>5</v>
      </c>
      <c r="C1840" s="678" t="s">
        <v>157</v>
      </c>
      <c r="D1840" s="89">
        <f>+D1842+D1845</f>
        <v>0</v>
      </c>
      <c r="E1840" s="537" t="e">
        <f>+D1840/D1855</f>
        <v>#DIV/0!</v>
      </c>
    </row>
    <row r="1841" spans="1:5" ht="11.25" hidden="1" customHeight="1">
      <c r="A1841" s="497"/>
      <c r="B1841" s="279"/>
      <c r="C1841" s="678"/>
      <c r="D1841" s="89"/>
      <c r="E1841" s="537"/>
    </row>
    <row r="1842" spans="1:5" ht="11.25" hidden="1" customHeight="1">
      <c r="A1842" s="640" t="s">
        <v>158</v>
      </c>
      <c r="B1842" s="294" t="s">
        <v>159</v>
      </c>
      <c r="C1842" s="682" t="s">
        <v>160</v>
      </c>
      <c r="D1842" s="536">
        <f>+D1843</f>
        <v>0</v>
      </c>
      <c r="E1842" s="537" t="e">
        <f>+D1842/D1855</f>
        <v>#DIV/0!</v>
      </c>
    </row>
    <row r="1843" spans="1:5" ht="11.25" hidden="1" customHeight="1">
      <c r="A1843" s="497" t="s">
        <v>158</v>
      </c>
      <c r="B1843" s="279" t="s">
        <v>169</v>
      </c>
      <c r="C1843" s="680" t="s">
        <v>170</v>
      </c>
      <c r="D1843" s="81">
        <v>0</v>
      </c>
      <c r="E1843" s="537" t="e">
        <f>+D1843/D1855</f>
        <v>#DIV/0!</v>
      </c>
    </row>
    <row r="1844" spans="1:5" ht="11.25" hidden="1" customHeight="1">
      <c r="A1844" s="497"/>
      <c r="B1844" s="279"/>
      <c r="C1844" s="678"/>
      <c r="D1844" s="89"/>
      <c r="E1844" s="537"/>
    </row>
    <row r="1845" spans="1:5" ht="11.25" hidden="1" customHeight="1">
      <c r="A1845" s="497"/>
      <c r="B1845" s="294" t="s">
        <v>171</v>
      </c>
      <c r="C1845" s="682" t="s">
        <v>172</v>
      </c>
      <c r="D1845" s="89">
        <f>+D1846</f>
        <v>0</v>
      </c>
      <c r="E1845" s="537" t="e">
        <f>+D1845/D1855</f>
        <v>#DIV/0!</v>
      </c>
    </row>
    <row r="1846" spans="1:5" ht="11.25" hidden="1" customHeight="1">
      <c r="A1846" s="497" t="s">
        <v>229</v>
      </c>
      <c r="B1846" s="279" t="s">
        <v>230</v>
      </c>
      <c r="C1846" s="680" t="s">
        <v>231</v>
      </c>
      <c r="D1846" s="81"/>
      <c r="E1846" s="537" t="e">
        <f>+D1846/D1855</f>
        <v>#DIV/0!</v>
      </c>
    </row>
    <row r="1847" spans="1:5" ht="11.25" hidden="1" customHeight="1">
      <c r="A1847" s="497"/>
      <c r="B1847" s="279"/>
      <c r="C1847" s="678"/>
      <c r="D1847" s="89"/>
      <c r="E1847" s="537"/>
    </row>
    <row r="1848" spans="1:5" ht="11.25" hidden="1" customHeight="1">
      <c r="A1848" s="497"/>
      <c r="B1848" s="279"/>
      <c r="C1848" s="678"/>
      <c r="D1848" s="89"/>
      <c r="E1848" s="537"/>
    </row>
    <row r="1849" spans="1:5" ht="11.25" hidden="1" customHeight="1">
      <c r="A1849" s="640">
        <v>4</v>
      </c>
      <c r="B1849" s="286" t="s">
        <v>191</v>
      </c>
      <c r="C1849" s="678" t="s">
        <v>192</v>
      </c>
      <c r="D1849" s="89">
        <f>+D1851</f>
        <v>0</v>
      </c>
      <c r="E1849" s="537" t="e">
        <f>+D1849/D1855</f>
        <v>#DIV/0!</v>
      </c>
    </row>
    <row r="1850" spans="1:5" ht="11.25" hidden="1" customHeight="1">
      <c r="A1850" s="497"/>
      <c r="B1850" s="279"/>
      <c r="C1850" s="682"/>
      <c r="D1850" s="89"/>
      <c r="E1850" s="537"/>
    </row>
    <row r="1851" spans="1:5" ht="11.25" hidden="1" customHeight="1">
      <c r="A1851" s="640">
        <v>4</v>
      </c>
      <c r="B1851" s="294" t="s">
        <v>193</v>
      </c>
      <c r="C1851" s="682" t="s">
        <v>194</v>
      </c>
      <c r="D1851" s="89">
        <v>0</v>
      </c>
      <c r="E1851" s="537" t="e">
        <f>+D1851/D1855</f>
        <v>#DIV/0!</v>
      </c>
    </row>
    <row r="1852" spans="1:5" ht="11.25" hidden="1" customHeight="1">
      <c r="A1852" s="497">
        <v>4</v>
      </c>
      <c r="B1852" s="279" t="s">
        <v>195</v>
      </c>
      <c r="C1852" s="680" t="s">
        <v>196</v>
      </c>
      <c r="D1852" s="81">
        <v>0</v>
      </c>
      <c r="E1852" s="537" t="e">
        <f>+D1852/D1855</f>
        <v>#DIV/0!</v>
      </c>
    </row>
    <row r="1853" spans="1:5" ht="11.25" hidden="1" customHeight="1">
      <c r="A1853" s="497"/>
      <c r="B1853" s="279"/>
      <c r="C1853" s="679"/>
      <c r="D1853" s="89"/>
      <c r="E1853" s="537"/>
    </row>
    <row r="1854" spans="1:5" ht="11.1" hidden="1" customHeight="1">
      <c r="A1854" s="497"/>
      <c r="B1854" s="279"/>
      <c r="C1854" s="679"/>
      <c r="D1854" s="89"/>
      <c r="E1854" s="537"/>
    </row>
    <row r="1855" spans="1:5" ht="19.2" hidden="1" customHeight="1">
      <c r="A1855" s="738" t="s">
        <v>405</v>
      </c>
      <c r="B1855" s="739"/>
      <c r="C1855" s="740"/>
      <c r="D1855" s="645">
        <f>+D1849+D1840+D1825+D1815+D1794</f>
        <v>0</v>
      </c>
      <c r="E1855" s="612" t="e">
        <f>+D1855/D1855</f>
        <v>#DIV/0!</v>
      </c>
    </row>
    <row r="1856" spans="1:5" ht="10.199999999999999">
      <c r="C1856" s="481"/>
      <c r="D1856" s="352"/>
    </row>
    <row r="1857" spans="1:5" ht="10.199999999999999">
      <c r="C1857" s="481"/>
      <c r="D1857" s="352"/>
    </row>
    <row r="1858" spans="1:5" ht="10.199999999999999">
      <c r="C1858" s="311" t="s">
        <v>406</v>
      </c>
      <c r="D1858" s="352"/>
      <c r="E1858" s="352">
        <f>+D1855+D1582+D1443+D1267+D1300+D1201+D1023+D804+D699+D576+D474+D411+D358+D275+D1783+D1382</f>
        <v>-99312309.00999999</v>
      </c>
    </row>
    <row r="1859" spans="1:5" ht="10.199999999999999">
      <c r="C1859" s="311"/>
      <c r="D1859" s="352"/>
      <c r="E1859" s="352"/>
    </row>
    <row r="1860" spans="1:5" ht="10.199999999999999">
      <c r="C1860" s="311"/>
      <c r="D1860" s="352"/>
      <c r="E1860" s="352"/>
    </row>
    <row r="1861" spans="1:5" ht="10.199999999999999">
      <c r="C1861" s="311"/>
      <c r="D1861" s="352"/>
      <c r="E1861" s="352"/>
    </row>
    <row r="1862" spans="1:5" ht="10.199999999999999">
      <c r="C1862" s="311"/>
      <c r="D1862" s="352"/>
      <c r="E1862" s="352"/>
    </row>
    <row r="1863" spans="1:5" ht="10.199999999999999">
      <c r="C1863" s="311"/>
      <c r="D1863" s="352"/>
      <c r="E1863" s="352"/>
    </row>
    <row r="1864" spans="1:5" ht="10.199999999999999">
      <c r="C1864" s="312"/>
      <c r="D1864" s="352"/>
    </row>
    <row r="1865" spans="1:5" ht="10.199999999999999">
      <c r="C1865" s="312"/>
      <c r="D1865" s="352"/>
    </row>
    <row r="1866" spans="1:5" ht="10.199999999999999">
      <c r="C1866" s="312"/>
      <c r="D1866" s="352"/>
    </row>
    <row r="1867" spans="1:5" ht="10.199999999999999" hidden="1">
      <c r="C1867" s="312"/>
      <c r="D1867" s="352"/>
    </row>
    <row r="1868" spans="1:5" ht="10.199999999999999" hidden="1">
      <c r="C1868" s="481"/>
      <c r="D1868" s="352"/>
    </row>
    <row r="1869" spans="1:5" ht="12">
      <c r="A1869" s="747" t="s">
        <v>407</v>
      </c>
      <c r="B1869" s="747"/>
      <c r="C1869" s="747"/>
    </row>
    <row r="1870" spans="1:5" ht="10.199999999999999"/>
    <row r="1871" spans="1:5" ht="10.8" customHeight="1"/>
    <row r="1872" spans="1:5" ht="10.8" hidden="1" customHeight="1">
      <c r="B1872" s="311" t="s">
        <v>408</v>
      </c>
      <c r="C1872" s="448" t="s">
        <v>409</v>
      </c>
    </row>
    <row r="1873" spans="1:5" ht="10.8" hidden="1" customHeight="1">
      <c r="C1873" s="355"/>
      <c r="D1873" s="352"/>
    </row>
    <row r="1874" spans="1:5" ht="10.8" hidden="1" customHeight="1">
      <c r="D1874" s="352"/>
    </row>
    <row r="1875" spans="1:5" ht="10.199999999999999" hidden="1">
      <c r="B1875" s="311" t="s">
        <v>410</v>
      </c>
      <c r="C1875" s="683" t="s">
        <v>411</v>
      </c>
      <c r="D1875" s="562" t="s">
        <v>412</v>
      </c>
      <c r="E1875" s="368" t="s">
        <v>413</v>
      </c>
    </row>
    <row r="1876" spans="1:5" ht="10.199999999999999" hidden="1">
      <c r="B1876" s="350"/>
      <c r="D1876" s="97"/>
      <c r="E1876" s="684"/>
    </row>
    <row r="1877" spans="1:5" ht="10.199999999999999" hidden="1">
      <c r="A1877" s="759" t="s">
        <v>19</v>
      </c>
      <c r="B1877" s="760"/>
      <c r="C1877" s="757" t="s">
        <v>20</v>
      </c>
      <c r="D1877" s="766" t="s">
        <v>21</v>
      </c>
      <c r="E1877" s="736" t="s">
        <v>22</v>
      </c>
    </row>
    <row r="1878" spans="1:5" ht="10.199999999999999" hidden="1">
      <c r="A1878" s="761"/>
      <c r="B1878" s="762"/>
      <c r="C1878" s="758"/>
      <c r="D1878" s="767"/>
      <c r="E1878" s="737"/>
    </row>
    <row r="1879" spans="1:5" ht="10.199999999999999" hidden="1">
      <c r="A1879" s="542"/>
      <c r="B1879" s="412"/>
      <c r="C1879" s="685"/>
      <c r="D1879" s="309"/>
      <c r="E1879" s="537"/>
    </row>
    <row r="1880" spans="1:5" ht="10.199999999999999" hidden="1">
      <c r="A1880" s="533">
        <v>2</v>
      </c>
      <c r="B1880" s="415">
        <v>5</v>
      </c>
      <c r="C1880" s="621" t="s">
        <v>157</v>
      </c>
      <c r="D1880" s="89">
        <f>+D1882</f>
        <v>0</v>
      </c>
      <c r="E1880" s="534" t="e">
        <f>+D1880/$D$1892</f>
        <v>#DIV/0!</v>
      </c>
    </row>
    <row r="1881" spans="1:5" ht="10.199999999999999" hidden="1">
      <c r="A1881" s="544"/>
      <c r="B1881" s="415"/>
      <c r="C1881" s="639"/>
      <c r="D1881" s="89"/>
      <c r="E1881" s="537"/>
    </row>
    <row r="1882" spans="1:5" ht="10.199999999999999" hidden="1">
      <c r="A1882" s="543"/>
      <c r="B1882" s="622" t="s">
        <v>171</v>
      </c>
      <c r="C1882" s="686" t="s">
        <v>172</v>
      </c>
      <c r="D1882" s="536">
        <f>+D1883+D1884</f>
        <v>0</v>
      </c>
      <c r="E1882" s="534" t="e">
        <f>+D1882/$D$1892</f>
        <v>#DIV/0!</v>
      </c>
    </row>
    <row r="1883" spans="1:5" ht="10.199999999999999" hidden="1">
      <c r="A1883" s="73" t="s">
        <v>414</v>
      </c>
      <c r="B1883" s="426" t="s">
        <v>415</v>
      </c>
      <c r="C1883" s="273" t="s">
        <v>416</v>
      </c>
      <c r="D1883" s="81">
        <v>0</v>
      </c>
      <c r="E1883" s="537" t="e">
        <f>+D1883/$D$1892</f>
        <v>#DIV/0!</v>
      </c>
    </row>
    <row r="1884" spans="1:5" ht="10.199999999999999" hidden="1">
      <c r="A1884" s="73" t="s">
        <v>181</v>
      </c>
      <c r="B1884" s="426" t="s">
        <v>182</v>
      </c>
      <c r="C1884" s="273" t="s">
        <v>417</v>
      </c>
      <c r="D1884" s="81">
        <v>0</v>
      </c>
      <c r="E1884" s="537" t="e">
        <f>+D1884/$D$1892</f>
        <v>#DIV/0!</v>
      </c>
    </row>
    <row r="1885" spans="1:5" ht="10.199999999999999" hidden="1">
      <c r="A1885" s="544"/>
      <c r="B1885" s="415"/>
      <c r="C1885" s="621"/>
      <c r="D1885" s="89"/>
      <c r="E1885" s="534"/>
    </row>
    <row r="1886" spans="1:5" ht="10.199999999999999" hidden="1">
      <c r="A1886" s="533"/>
      <c r="B1886" s="415">
        <v>9</v>
      </c>
      <c r="C1886" s="621" t="s">
        <v>192</v>
      </c>
      <c r="D1886" s="89">
        <f>+D1888</f>
        <v>0</v>
      </c>
      <c r="E1886" s="534" t="e">
        <f>+D1886/$D$1892</f>
        <v>#DIV/0!</v>
      </c>
    </row>
    <row r="1887" spans="1:5" ht="10.199999999999999" hidden="1">
      <c r="A1887" s="544"/>
      <c r="B1887" s="415"/>
      <c r="C1887" s="621"/>
      <c r="D1887" s="394"/>
      <c r="E1887" s="534"/>
    </row>
    <row r="1888" spans="1:5" ht="10.199999999999999" hidden="1">
      <c r="A1888" s="543">
        <v>4</v>
      </c>
      <c r="B1888" s="622" t="s">
        <v>193</v>
      </c>
      <c r="C1888" s="686" t="s">
        <v>194</v>
      </c>
      <c r="D1888" s="536">
        <f>+D1889</f>
        <v>0</v>
      </c>
      <c r="E1888" s="534" t="e">
        <f>+D1888/$D$1892</f>
        <v>#DIV/0!</v>
      </c>
    </row>
    <row r="1889" spans="1:5" ht="10.199999999999999" hidden="1">
      <c r="A1889" s="73">
        <v>4</v>
      </c>
      <c r="B1889" s="426" t="s">
        <v>195</v>
      </c>
      <c r="C1889" s="273" t="s">
        <v>196</v>
      </c>
      <c r="D1889" s="413">
        <v>0</v>
      </c>
      <c r="E1889" s="537" t="e">
        <f>+D1889/$D$1892</f>
        <v>#DIV/0!</v>
      </c>
    </row>
    <row r="1890" spans="1:5" ht="10.199999999999999" hidden="1">
      <c r="A1890" s="73"/>
      <c r="B1890" s="426"/>
      <c r="C1890" s="273"/>
      <c r="D1890" s="413"/>
      <c r="E1890" s="537"/>
    </row>
    <row r="1891" spans="1:5" ht="10.199999999999999" hidden="1">
      <c r="A1891" s="542"/>
      <c r="B1891" s="412"/>
      <c r="C1891" s="553"/>
      <c r="D1891" s="687"/>
      <c r="E1891" s="537"/>
    </row>
    <row r="1892" spans="1:5" ht="18" hidden="1" customHeight="1">
      <c r="A1892" s="738" t="s">
        <v>418</v>
      </c>
      <c r="B1892" s="739"/>
      <c r="C1892" s="740"/>
      <c r="D1892" s="645">
        <f>+D1880+D1886</f>
        <v>0</v>
      </c>
      <c r="E1892" s="612" t="e">
        <f>+D1892/D1892</f>
        <v>#DIV/0!</v>
      </c>
    </row>
    <row r="1893" spans="1:5" ht="10.8" hidden="1" customHeight="1"/>
    <row r="1894" spans="1:5" ht="10.8" hidden="1" customHeight="1"/>
    <row r="1895" spans="1:5" ht="11.1" hidden="1" customHeight="1">
      <c r="C1895" s="311" t="s">
        <v>419</v>
      </c>
      <c r="D1895" s="463"/>
      <c r="E1895" s="352">
        <f>+D1892</f>
        <v>0</v>
      </c>
    </row>
    <row r="1896" spans="1:5" ht="11.1" hidden="1" customHeight="1">
      <c r="C1896" s="311"/>
      <c r="D1896" s="463"/>
      <c r="E1896" s="352"/>
    </row>
    <row r="1897" spans="1:5" ht="11.1" hidden="1" customHeight="1">
      <c r="C1897" s="311"/>
      <c r="D1897" s="463"/>
      <c r="E1897" s="352"/>
    </row>
    <row r="1898" spans="1:5" ht="11.1" hidden="1" customHeight="1">
      <c r="C1898" s="311"/>
      <c r="D1898" s="463"/>
      <c r="E1898" s="352"/>
    </row>
    <row r="1899" spans="1:5" ht="10.8" hidden="1" customHeight="1"/>
    <row r="1900" spans="1:5" ht="10.8" hidden="1" customHeight="1"/>
    <row r="1901" spans="1:5" ht="10.8" customHeight="1">
      <c r="B1901" s="311" t="s">
        <v>420</v>
      </c>
      <c r="C1901" s="448" t="s">
        <v>421</v>
      </c>
    </row>
    <row r="1902" spans="1:5" ht="10.199999999999999">
      <c r="C1902" s="355"/>
      <c r="D1902" s="352"/>
    </row>
    <row r="1903" spans="1:5" ht="10.199999999999999">
      <c r="D1903" s="352"/>
    </row>
    <row r="1904" spans="1:5" ht="10.199999999999999">
      <c r="B1904" s="311" t="s">
        <v>422</v>
      </c>
      <c r="C1904" s="683" t="s">
        <v>423</v>
      </c>
      <c r="D1904" s="562" t="s">
        <v>424</v>
      </c>
      <c r="E1904" s="368" t="s">
        <v>425</v>
      </c>
    </row>
    <row r="1905" spans="1:5" ht="10.199999999999999">
      <c r="B1905" s="350"/>
      <c r="D1905" s="97"/>
      <c r="E1905" s="684"/>
    </row>
    <row r="1906" spans="1:5" ht="10.199999999999999">
      <c r="A1906" s="759" t="s">
        <v>19</v>
      </c>
      <c r="B1906" s="760"/>
      <c r="C1906" s="757" t="s">
        <v>20</v>
      </c>
      <c r="D1906" s="766" t="s">
        <v>21</v>
      </c>
      <c r="E1906" s="736" t="s">
        <v>22</v>
      </c>
    </row>
    <row r="1907" spans="1:5" ht="10.199999999999999">
      <c r="A1907" s="761"/>
      <c r="B1907" s="762"/>
      <c r="C1907" s="758"/>
      <c r="D1907" s="767"/>
      <c r="E1907" s="737"/>
    </row>
    <row r="1908" spans="1:5" ht="10.199999999999999">
      <c r="A1908" s="542"/>
      <c r="B1908" s="412"/>
      <c r="C1908" s="685"/>
      <c r="D1908" s="309"/>
      <c r="E1908" s="537"/>
    </row>
    <row r="1909" spans="1:5" ht="10.199999999999999" hidden="1">
      <c r="A1909" s="533" t="s">
        <v>23</v>
      </c>
      <c r="B1909" s="286" t="s">
        <v>24</v>
      </c>
      <c r="C1909" s="621" t="s">
        <v>25</v>
      </c>
      <c r="D1909" s="89">
        <f>+D1911+D1915+D1919+D1923</f>
        <v>0</v>
      </c>
      <c r="E1909" s="534">
        <f>+D1909/$D$1935</f>
        <v>0</v>
      </c>
    </row>
    <row r="1910" spans="1:5" ht="10.199999999999999" hidden="1">
      <c r="A1910" s="533"/>
      <c r="B1910" s="286"/>
      <c r="C1910" s="639"/>
      <c r="D1910" s="89"/>
      <c r="E1910" s="534"/>
    </row>
    <row r="1911" spans="1:5" ht="10.199999999999999" hidden="1">
      <c r="A1911" s="535" t="s">
        <v>26</v>
      </c>
      <c r="B1911" s="294" t="s">
        <v>27</v>
      </c>
      <c r="C1911" s="501" t="s">
        <v>28</v>
      </c>
      <c r="D1911" s="536">
        <f>SUM(D1912:D1913)</f>
        <v>0</v>
      </c>
      <c r="E1911" s="534">
        <f>+D1911/$D$1935</f>
        <v>0</v>
      </c>
    </row>
    <row r="1912" spans="1:5" ht="10.199999999999999" hidden="1">
      <c r="A1912" s="497" t="s">
        <v>26</v>
      </c>
      <c r="B1912" s="90" t="s">
        <v>29</v>
      </c>
      <c r="C1912" s="498" t="s">
        <v>30</v>
      </c>
      <c r="D1912" s="81">
        <v>0</v>
      </c>
      <c r="E1912" s="537">
        <f>+D1912/$D$1935</f>
        <v>0</v>
      </c>
    </row>
    <row r="1913" spans="1:5" ht="10.199999999999999" hidden="1">
      <c r="A1913" s="497" t="s">
        <v>26</v>
      </c>
      <c r="B1913" s="90" t="s">
        <v>33</v>
      </c>
      <c r="C1913" s="498" t="s">
        <v>426</v>
      </c>
      <c r="D1913" s="81">
        <v>0</v>
      </c>
      <c r="E1913" s="537">
        <f>+D1913/$D$1935</f>
        <v>0</v>
      </c>
    </row>
    <row r="1914" spans="1:5" ht="10.199999999999999" hidden="1">
      <c r="A1914" s="497"/>
      <c r="B1914" s="90"/>
      <c r="C1914" s="498"/>
      <c r="D1914" s="81"/>
      <c r="E1914" s="537"/>
    </row>
    <row r="1915" spans="1:5" ht="10.199999999999999" hidden="1">
      <c r="A1915" s="535" t="s">
        <v>26</v>
      </c>
      <c r="B1915" s="294" t="s">
        <v>41</v>
      </c>
      <c r="C1915" s="501" t="s">
        <v>42</v>
      </c>
      <c r="D1915" s="536">
        <f>SUM(D1917:D1917)</f>
        <v>0</v>
      </c>
      <c r="E1915" s="534">
        <f>+D1915/$D$1935</f>
        <v>0</v>
      </c>
    </row>
    <row r="1916" spans="1:5" ht="10.199999999999999" hidden="1">
      <c r="A1916" s="497" t="s">
        <v>26</v>
      </c>
      <c r="B1916" s="90" t="s">
        <v>43</v>
      </c>
      <c r="C1916" s="318" t="s">
        <v>44</v>
      </c>
      <c r="D1916" s="81">
        <v>0</v>
      </c>
      <c r="E1916" s="537">
        <f>+D1916/$D$1935</f>
        <v>0</v>
      </c>
    </row>
    <row r="1917" spans="1:5" ht="10.199999999999999" hidden="1">
      <c r="A1917" s="497" t="s">
        <v>26</v>
      </c>
      <c r="B1917" s="90" t="s">
        <v>45</v>
      </c>
      <c r="C1917" s="498" t="s">
        <v>46</v>
      </c>
      <c r="D1917" s="81">
        <v>0</v>
      </c>
      <c r="E1917" s="537">
        <f>+D1917/$D$1935</f>
        <v>0</v>
      </c>
    </row>
    <row r="1918" spans="1:5" ht="10.199999999999999" hidden="1">
      <c r="A1918" s="497"/>
      <c r="B1918" s="90"/>
      <c r="C1918" s="498"/>
      <c r="D1918" s="81"/>
      <c r="E1918" s="537"/>
    </row>
    <row r="1919" spans="1:5" ht="20.399999999999999" hidden="1">
      <c r="A1919" s="500" t="s">
        <v>49</v>
      </c>
      <c r="B1919" s="539" t="s">
        <v>50</v>
      </c>
      <c r="C1919" s="623" t="s">
        <v>51</v>
      </c>
      <c r="D1919" s="536">
        <f>SUM(D1920:D1921)</f>
        <v>0</v>
      </c>
      <c r="E1919" s="534">
        <f>+D1919/$D$1935</f>
        <v>0</v>
      </c>
    </row>
    <row r="1920" spans="1:5" ht="20.399999999999999" hidden="1">
      <c r="A1920" s="281" t="s">
        <v>49</v>
      </c>
      <c r="B1920" s="279" t="s">
        <v>52</v>
      </c>
      <c r="C1920" s="289" t="s">
        <v>53</v>
      </c>
      <c r="D1920" s="81">
        <v>0</v>
      </c>
      <c r="E1920" s="537">
        <f>+D1920/$D$1935</f>
        <v>0</v>
      </c>
    </row>
    <row r="1921" spans="1:5" ht="10.199999999999999" hidden="1">
      <c r="A1921" s="281" t="s">
        <v>49</v>
      </c>
      <c r="B1921" s="279" t="s">
        <v>54</v>
      </c>
      <c r="C1921" s="289" t="s">
        <v>55</v>
      </c>
      <c r="D1921" s="81">
        <v>0</v>
      </c>
      <c r="E1921" s="537">
        <f>+D1921/$D$1935</f>
        <v>0</v>
      </c>
    </row>
    <row r="1922" spans="1:5" ht="10.199999999999999" hidden="1">
      <c r="A1922" s="290"/>
      <c r="B1922" s="279"/>
      <c r="C1922" s="553"/>
      <c r="D1922" s="81"/>
      <c r="E1922" s="537"/>
    </row>
    <row r="1923" spans="1:5" ht="20.399999999999999" hidden="1">
      <c r="A1923" s="500" t="s">
        <v>49</v>
      </c>
      <c r="B1923" s="539" t="s">
        <v>56</v>
      </c>
      <c r="C1923" s="623" t="s">
        <v>57</v>
      </c>
      <c r="D1923" s="536">
        <f>SUM(D1924:D1926)</f>
        <v>0</v>
      </c>
      <c r="E1923" s="534">
        <f>+D1923/$D$1935</f>
        <v>0</v>
      </c>
    </row>
    <row r="1924" spans="1:5" ht="20.399999999999999" hidden="1">
      <c r="A1924" s="281" t="s">
        <v>49</v>
      </c>
      <c r="B1924" s="279" t="s">
        <v>58</v>
      </c>
      <c r="C1924" s="289" t="s">
        <v>59</v>
      </c>
      <c r="D1924" s="81">
        <v>0</v>
      </c>
      <c r="E1924" s="537">
        <f>+D1924/$D$1935</f>
        <v>0</v>
      </c>
    </row>
    <row r="1925" spans="1:5" ht="20.399999999999999" hidden="1">
      <c r="A1925" s="494" t="s">
        <v>49</v>
      </c>
      <c r="B1925" s="412" t="s">
        <v>60</v>
      </c>
      <c r="C1925" s="289" t="s">
        <v>61</v>
      </c>
      <c r="D1925" s="81">
        <v>0</v>
      </c>
      <c r="E1925" s="537">
        <f>+D1925/$D$1935</f>
        <v>0</v>
      </c>
    </row>
    <row r="1926" spans="1:5" ht="10.199999999999999" hidden="1">
      <c r="A1926" s="494" t="s">
        <v>49</v>
      </c>
      <c r="B1926" s="412" t="s">
        <v>62</v>
      </c>
      <c r="C1926" s="289" t="s">
        <v>63</v>
      </c>
      <c r="D1926" s="81">
        <v>0</v>
      </c>
      <c r="E1926" s="537">
        <f>+D1926/$D$1935</f>
        <v>0</v>
      </c>
    </row>
    <row r="1927" spans="1:5" ht="10.199999999999999" hidden="1">
      <c r="A1927" s="494"/>
      <c r="B1927" s="412"/>
      <c r="C1927" s="289"/>
      <c r="D1927" s="309"/>
      <c r="E1927" s="537"/>
    </row>
    <row r="1928" spans="1:5" ht="10.199999999999999" hidden="1">
      <c r="A1928" s="494"/>
      <c r="B1928" s="412"/>
      <c r="C1928" s="289"/>
      <c r="D1928" s="309"/>
      <c r="E1928" s="537"/>
    </row>
    <row r="1929" spans="1:5" ht="10.199999999999999">
      <c r="A1929" s="533" t="s">
        <v>190</v>
      </c>
      <c r="B1929" s="415" t="s">
        <v>191</v>
      </c>
      <c r="C1929" s="621" t="s">
        <v>192</v>
      </c>
      <c r="D1929" s="89">
        <f>+D1931</f>
        <v>-192965922.52000001</v>
      </c>
      <c r="E1929" s="534">
        <f>+D1929/$D$1935</f>
        <v>1</v>
      </c>
    </row>
    <row r="1930" spans="1:5" ht="10.199999999999999">
      <c r="A1930" s="544"/>
      <c r="B1930" s="415"/>
      <c r="C1930" s="639"/>
      <c r="D1930" s="89"/>
      <c r="E1930" s="537"/>
    </row>
    <row r="1931" spans="1:5" ht="10.199999999999999">
      <c r="A1931" s="543" t="s">
        <v>190</v>
      </c>
      <c r="B1931" s="622" t="s">
        <v>193</v>
      </c>
      <c r="C1931" s="686" t="s">
        <v>194</v>
      </c>
      <c r="D1931" s="536">
        <f>SUM(D1932:D1933)</f>
        <v>-192965922.52000001</v>
      </c>
      <c r="E1931" s="534">
        <f>+D1931/$D$1935</f>
        <v>1</v>
      </c>
    </row>
    <row r="1932" spans="1:5" ht="10.199999999999999" hidden="1">
      <c r="A1932" s="542">
        <v>4</v>
      </c>
      <c r="B1932" s="412" t="s">
        <v>195</v>
      </c>
      <c r="C1932" s="553" t="s">
        <v>196</v>
      </c>
      <c r="D1932" s="81">
        <v>0</v>
      </c>
      <c r="E1932" s="537">
        <f>+D1932/$D$1935</f>
        <v>0</v>
      </c>
    </row>
    <row r="1933" spans="1:5" ht="10.199999999999999">
      <c r="A1933" s="73">
        <v>4</v>
      </c>
      <c r="B1933" s="426" t="s">
        <v>197</v>
      </c>
      <c r="C1933" s="273" t="s">
        <v>198</v>
      </c>
      <c r="D1933" s="81">
        <v>-192965922.52000001</v>
      </c>
      <c r="E1933" s="537">
        <f>+D1933/$D$1935</f>
        <v>1</v>
      </c>
    </row>
    <row r="1934" spans="1:5" ht="10.199999999999999">
      <c r="A1934" s="542"/>
      <c r="B1934" s="412"/>
      <c r="C1934" s="553"/>
      <c r="D1934" s="687"/>
      <c r="E1934" s="537"/>
    </row>
    <row r="1935" spans="1:5" ht="18" customHeight="1">
      <c r="A1935" s="738" t="s">
        <v>427</v>
      </c>
      <c r="B1935" s="739"/>
      <c r="C1935" s="740"/>
      <c r="D1935" s="645">
        <f>+D1929+D1909</f>
        <v>-192965922.52000001</v>
      </c>
      <c r="E1935" s="612">
        <f>+D1935/D1935</f>
        <v>1</v>
      </c>
    </row>
    <row r="1936" spans="1:5" ht="10.199999999999999">
      <c r="A1936" s="351"/>
      <c r="B1936" s="351"/>
      <c r="C1936" s="351"/>
      <c r="D1936" s="470"/>
      <c r="E1936" s="334"/>
    </row>
    <row r="1937" spans="1:5" ht="10.199999999999999">
      <c r="A1937" s="351"/>
      <c r="B1937" s="351"/>
      <c r="C1937" s="351"/>
      <c r="D1937" s="470"/>
      <c r="E1937" s="334"/>
    </row>
    <row r="1938" spans="1:5" ht="10.199999999999999">
      <c r="A1938" s="351"/>
      <c r="B1938" s="351"/>
      <c r="C1938" s="351"/>
      <c r="D1938" s="470"/>
      <c r="E1938" s="334"/>
    </row>
    <row r="1939" spans="1:5" ht="10.199999999999999"/>
    <row r="1940" spans="1:5" ht="10.199999999999999"/>
    <row r="1941" spans="1:5" ht="10.199999999999999" hidden="1">
      <c r="B1941" s="311" t="s">
        <v>428</v>
      </c>
      <c r="C1941" s="442" t="s">
        <v>429</v>
      </c>
      <c r="D1941" s="470" t="s">
        <v>430</v>
      </c>
      <c r="E1941" s="368" t="s">
        <v>431</v>
      </c>
    </row>
    <row r="1942" spans="1:5" ht="10.199999999999999" hidden="1">
      <c r="B1942" s="350"/>
      <c r="D1942" s="97"/>
      <c r="E1942" s="684"/>
    </row>
    <row r="1943" spans="1:5" ht="10.199999999999999" hidden="1">
      <c r="A1943" s="759" t="s">
        <v>19</v>
      </c>
      <c r="B1943" s="760"/>
      <c r="C1943" s="757" t="s">
        <v>20</v>
      </c>
      <c r="D1943" s="766" t="s">
        <v>21</v>
      </c>
      <c r="E1943" s="736" t="s">
        <v>22</v>
      </c>
    </row>
    <row r="1944" spans="1:5" ht="10.199999999999999" hidden="1">
      <c r="A1944" s="761"/>
      <c r="B1944" s="762"/>
      <c r="C1944" s="758"/>
      <c r="D1944" s="767"/>
      <c r="E1944" s="737"/>
    </row>
    <row r="1945" spans="1:5" ht="10.199999999999999" hidden="1">
      <c r="A1945" s="542"/>
      <c r="B1945" s="412"/>
      <c r="C1945" s="685"/>
      <c r="D1945" s="309"/>
      <c r="E1945" s="537"/>
    </row>
    <row r="1946" spans="1:5" ht="10.199999999999999" hidden="1">
      <c r="A1946" s="533" t="s">
        <v>23</v>
      </c>
      <c r="B1946" s="286" t="s">
        <v>24</v>
      </c>
      <c r="C1946" s="621" t="s">
        <v>25</v>
      </c>
      <c r="D1946" s="89">
        <f>+D1948+D1951+D1956+D1960</f>
        <v>0</v>
      </c>
      <c r="E1946" s="534" t="e">
        <f>+D1946/D1987</f>
        <v>#DIV/0!</v>
      </c>
    </row>
    <row r="1947" spans="1:5" ht="10.199999999999999" hidden="1">
      <c r="A1947" s="533"/>
      <c r="B1947" s="286"/>
      <c r="C1947" s="639"/>
      <c r="D1947" s="89"/>
      <c r="E1947" s="534"/>
    </row>
    <row r="1948" spans="1:5" ht="10.199999999999999" hidden="1">
      <c r="A1948" s="535" t="s">
        <v>26</v>
      </c>
      <c r="B1948" s="294" t="s">
        <v>27</v>
      </c>
      <c r="C1948" s="501" t="s">
        <v>28</v>
      </c>
      <c r="D1948" s="536">
        <f>SUM(D1949)</f>
        <v>0</v>
      </c>
      <c r="E1948" s="534">
        <v>0</v>
      </c>
    </row>
    <row r="1949" spans="1:5" ht="10.199999999999999" hidden="1">
      <c r="A1949" s="497" t="s">
        <v>26</v>
      </c>
      <c r="B1949" s="90" t="s">
        <v>29</v>
      </c>
      <c r="C1949" s="498" t="s">
        <v>30</v>
      </c>
      <c r="D1949" s="81">
        <v>0</v>
      </c>
      <c r="E1949" s="537">
        <v>0</v>
      </c>
    </row>
    <row r="1950" spans="1:5" ht="10.199999999999999" hidden="1">
      <c r="A1950" s="497"/>
      <c r="B1950" s="90"/>
      <c r="C1950" s="498"/>
      <c r="D1950" s="81"/>
      <c r="E1950" s="537"/>
    </row>
    <row r="1951" spans="1:5" ht="10.199999999999999" hidden="1">
      <c r="A1951" s="535" t="s">
        <v>26</v>
      </c>
      <c r="B1951" s="294" t="s">
        <v>41</v>
      </c>
      <c r="C1951" s="501" t="s">
        <v>42</v>
      </c>
      <c r="D1951" s="536">
        <f>SUM(D1952:D1954)</f>
        <v>0</v>
      </c>
      <c r="E1951" s="534" t="e">
        <f>+D1951/D1987</f>
        <v>#DIV/0!</v>
      </c>
    </row>
    <row r="1952" spans="1:5" ht="10.199999999999999" hidden="1">
      <c r="A1952" s="497" t="s">
        <v>26</v>
      </c>
      <c r="B1952" s="90" t="s">
        <v>43</v>
      </c>
      <c r="C1952" s="318" t="s">
        <v>44</v>
      </c>
      <c r="D1952" s="81"/>
      <c r="E1952" s="537" t="e">
        <f>+D1952/D1952</f>
        <v>#DIV/0!</v>
      </c>
    </row>
    <row r="1953" spans="1:5" ht="10.199999999999999" hidden="1">
      <c r="A1953" s="497" t="s">
        <v>26</v>
      </c>
      <c r="B1953" s="90" t="s">
        <v>45</v>
      </c>
      <c r="C1953" s="498" t="s">
        <v>46</v>
      </c>
      <c r="D1953" s="81">
        <v>0</v>
      </c>
      <c r="E1953" s="537" t="e">
        <f t="shared" ref="E1953" si="20">+D1953/D1994</f>
        <v>#DIV/0!</v>
      </c>
    </row>
    <row r="1954" spans="1:5" ht="10.199999999999999" hidden="1">
      <c r="A1954" s="497" t="s">
        <v>26</v>
      </c>
      <c r="B1954" s="90" t="s">
        <v>47</v>
      </c>
      <c r="C1954" s="498" t="s">
        <v>48</v>
      </c>
      <c r="D1954" s="81"/>
      <c r="E1954" s="537" t="e">
        <f>+D1954/D1987</f>
        <v>#DIV/0!</v>
      </c>
    </row>
    <row r="1955" spans="1:5" ht="10.199999999999999" hidden="1">
      <c r="A1955" s="497"/>
      <c r="B1955" s="90"/>
      <c r="C1955" s="498"/>
      <c r="D1955" s="81"/>
      <c r="E1955" s="537"/>
    </row>
    <row r="1956" spans="1:5" ht="20.399999999999999" hidden="1">
      <c r="A1956" s="500" t="s">
        <v>49</v>
      </c>
      <c r="B1956" s="539" t="s">
        <v>50</v>
      </c>
      <c r="C1956" s="623" t="s">
        <v>51</v>
      </c>
      <c r="D1956" s="536">
        <f>SUM(D1957:D1958)</f>
        <v>0</v>
      </c>
      <c r="E1956" s="534">
        <v>0</v>
      </c>
    </row>
    <row r="1957" spans="1:5" ht="20.399999999999999" hidden="1">
      <c r="A1957" s="281" t="s">
        <v>49</v>
      </c>
      <c r="B1957" s="279" t="s">
        <v>52</v>
      </c>
      <c r="C1957" s="289" t="s">
        <v>53</v>
      </c>
      <c r="D1957" s="81">
        <v>0</v>
      </c>
      <c r="E1957" s="537">
        <v>0</v>
      </c>
    </row>
    <row r="1958" spans="1:5" ht="10.199999999999999" hidden="1">
      <c r="A1958" s="281" t="s">
        <v>49</v>
      </c>
      <c r="B1958" s="279" t="s">
        <v>54</v>
      </c>
      <c r="C1958" s="289" t="s">
        <v>55</v>
      </c>
      <c r="D1958" s="81">
        <v>0</v>
      </c>
      <c r="E1958" s="537">
        <v>0</v>
      </c>
    </row>
    <row r="1959" spans="1:5" ht="10.199999999999999" hidden="1">
      <c r="A1959" s="290"/>
      <c r="B1959" s="279"/>
      <c r="C1959" s="553"/>
      <c r="D1959" s="81"/>
      <c r="E1959" s="537"/>
    </row>
    <row r="1960" spans="1:5" ht="20.399999999999999" hidden="1">
      <c r="A1960" s="500" t="s">
        <v>49</v>
      </c>
      <c r="B1960" s="539" t="s">
        <v>56</v>
      </c>
      <c r="C1960" s="623" t="s">
        <v>57</v>
      </c>
      <c r="D1960" s="536">
        <f>SUM(D1961:D1964)</f>
        <v>0</v>
      </c>
      <c r="E1960" s="534">
        <v>0</v>
      </c>
    </row>
    <row r="1961" spans="1:5" ht="20.399999999999999" hidden="1">
      <c r="A1961" s="281" t="s">
        <v>49</v>
      </c>
      <c r="B1961" s="279" t="s">
        <v>58</v>
      </c>
      <c r="C1961" s="289" t="s">
        <v>59</v>
      </c>
      <c r="D1961" s="81">
        <v>0</v>
      </c>
      <c r="E1961" s="537">
        <v>0</v>
      </c>
    </row>
    <row r="1962" spans="1:5" ht="20.399999999999999" hidden="1">
      <c r="A1962" s="494" t="s">
        <v>49</v>
      </c>
      <c r="B1962" s="412" t="s">
        <v>60</v>
      </c>
      <c r="C1962" s="289" t="s">
        <v>61</v>
      </c>
      <c r="D1962" s="81">
        <v>0</v>
      </c>
      <c r="E1962" s="537">
        <v>0</v>
      </c>
    </row>
    <row r="1963" spans="1:5" ht="10.199999999999999" hidden="1">
      <c r="A1963" s="494" t="s">
        <v>49</v>
      </c>
      <c r="B1963" s="412" t="s">
        <v>62</v>
      </c>
      <c r="C1963" s="289" t="s">
        <v>63</v>
      </c>
      <c r="D1963" s="81">
        <v>0</v>
      </c>
      <c r="E1963" s="537">
        <v>0</v>
      </c>
    </row>
    <row r="1964" spans="1:5" ht="10.199999999999999" hidden="1">
      <c r="A1964" s="494"/>
      <c r="B1964" s="412"/>
      <c r="C1964" s="289"/>
      <c r="D1964" s="309"/>
      <c r="E1964" s="537"/>
    </row>
    <row r="1965" spans="1:5" ht="10.199999999999999" hidden="1">
      <c r="A1965" s="494"/>
      <c r="B1965" s="412"/>
      <c r="C1965" s="289"/>
      <c r="D1965" s="309"/>
      <c r="E1965" s="537"/>
    </row>
    <row r="1966" spans="1:5" ht="10.199999999999999" hidden="1">
      <c r="A1966" s="533" t="s">
        <v>64</v>
      </c>
      <c r="B1966" s="415">
        <v>2</v>
      </c>
      <c r="C1966" s="621" t="s">
        <v>122</v>
      </c>
      <c r="D1966" s="89">
        <f>+D1968+D1971+D1975+D1978</f>
        <v>0</v>
      </c>
      <c r="E1966" s="534">
        <v>1</v>
      </c>
    </row>
    <row r="1967" spans="1:5" ht="10.199999999999999" hidden="1">
      <c r="A1967" s="494"/>
      <c r="B1967" s="412"/>
      <c r="C1967" s="289"/>
      <c r="D1967" s="309"/>
      <c r="E1967" s="537"/>
    </row>
    <row r="1968" spans="1:5" ht="10.199999999999999" hidden="1">
      <c r="A1968" s="500" t="s">
        <v>64</v>
      </c>
      <c r="B1968" s="539" t="s">
        <v>123</v>
      </c>
      <c r="C1968" s="623" t="s">
        <v>124</v>
      </c>
      <c r="D1968" s="536">
        <f>SUM(D1969)</f>
        <v>0</v>
      </c>
      <c r="E1968" s="534" t="e">
        <f>+D1968/D1987</f>
        <v>#DIV/0!</v>
      </c>
    </row>
    <row r="1969" spans="1:5" ht="10.199999999999999" hidden="1">
      <c r="A1969" s="494" t="s">
        <v>64</v>
      </c>
      <c r="B1969" s="412" t="s">
        <v>218</v>
      </c>
      <c r="C1969" s="289" t="s">
        <v>219</v>
      </c>
      <c r="D1969" s="81">
        <v>0</v>
      </c>
      <c r="E1969" s="537" t="e">
        <f>+D1969/D1987</f>
        <v>#DIV/0!</v>
      </c>
    </row>
    <row r="1970" spans="1:5" ht="10.199999999999999" hidden="1">
      <c r="A1970" s="494"/>
      <c r="B1970" s="412"/>
      <c r="C1970" s="289"/>
      <c r="E1970" s="537"/>
    </row>
    <row r="1971" spans="1:5" ht="20.399999999999999" hidden="1">
      <c r="A1971" s="500" t="s">
        <v>64</v>
      </c>
      <c r="B1971" s="539" t="s">
        <v>131</v>
      </c>
      <c r="C1971" s="623" t="s">
        <v>132</v>
      </c>
      <c r="D1971" s="536">
        <f>SUM(D1972:D1973)</f>
        <v>0</v>
      </c>
      <c r="E1971" s="534" t="e">
        <f>+D1971/D1987</f>
        <v>#DIV/0!</v>
      </c>
    </row>
    <row r="1972" spans="1:5" ht="10.199999999999999" hidden="1">
      <c r="A1972" s="494" t="s">
        <v>64</v>
      </c>
      <c r="B1972" s="412" t="s">
        <v>135</v>
      </c>
      <c r="C1972" s="289" t="s">
        <v>432</v>
      </c>
      <c r="D1972" s="81">
        <v>0</v>
      </c>
      <c r="E1972" s="537" t="e">
        <f>+D1972/D1987</f>
        <v>#DIV/0!</v>
      </c>
    </row>
    <row r="1973" spans="1:5" ht="10.199999999999999" hidden="1">
      <c r="A1973" s="494" t="s">
        <v>64</v>
      </c>
      <c r="B1973" s="412" t="s">
        <v>287</v>
      </c>
      <c r="C1973" s="289" t="s">
        <v>288</v>
      </c>
      <c r="D1973" s="81">
        <v>0</v>
      </c>
      <c r="E1973" s="537" t="e">
        <f>D1973/D1987</f>
        <v>#DIV/0!</v>
      </c>
    </row>
    <row r="1974" spans="1:5" ht="10.199999999999999" hidden="1">
      <c r="A1974" s="494"/>
      <c r="B1974" s="412"/>
      <c r="C1974" s="289"/>
      <c r="E1974" s="537"/>
    </row>
    <row r="1975" spans="1:5" ht="10.199999999999999" hidden="1">
      <c r="A1975" s="500" t="s">
        <v>64</v>
      </c>
      <c r="B1975" s="539" t="s">
        <v>139</v>
      </c>
      <c r="C1975" s="623" t="s">
        <v>140</v>
      </c>
      <c r="D1975" s="536">
        <f>SUM(D1976)</f>
        <v>0</v>
      </c>
      <c r="E1975" s="534" t="e">
        <f>+D1975/D1987</f>
        <v>#DIV/0!</v>
      </c>
    </row>
    <row r="1976" spans="1:5" ht="10.199999999999999" hidden="1">
      <c r="A1976" s="73" t="s">
        <v>64</v>
      </c>
      <c r="B1976" s="426" t="s">
        <v>141</v>
      </c>
      <c r="C1976" s="273" t="s">
        <v>142</v>
      </c>
      <c r="D1976" s="81">
        <v>0</v>
      </c>
      <c r="E1976" s="537" t="e">
        <f>D1976/D1987</f>
        <v>#DIV/0!</v>
      </c>
    </row>
    <row r="1977" spans="1:5" ht="10.199999999999999" hidden="1">
      <c r="A1977" s="73"/>
      <c r="B1977" s="426"/>
      <c r="C1977" s="273"/>
      <c r="D1977" s="81"/>
      <c r="E1977" s="537"/>
    </row>
    <row r="1978" spans="1:5" ht="10.199999999999999" hidden="1">
      <c r="A1978" s="500" t="s">
        <v>64</v>
      </c>
      <c r="B1978" s="539" t="s">
        <v>145</v>
      </c>
      <c r="C1978" s="623" t="s">
        <v>146</v>
      </c>
      <c r="D1978" s="536">
        <f>SUM(D1979)</f>
        <v>0</v>
      </c>
      <c r="E1978" s="534" t="e">
        <f>D1978/D1987</f>
        <v>#DIV/0!</v>
      </c>
    </row>
    <row r="1979" spans="1:5" ht="10.199999999999999" hidden="1">
      <c r="A1979" s="73" t="s">
        <v>64</v>
      </c>
      <c r="B1979" s="426" t="s">
        <v>155</v>
      </c>
      <c r="C1979" s="273" t="s">
        <v>156</v>
      </c>
      <c r="D1979" s="81">
        <v>0</v>
      </c>
      <c r="E1979" s="537" t="e">
        <f>+D1979/D1987</f>
        <v>#DIV/0!</v>
      </c>
    </row>
    <row r="1980" spans="1:5" ht="10.199999999999999" hidden="1">
      <c r="A1980" s="494"/>
      <c r="B1980" s="412"/>
      <c r="C1980" s="289"/>
      <c r="D1980" s="536"/>
      <c r="E1980" s="537"/>
    </row>
    <row r="1981" spans="1:5" ht="10.199999999999999" hidden="1">
      <c r="A1981" s="494"/>
      <c r="B1981" s="412"/>
      <c r="C1981" s="289"/>
      <c r="D1981" s="309"/>
      <c r="E1981" s="537"/>
    </row>
    <row r="1982" spans="1:5" ht="10.199999999999999" hidden="1">
      <c r="A1982" s="533" t="s">
        <v>190</v>
      </c>
      <c r="B1982" s="415" t="s">
        <v>191</v>
      </c>
      <c r="C1982" s="621" t="s">
        <v>192</v>
      </c>
      <c r="D1982" s="89">
        <v>0</v>
      </c>
      <c r="E1982" s="534" t="e">
        <f>+D1982/D1987</f>
        <v>#DIV/0!</v>
      </c>
    </row>
    <row r="1983" spans="1:5" ht="10.199999999999999" hidden="1">
      <c r="A1983" s="544"/>
      <c r="B1983" s="415"/>
      <c r="C1983" s="639"/>
      <c r="D1983" s="89"/>
      <c r="E1983" s="537"/>
    </row>
    <row r="1984" spans="1:5" ht="10.199999999999999" hidden="1">
      <c r="A1984" s="543" t="s">
        <v>190</v>
      </c>
      <c r="B1984" s="622" t="s">
        <v>193</v>
      </c>
      <c r="C1984" s="686" t="s">
        <v>194</v>
      </c>
      <c r="D1984" s="536">
        <v>0</v>
      </c>
      <c r="E1984" s="534" t="e">
        <f>+D1984/D1987</f>
        <v>#DIV/0!</v>
      </c>
    </row>
    <row r="1985" spans="1:5" ht="10.199999999999999" hidden="1">
      <c r="A1985" s="73">
        <v>4</v>
      </c>
      <c r="B1985" s="426" t="s">
        <v>197</v>
      </c>
      <c r="C1985" s="273" t="s">
        <v>198</v>
      </c>
      <c r="D1985" s="81">
        <v>0</v>
      </c>
      <c r="E1985" s="537" t="e">
        <f>+D1985/D1987</f>
        <v>#DIV/0!</v>
      </c>
    </row>
    <row r="1986" spans="1:5" ht="10.199999999999999" hidden="1">
      <c r="A1986" s="542"/>
      <c r="B1986" s="412"/>
      <c r="C1986" s="553"/>
      <c r="D1986" s="687"/>
      <c r="E1986" s="537"/>
    </row>
    <row r="1987" spans="1:5" ht="18.899999999999999" hidden="1" customHeight="1">
      <c r="A1987" s="738" t="s">
        <v>433</v>
      </c>
      <c r="B1987" s="739"/>
      <c r="C1987" s="740"/>
      <c r="D1987" s="645">
        <f>+D1982+D1966+D1946</f>
        <v>0</v>
      </c>
      <c r="E1987" s="612">
        <v>1</v>
      </c>
    </row>
    <row r="1988" spans="1:5" ht="10.199999999999999" hidden="1">
      <c r="C1988" s="311"/>
      <c r="D1988" s="463"/>
      <c r="E1988" s="352"/>
    </row>
    <row r="1989" spans="1:5" ht="10.199999999999999" hidden="1">
      <c r="C1989" s="311"/>
      <c r="D1989" s="463"/>
      <c r="E1989" s="352"/>
    </row>
    <row r="1990" spans="1:5" ht="10.199999999999999" hidden="1">
      <c r="C1990" s="311"/>
      <c r="D1990" s="463"/>
      <c r="E1990" s="352"/>
    </row>
    <row r="1991" spans="1:5" ht="10.199999999999999" hidden="1">
      <c r="C1991" s="311"/>
      <c r="D1991" s="463"/>
      <c r="E1991" s="352"/>
    </row>
    <row r="1992" spans="1:5" ht="10.199999999999999" hidden="1">
      <c r="C1992" s="311"/>
      <c r="D1992" s="463"/>
      <c r="E1992" s="352"/>
    </row>
    <row r="1993" spans="1:5" ht="10.199999999999999" hidden="1">
      <c r="B1993" s="311" t="s">
        <v>434</v>
      </c>
      <c r="C1993" s="442" t="s">
        <v>435</v>
      </c>
      <c r="D1993" s="470" t="s">
        <v>436</v>
      </c>
      <c r="E1993" s="368" t="s">
        <v>437</v>
      </c>
    </row>
    <row r="1994" spans="1:5" ht="10.199999999999999" hidden="1">
      <c r="B1994" s="350"/>
      <c r="D1994" s="97"/>
      <c r="E1994" s="684"/>
    </row>
    <row r="1995" spans="1:5" ht="10.199999999999999" hidden="1">
      <c r="A1995" s="759" t="s">
        <v>19</v>
      </c>
      <c r="B1995" s="760"/>
      <c r="C1995" s="757" t="s">
        <v>20</v>
      </c>
      <c r="D1995" s="766" t="s">
        <v>21</v>
      </c>
      <c r="E1995" s="736" t="s">
        <v>22</v>
      </c>
    </row>
    <row r="1996" spans="1:5" ht="10.199999999999999" hidden="1">
      <c r="A1996" s="761"/>
      <c r="B1996" s="762"/>
      <c r="C1996" s="758"/>
      <c r="D1996" s="767"/>
      <c r="E1996" s="737"/>
    </row>
    <row r="1997" spans="1:5" ht="10.199999999999999" hidden="1">
      <c r="A1997" s="542"/>
      <c r="B1997" s="412"/>
      <c r="C1997" s="685"/>
      <c r="D1997" s="309"/>
      <c r="E1997" s="537"/>
    </row>
    <row r="1998" spans="1:5" ht="10.199999999999999" hidden="1">
      <c r="A1998" s="533" t="s">
        <v>23</v>
      </c>
      <c r="B1998" s="286" t="s">
        <v>24</v>
      </c>
      <c r="C1998" s="621" t="s">
        <v>25</v>
      </c>
      <c r="D1998" s="89">
        <f>+D2000+D2003+D2007+D2011</f>
        <v>0</v>
      </c>
      <c r="E1998" s="534" t="e">
        <f>+D1998/$D$2045</f>
        <v>#DIV/0!</v>
      </c>
    </row>
    <row r="1999" spans="1:5" ht="10.199999999999999" hidden="1">
      <c r="A1999" s="533"/>
      <c r="B1999" s="286"/>
      <c r="C1999" s="639"/>
      <c r="D1999" s="89"/>
      <c r="E1999" s="534"/>
    </row>
    <row r="2000" spans="1:5" ht="10.199999999999999" hidden="1">
      <c r="A2000" s="535" t="s">
        <v>26</v>
      </c>
      <c r="B2000" s="294" t="s">
        <v>27</v>
      </c>
      <c r="C2000" s="501" t="s">
        <v>28</v>
      </c>
      <c r="D2000" s="536">
        <f>SUM(D2001:D2001)</f>
        <v>0</v>
      </c>
      <c r="E2000" s="534" t="e">
        <f>+D2000/$D$2045</f>
        <v>#DIV/0!</v>
      </c>
    </row>
    <row r="2001" spans="1:5" ht="10.199999999999999" hidden="1">
      <c r="A2001" s="497" t="s">
        <v>26</v>
      </c>
      <c r="B2001" s="90" t="s">
        <v>29</v>
      </c>
      <c r="C2001" s="498" t="s">
        <v>30</v>
      </c>
      <c r="D2001" s="81">
        <v>0</v>
      </c>
      <c r="E2001" s="537" t="e">
        <f>+D2001/$D$2045</f>
        <v>#DIV/0!</v>
      </c>
    </row>
    <row r="2002" spans="1:5" ht="10.199999999999999" hidden="1">
      <c r="A2002" s="497"/>
      <c r="B2002" s="90"/>
      <c r="C2002" s="498"/>
      <c r="D2002" s="81"/>
      <c r="E2002" s="537"/>
    </row>
    <row r="2003" spans="1:5" ht="10.199999999999999" hidden="1">
      <c r="A2003" s="535" t="s">
        <v>26</v>
      </c>
      <c r="B2003" s="294" t="s">
        <v>41</v>
      </c>
      <c r="C2003" s="501" t="s">
        <v>42</v>
      </c>
      <c r="D2003" s="536">
        <f>SUM(D2005:D2005)</f>
        <v>0</v>
      </c>
      <c r="E2003" s="534" t="e">
        <f>+D2003/$D$2045</f>
        <v>#DIV/0!</v>
      </c>
    </row>
    <row r="2004" spans="1:5" ht="10.199999999999999" hidden="1">
      <c r="A2004" s="497" t="s">
        <v>26</v>
      </c>
      <c r="B2004" s="90" t="s">
        <v>43</v>
      </c>
      <c r="C2004" s="318" t="s">
        <v>44</v>
      </c>
      <c r="D2004" s="81">
        <v>0</v>
      </c>
      <c r="E2004" s="537" t="e">
        <f>+D2004/$D$2045</f>
        <v>#DIV/0!</v>
      </c>
    </row>
    <row r="2005" spans="1:5" ht="10.199999999999999" hidden="1">
      <c r="A2005" s="497" t="s">
        <v>26</v>
      </c>
      <c r="B2005" s="90" t="s">
        <v>45</v>
      </c>
      <c r="C2005" s="498" t="s">
        <v>46</v>
      </c>
      <c r="D2005" s="81">
        <v>0</v>
      </c>
      <c r="E2005" s="537" t="e">
        <f>+D2005/$D$2045</f>
        <v>#DIV/0!</v>
      </c>
    </row>
    <row r="2006" spans="1:5" ht="10.199999999999999" hidden="1">
      <c r="A2006" s="497"/>
      <c r="B2006" s="90"/>
      <c r="C2006" s="498"/>
      <c r="D2006" s="81"/>
      <c r="E2006" s="537"/>
    </row>
    <row r="2007" spans="1:5" ht="20.399999999999999" hidden="1">
      <c r="A2007" s="500" t="s">
        <v>49</v>
      </c>
      <c r="B2007" s="539" t="s">
        <v>50</v>
      </c>
      <c r="C2007" s="623" t="s">
        <v>51</v>
      </c>
      <c r="D2007" s="536">
        <f>SUM(D2008:D2009)</f>
        <v>0</v>
      </c>
      <c r="E2007" s="534" t="e">
        <f>+D2007/$D$2045</f>
        <v>#DIV/0!</v>
      </c>
    </row>
    <row r="2008" spans="1:5" ht="20.399999999999999" hidden="1">
      <c r="A2008" s="281" t="s">
        <v>49</v>
      </c>
      <c r="B2008" s="279" t="s">
        <v>52</v>
      </c>
      <c r="C2008" s="289" t="s">
        <v>53</v>
      </c>
      <c r="D2008" s="81">
        <v>0</v>
      </c>
      <c r="E2008" s="537" t="e">
        <f>+D2008/$D$2045</f>
        <v>#DIV/0!</v>
      </c>
    </row>
    <row r="2009" spans="1:5" ht="10.199999999999999" hidden="1">
      <c r="A2009" s="281" t="s">
        <v>49</v>
      </c>
      <c r="B2009" s="279" t="s">
        <v>54</v>
      </c>
      <c r="C2009" s="289" t="s">
        <v>55</v>
      </c>
      <c r="D2009" s="81">
        <v>0</v>
      </c>
      <c r="E2009" s="537" t="e">
        <f>+D2009/$D$2045</f>
        <v>#DIV/0!</v>
      </c>
    </row>
    <row r="2010" spans="1:5" ht="10.199999999999999" hidden="1">
      <c r="A2010" s="290"/>
      <c r="B2010" s="279"/>
      <c r="C2010" s="553"/>
      <c r="D2010" s="81"/>
      <c r="E2010" s="537"/>
    </row>
    <row r="2011" spans="1:5" ht="20.399999999999999" hidden="1">
      <c r="A2011" s="500" t="s">
        <v>49</v>
      </c>
      <c r="B2011" s="539" t="s">
        <v>56</v>
      </c>
      <c r="C2011" s="623" t="s">
        <v>57</v>
      </c>
      <c r="D2011" s="536">
        <f>SUM(D2012:D2014)</f>
        <v>0</v>
      </c>
      <c r="E2011" s="534" t="e">
        <f>+D2011/$D$2045</f>
        <v>#DIV/0!</v>
      </c>
    </row>
    <row r="2012" spans="1:5" ht="20.399999999999999" hidden="1">
      <c r="A2012" s="281" t="s">
        <v>49</v>
      </c>
      <c r="B2012" s="279" t="s">
        <v>58</v>
      </c>
      <c r="C2012" s="289" t="s">
        <v>59</v>
      </c>
      <c r="D2012" s="81">
        <v>0</v>
      </c>
      <c r="E2012" s="537" t="e">
        <f>+D2012/$D$2045</f>
        <v>#DIV/0!</v>
      </c>
    </row>
    <row r="2013" spans="1:5" ht="20.399999999999999" hidden="1">
      <c r="A2013" s="494" t="s">
        <v>49</v>
      </c>
      <c r="B2013" s="412" t="s">
        <v>60</v>
      </c>
      <c r="C2013" s="289" t="s">
        <v>61</v>
      </c>
      <c r="D2013" s="81">
        <v>0</v>
      </c>
      <c r="E2013" s="537" t="e">
        <f>+D2013/$D$2045</f>
        <v>#DIV/0!</v>
      </c>
    </row>
    <row r="2014" spans="1:5" ht="10.199999999999999" hidden="1">
      <c r="A2014" s="494" t="s">
        <v>49</v>
      </c>
      <c r="B2014" s="412" t="s">
        <v>62</v>
      </c>
      <c r="C2014" s="289" t="s">
        <v>63</v>
      </c>
      <c r="D2014" s="81">
        <v>0</v>
      </c>
      <c r="E2014" s="537" t="e">
        <f>+D2014/$D$2045</f>
        <v>#DIV/0!</v>
      </c>
    </row>
    <row r="2015" spans="1:5" ht="10.8" hidden="1" customHeight="1">
      <c r="A2015" s="494"/>
      <c r="B2015" s="412"/>
      <c r="C2015" s="289"/>
      <c r="D2015" s="309"/>
      <c r="E2015" s="537"/>
    </row>
    <row r="2016" spans="1:5" ht="10.199999999999999" hidden="1">
      <c r="A2016" s="494"/>
      <c r="B2016" s="412"/>
      <c r="C2016" s="289"/>
      <c r="D2016" s="309"/>
      <c r="E2016" s="537"/>
    </row>
    <row r="2017" spans="1:5" ht="10.199999999999999" hidden="1">
      <c r="A2017" s="533" t="s">
        <v>64</v>
      </c>
      <c r="B2017" s="415">
        <v>2</v>
      </c>
      <c r="C2017" s="621" t="s">
        <v>122</v>
      </c>
      <c r="D2017" s="89">
        <f>+D2019+D2022+D2026+D2029</f>
        <v>0</v>
      </c>
      <c r="E2017" s="534" t="e">
        <f>+D2017/$D$2045</f>
        <v>#DIV/0!</v>
      </c>
    </row>
    <row r="2018" spans="1:5" ht="10.199999999999999" hidden="1">
      <c r="A2018" s="494"/>
      <c r="B2018" s="412"/>
      <c r="C2018" s="289"/>
      <c r="D2018" s="309"/>
      <c r="E2018" s="537"/>
    </row>
    <row r="2019" spans="1:5" ht="10.199999999999999" hidden="1">
      <c r="A2019" s="500" t="s">
        <v>64</v>
      </c>
      <c r="B2019" s="539" t="s">
        <v>123</v>
      </c>
      <c r="C2019" s="623" t="s">
        <v>124</v>
      </c>
      <c r="D2019" s="536">
        <f>+D2020</f>
        <v>0</v>
      </c>
      <c r="E2019" s="534" t="e">
        <f>+D2019/D2045</f>
        <v>#DIV/0!</v>
      </c>
    </row>
    <row r="2020" spans="1:5" ht="10.199999999999999" hidden="1">
      <c r="A2020" s="494" t="s">
        <v>64</v>
      </c>
      <c r="B2020" s="412" t="s">
        <v>218</v>
      </c>
      <c r="C2020" s="289" t="s">
        <v>219</v>
      </c>
      <c r="D2020" s="81">
        <v>0</v>
      </c>
      <c r="E2020" s="537" t="e">
        <f>+D2020/#REF!</f>
        <v>#REF!</v>
      </c>
    </row>
    <row r="2021" spans="1:5" ht="10.199999999999999" hidden="1">
      <c r="A2021" s="494"/>
      <c r="B2021" s="412"/>
      <c r="C2021" s="289"/>
      <c r="E2021" s="537"/>
    </row>
    <row r="2022" spans="1:5" ht="20.399999999999999" hidden="1">
      <c r="A2022" s="500" t="s">
        <v>64</v>
      </c>
      <c r="B2022" s="539" t="s">
        <v>131</v>
      </c>
      <c r="C2022" s="623" t="s">
        <v>132</v>
      </c>
      <c r="D2022" s="536">
        <f>SUM(D2023:D2024)</f>
        <v>0</v>
      </c>
      <c r="E2022" s="534" t="e">
        <f>+D2022/D2045</f>
        <v>#DIV/0!</v>
      </c>
    </row>
    <row r="2023" spans="1:5" ht="10.199999999999999" hidden="1">
      <c r="A2023" s="494" t="s">
        <v>64</v>
      </c>
      <c r="B2023" s="412" t="s">
        <v>133</v>
      </c>
      <c r="C2023" s="289" t="s">
        <v>134</v>
      </c>
      <c r="D2023" s="81">
        <v>0</v>
      </c>
      <c r="E2023" s="537" t="e">
        <f>+D2023/D2045</f>
        <v>#DIV/0!</v>
      </c>
    </row>
    <row r="2024" spans="1:5" ht="10.199999999999999" hidden="1">
      <c r="A2024" s="494" t="s">
        <v>64</v>
      </c>
      <c r="B2024" s="412" t="s">
        <v>287</v>
      </c>
      <c r="C2024" s="289" t="s">
        <v>288</v>
      </c>
      <c r="D2024" s="81">
        <v>0</v>
      </c>
      <c r="E2024" s="537" t="e">
        <f>+D2024/D2045</f>
        <v>#DIV/0!</v>
      </c>
    </row>
    <row r="2025" spans="1:5" ht="10.199999999999999" hidden="1">
      <c r="A2025" s="494"/>
      <c r="B2025" s="412"/>
      <c r="C2025" s="289"/>
      <c r="E2025" s="537"/>
    </row>
    <row r="2026" spans="1:5" ht="10.199999999999999" hidden="1">
      <c r="A2026" s="500" t="s">
        <v>64</v>
      </c>
      <c r="B2026" s="539" t="s">
        <v>139</v>
      </c>
      <c r="C2026" s="623" t="s">
        <v>140</v>
      </c>
      <c r="D2026" s="536">
        <f>+D2027</f>
        <v>0</v>
      </c>
      <c r="E2026" s="534" t="e">
        <f>+D2026/D2045</f>
        <v>#DIV/0!</v>
      </c>
    </row>
    <row r="2027" spans="1:5" ht="10.199999999999999" hidden="1">
      <c r="A2027" s="73" t="s">
        <v>64</v>
      </c>
      <c r="B2027" s="426" t="s">
        <v>141</v>
      </c>
      <c r="C2027" s="273" t="s">
        <v>142</v>
      </c>
      <c r="D2027" s="81">
        <v>0</v>
      </c>
      <c r="E2027" s="537" t="e">
        <f>+D2027/D2045</f>
        <v>#DIV/0!</v>
      </c>
    </row>
    <row r="2028" spans="1:5" ht="10.199999999999999" hidden="1">
      <c r="A2028" s="73"/>
      <c r="B2028" s="426"/>
      <c r="C2028" s="273"/>
      <c r="D2028" s="81"/>
      <c r="E2028" s="537"/>
    </row>
    <row r="2029" spans="1:5" ht="10.199999999999999" hidden="1">
      <c r="A2029" s="500" t="s">
        <v>64</v>
      </c>
      <c r="B2029" s="539" t="s">
        <v>145</v>
      </c>
      <c r="C2029" s="623" t="s">
        <v>146</v>
      </c>
      <c r="D2029" s="536">
        <f>+D2030</f>
        <v>0</v>
      </c>
      <c r="E2029" s="534" t="e">
        <f>+D2029/D2045</f>
        <v>#DIV/0!</v>
      </c>
    </row>
    <row r="2030" spans="1:5" ht="10.199999999999999" hidden="1">
      <c r="A2030" s="73" t="s">
        <v>64</v>
      </c>
      <c r="B2030" s="426" t="s">
        <v>155</v>
      </c>
      <c r="C2030" s="273" t="s">
        <v>156</v>
      </c>
      <c r="D2030" s="81">
        <v>0</v>
      </c>
      <c r="E2030" s="537" t="e">
        <f>+D2030/D2045</f>
        <v>#DIV/0!</v>
      </c>
    </row>
    <row r="2031" spans="1:5" ht="10.199999999999999" hidden="1">
      <c r="A2031" s="494"/>
      <c r="B2031" s="412"/>
      <c r="C2031" s="289"/>
      <c r="D2031" s="536"/>
      <c r="E2031" s="537"/>
    </row>
    <row r="2032" spans="1:5" ht="12.6" hidden="1" customHeight="1">
      <c r="A2032" s="494"/>
      <c r="B2032" s="412"/>
      <c r="C2032" s="289"/>
      <c r="D2032" s="309"/>
      <c r="E2032" s="537"/>
    </row>
    <row r="2033" spans="1:5" ht="12.6" hidden="1" customHeight="1">
      <c r="A2033" s="533">
        <v>2</v>
      </c>
      <c r="B2033" s="415">
        <v>5</v>
      </c>
      <c r="C2033" s="621" t="s">
        <v>157</v>
      </c>
      <c r="D2033" s="89">
        <f>+D2035</f>
        <v>0</v>
      </c>
      <c r="E2033" s="534" t="e">
        <f>+D2033/D2045</f>
        <v>#DIV/0!</v>
      </c>
    </row>
    <row r="2034" spans="1:5" ht="12.6" hidden="1" customHeight="1">
      <c r="A2034" s="544"/>
      <c r="B2034" s="415"/>
      <c r="C2034" s="621"/>
      <c r="D2034" s="309"/>
      <c r="E2034" s="537"/>
    </row>
    <row r="2035" spans="1:5" ht="12.6" hidden="1" customHeight="1">
      <c r="A2035" s="544" t="s">
        <v>158</v>
      </c>
      <c r="B2035" s="415" t="s">
        <v>159</v>
      </c>
      <c r="C2035" s="639" t="s">
        <v>160</v>
      </c>
      <c r="D2035" s="536">
        <f>+D2036</f>
        <v>0</v>
      </c>
      <c r="E2035" s="534" t="e">
        <f>+D2035/D2045</f>
        <v>#DIV/0!</v>
      </c>
    </row>
    <row r="2036" spans="1:5" ht="12.6" hidden="1" customHeight="1">
      <c r="A2036" s="494" t="s">
        <v>158</v>
      </c>
      <c r="B2036" s="412" t="s">
        <v>167</v>
      </c>
      <c r="C2036" s="289" t="s">
        <v>438</v>
      </c>
      <c r="D2036" s="81">
        <v>0</v>
      </c>
      <c r="E2036" s="537" t="e">
        <f>+D2036/D2045</f>
        <v>#DIV/0!</v>
      </c>
    </row>
    <row r="2037" spans="1:5" ht="10.199999999999999" hidden="1">
      <c r="A2037" s="494"/>
      <c r="B2037" s="412"/>
      <c r="C2037" s="289"/>
      <c r="D2037" s="309"/>
      <c r="E2037" s="537"/>
    </row>
    <row r="2038" spans="1:5" ht="10.199999999999999" hidden="1">
      <c r="A2038" s="494"/>
      <c r="B2038" s="412"/>
      <c r="C2038" s="289"/>
      <c r="D2038" s="309"/>
      <c r="E2038" s="537"/>
    </row>
    <row r="2039" spans="1:5" ht="10.199999999999999" hidden="1">
      <c r="A2039" s="533" t="s">
        <v>190</v>
      </c>
      <c r="B2039" s="415" t="s">
        <v>191</v>
      </c>
      <c r="C2039" s="621" t="s">
        <v>192</v>
      </c>
      <c r="D2039" s="89">
        <f>+D2041</f>
        <v>0</v>
      </c>
      <c r="E2039" s="534" t="e">
        <f>+D2039/$D$2045</f>
        <v>#DIV/0!</v>
      </c>
    </row>
    <row r="2040" spans="1:5" ht="10.199999999999999" hidden="1">
      <c r="A2040" s="544"/>
      <c r="B2040" s="415"/>
      <c r="C2040" s="639"/>
      <c r="D2040" s="89"/>
      <c r="E2040" s="537"/>
    </row>
    <row r="2041" spans="1:5" ht="10.199999999999999" hidden="1">
      <c r="A2041" s="543" t="s">
        <v>190</v>
      </c>
      <c r="B2041" s="622" t="s">
        <v>193</v>
      </c>
      <c r="C2041" s="686" t="s">
        <v>194</v>
      </c>
      <c r="D2041" s="536">
        <f>SUM(D2042:D2043)</f>
        <v>0</v>
      </c>
      <c r="E2041" s="534" t="e">
        <f>+D2041/$D$2045</f>
        <v>#DIV/0!</v>
      </c>
    </row>
    <row r="2042" spans="1:5" ht="10.199999999999999" hidden="1">
      <c r="A2042" s="542">
        <v>4</v>
      </c>
      <c r="B2042" s="412" t="s">
        <v>195</v>
      </c>
      <c r="C2042" s="553" t="s">
        <v>196</v>
      </c>
      <c r="D2042" s="81">
        <v>0</v>
      </c>
      <c r="E2042" s="537" t="e">
        <f>+D2042/$D$2045</f>
        <v>#DIV/0!</v>
      </c>
    </row>
    <row r="2043" spans="1:5" ht="10.199999999999999" hidden="1">
      <c r="A2043" s="73">
        <v>4</v>
      </c>
      <c r="B2043" s="426" t="s">
        <v>197</v>
      </c>
      <c r="C2043" s="273" t="s">
        <v>198</v>
      </c>
      <c r="D2043" s="81">
        <v>0</v>
      </c>
      <c r="E2043" s="537" t="e">
        <f>+D2043/$D$2045</f>
        <v>#DIV/0!</v>
      </c>
    </row>
    <row r="2044" spans="1:5" ht="10.199999999999999" hidden="1">
      <c r="A2044" s="542"/>
      <c r="B2044" s="412"/>
      <c r="C2044" s="553"/>
      <c r="D2044" s="687"/>
      <c r="E2044" s="537"/>
    </row>
    <row r="2045" spans="1:5" ht="18" hidden="1" customHeight="1">
      <c r="A2045" s="738" t="s">
        <v>439</v>
      </c>
      <c r="B2045" s="739"/>
      <c r="C2045" s="740"/>
      <c r="D2045" s="645">
        <f>+D2039+D1998+D2017+D2033</f>
        <v>0</v>
      </c>
      <c r="E2045" s="612" t="e">
        <f>+D2045/D2045</f>
        <v>#DIV/0!</v>
      </c>
    </row>
    <row r="2046" spans="1:5" s="68" customFormat="1" ht="12" hidden="1">
      <c r="A2046" s="67"/>
      <c r="B2046" s="350"/>
      <c r="C2046" s="477"/>
      <c r="D2046" s="309"/>
      <c r="E2046" s="374"/>
    </row>
    <row r="2047" spans="1:5" s="68" customFormat="1" ht="12" hidden="1">
      <c r="A2047" s="67"/>
      <c r="B2047" s="350"/>
      <c r="C2047" s="477"/>
      <c r="D2047" s="309"/>
      <c r="E2047" s="374"/>
    </row>
    <row r="2048" spans="1:5" s="68" customFormat="1" ht="12" hidden="1">
      <c r="A2048" s="67"/>
      <c r="B2048" s="350"/>
      <c r="C2048" s="477"/>
      <c r="D2048" s="309"/>
      <c r="E2048" s="374"/>
    </row>
    <row r="2049" spans="1:5" s="68" customFormat="1" ht="12" hidden="1">
      <c r="A2049" s="67"/>
      <c r="B2049" s="350"/>
      <c r="C2049" s="477"/>
      <c r="D2049" s="309"/>
      <c r="E2049" s="374"/>
    </row>
    <row r="2050" spans="1:5" s="68" customFormat="1" ht="10.199999999999999" hidden="1">
      <c r="A2050" s="67"/>
      <c r="B2050" s="350"/>
      <c r="C2050" s="477"/>
      <c r="D2050" s="309"/>
    </row>
    <row r="2051" spans="1:5" s="68" customFormat="1" ht="10.199999999999999" hidden="1">
      <c r="A2051" s="326"/>
      <c r="B2051" s="311" t="s">
        <v>440</v>
      </c>
      <c r="C2051" s="442" t="s">
        <v>441</v>
      </c>
      <c r="D2051" s="470" t="s">
        <v>442</v>
      </c>
      <c r="E2051" s="368" t="s">
        <v>443</v>
      </c>
    </row>
    <row r="2052" spans="1:5" s="68" customFormat="1" ht="10.199999999999999" hidden="1">
      <c r="A2052" s="326"/>
      <c r="B2052" s="350"/>
      <c r="C2052" s="318"/>
      <c r="D2052" s="97"/>
      <c r="E2052" s="684"/>
    </row>
    <row r="2053" spans="1:5" ht="10.199999999999999" hidden="1">
      <c r="A2053" s="759" t="s">
        <v>19</v>
      </c>
      <c r="B2053" s="760"/>
      <c r="C2053" s="757" t="s">
        <v>20</v>
      </c>
      <c r="D2053" s="766" t="s">
        <v>21</v>
      </c>
      <c r="E2053" s="736" t="s">
        <v>22</v>
      </c>
    </row>
    <row r="2054" spans="1:5" ht="10.199999999999999" hidden="1">
      <c r="A2054" s="761"/>
      <c r="B2054" s="762"/>
      <c r="C2054" s="758"/>
      <c r="D2054" s="767"/>
      <c r="E2054" s="737"/>
    </row>
    <row r="2055" spans="1:5" ht="10.199999999999999" hidden="1">
      <c r="A2055" s="542"/>
      <c r="B2055" s="412"/>
      <c r="C2055" s="685"/>
      <c r="D2055" s="309"/>
      <c r="E2055" s="537"/>
    </row>
    <row r="2056" spans="1:5" s="68" customFormat="1" ht="10.199999999999999" hidden="1">
      <c r="A2056" s="73" t="s">
        <v>23</v>
      </c>
      <c r="B2056" s="688" t="s">
        <v>24</v>
      </c>
      <c r="C2056" s="638" t="s">
        <v>25</v>
      </c>
      <c r="D2056" s="89">
        <f>+D2058</f>
        <v>0</v>
      </c>
      <c r="E2056" s="534" t="e">
        <f>+D2056/$D$2045</f>
        <v>#DIV/0!</v>
      </c>
    </row>
    <row r="2057" spans="1:5" s="68" customFormat="1" ht="10.199999999999999" hidden="1">
      <c r="A2057" s="73"/>
      <c r="B2057" s="622"/>
      <c r="C2057" s="686"/>
      <c r="D2057" s="536"/>
      <c r="E2057" s="537"/>
    </row>
    <row r="2058" spans="1:5" s="68" customFormat="1" ht="10.199999999999999" hidden="1">
      <c r="A2058" s="73" t="s">
        <v>26</v>
      </c>
      <c r="B2058" s="622" t="s">
        <v>27</v>
      </c>
      <c r="C2058" s="686" t="s">
        <v>28</v>
      </c>
      <c r="D2058" s="536">
        <f>SUM(D2059:D2059)</f>
        <v>0</v>
      </c>
      <c r="E2058" s="534" t="e">
        <f>+D2058/$D$2045</f>
        <v>#DIV/0!</v>
      </c>
    </row>
    <row r="2059" spans="1:5" s="68" customFormat="1" ht="10.199999999999999" hidden="1">
      <c r="A2059" s="73" t="s">
        <v>26</v>
      </c>
      <c r="B2059" s="426" t="s">
        <v>29</v>
      </c>
      <c r="C2059" s="273" t="s">
        <v>30</v>
      </c>
      <c r="D2059" s="81">
        <v>0</v>
      </c>
      <c r="E2059" s="534" t="e">
        <f>+D2059/$D$2045</f>
        <v>#DIV/0!</v>
      </c>
    </row>
    <row r="2060" spans="1:5" s="68" customFormat="1" ht="10.199999999999999" hidden="1">
      <c r="A2060" s="73"/>
      <c r="B2060" s="426"/>
      <c r="C2060" s="273"/>
      <c r="D2060" s="81"/>
      <c r="E2060" s="537"/>
    </row>
    <row r="2061" spans="1:5" s="68" customFormat="1" ht="10.199999999999999" hidden="1">
      <c r="A2061" s="73" t="s">
        <v>26</v>
      </c>
      <c r="B2061" s="622" t="s">
        <v>41</v>
      </c>
      <c r="C2061" s="686" t="s">
        <v>42</v>
      </c>
      <c r="D2061" s="536">
        <f>SUM(D2062:D2066)</f>
        <v>0</v>
      </c>
      <c r="E2061" s="534" t="e">
        <f t="shared" ref="E2061:E2066" si="21">+D2061/$D$2045</f>
        <v>#DIV/0!</v>
      </c>
    </row>
    <row r="2062" spans="1:5" s="68" customFormat="1" ht="10.199999999999999" hidden="1">
      <c r="A2062" s="73" t="s">
        <v>26</v>
      </c>
      <c r="B2062" s="426" t="s">
        <v>43</v>
      </c>
      <c r="C2062" s="273" t="s">
        <v>44</v>
      </c>
      <c r="D2062" s="81">
        <v>0</v>
      </c>
      <c r="E2062" s="534" t="e">
        <f t="shared" si="21"/>
        <v>#DIV/0!</v>
      </c>
    </row>
    <row r="2063" spans="1:5" s="68" customFormat="1" ht="10.199999999999999" hidden="1">
      <c r="A2063" s="73" t="s">
        <v>26</v>
      </c>
      <c r="B2063" s="426" t="s">
        <v>227</v>
      </c>
      <c r="C2063" s="273" t="s">
        <v>228</v>
      </c>
      <c r="D2063" s="81">
        <v>0</v>
      </c>
      <c r="E2063" s="534" t="e">
        <f t="shared" si="21"/>
        <v>#DIV/0!</v>
      </c>
    </row>
    <row r="2064" spans="1:5" s="68" customFormat="1" ht="10.199999999999999" hidden="1">
      <c r="A2064" s="73" t="s">
        <v>26</v>
      </c>
      <c r="B2064" s="426" t="s">
        <v>45</v>
      </c>
      <c r="C2064" s="273" t="s">
        <v>46</v>
      </c>
      <c r="D2064" s="81">
        <f>+(+D2058+D2063+D2065+D2066+D2062)/12</f>
        <v>0</v>
      </c>
      <c r="E2064" s="534" t="e">
        <f t="shared" si="21"/>
        <v>#DIV/0!</v>
      </c>
    </row>
    <row r="2065" spans="1:5" s="68" customFormat="1" ht="10.199999999999999" hidden="1">
      <c r="A2065" s="73" t="s">
        <v>26</v>
      </c>
      <c r="B2065" s="426" t="s">
        <v>47</v>
      </c>
      <c r="C2065" s="273" t="s">
        <v>48</v>
      </c>
      <c r="D2065" s="81">
        <v>0</v>
      </c>
      <c r="E2065" s="534" t="e">
        <f t="shared" si="21"/>
        <v>#DIV/0!</v>
      </c>
    </row>
    <row r="2066" spans="1:5" s="68" customFormat="1" ht="10.199999999999999" hidden="1">
      <c r="A2066" s="73" t="s">
        <v>26</v>
      </c>
      <c r="B2066" s="426" t="s">
        <v>342</v>
      </c>
      <c r="C2066" s="273" t="s">
        <v>343</v>
      </c>
      <c r="D2066" s="81">
        <v>0</v>
      </c>
      <c r="E2066" s="534" t="e">
        <f t="shared" si="21"/>
        <v>#DIV/0!</v>
      </c>
    </row>
    <row r="2067" spans="1:5" s="68" customFormat="1" ht="10.199999999999999" hidden="1">
      <c r="A2067" s="73"/>
      <c r="B2067" s="426"/>
      <c r="C2067" s="273"/>
      <c r="D2067" s="81"/>
      <c r="E2067" s="537"/>
    </row>
    <row r="2068" spans="1:5" s="68" customFormat="1" ht="20.399999999999999" hidden="1">
      <c r="A2068" s="73" t="s">
        <v>49</v>
      </c>
      <c r="B2068" s="622" t="s">
        <v>50</v>
      </c>
      <c r="C2068" s="686" t="s">
        <v>403</v>
      </c>
      <c r="D2068" s="536">
        <f>SUM(D2069:D2070)</f>
        <v>0</v>
      </c>
      <c r="E2068" s="534" t="e">
        <f>+D2068/$D$2045</f>
        <v>#DIV/0!</v>
      </c>
    </row>
    <row r="2069" spans="1:5" s="68" customFormat="1" ht="10.199999999999999" hidden="1">
      <c r="A2069" s="73" t="s">
        <v>49</v>
      </c>
      <c r="B2069" s="426" t="s">
        <v>52</v>
      </c>
      <c r="C2069" s="273" t="s">
        <v>262</v>
      </c>
      <c r="D2069" s="81">
        <f>+(+D2058+D2063+D2065+D2066+D2062)*9.25%</f>
        <v>0</v>
      </c>
      <c r="E2069" s="534" t="e">
        <f>+D2069/$D$2045</f>
        <v>#DIV/0!</v>
      </c>
    </row>
    <row r="2070" spans="1:5" s="68" customFormat="1" ht="10.199999999999999" hidden="1">
      <c r="A2070" s="73" t="s">
        <v>49</v>
      </c>
      <c r="B2070" s="426" t="s">
        <v>54</v>
      </c>
      <c r="C2070" s="273" t="s">
        <v>55</v>
      </c>
      <c r="D2070" s="81">
        <f>+(+D2058+D2063+D2065+D2066+D2062)*0.5%</f>
        <v>0</v>
      </c>
      <c r="E2070" s="534" t="e">
        <f>+D2070/$D$2045</f>
        <v>#DIV/0!</v>
      </c>
    </row>
    <row r="2071" spans="1:5" s="68" customFormat="1" ht="10.199999999999999" hidden="1">
      <c r="A2071" s="73"/>
      <c r="B2071" s="426"/>
      <c r="C2071" s="273"/>
      <c r="D2071" s="81"/>
      <c r="E2071" s="537"/>
    </row>
    <row r="2072" spans="1:5" s="68" customFormat="1" ht="20.399999999999999" hidden="1">
      <c r="A2072" s="73" t="s">
        <v>49</v>
      </c>
      <c r="B2072" s="622" t="s">
        <v>56</v>
      </c>
      <c r="C2072" s="686" t="s">
        <v>57</v>
      </c>
      <c r="D2072" s="536">
        <f>SUM(D2073:D2075)</f>
        <v>0</v>
      </c>
      <c r="E2072" s="534" t="e">
        <f>+D2072/$D$2045</f>
        <v>#DIV/0!</v>
      </c>
    </row>
    <row r="2073" spans="1:5" s="68" customFormat="1" ht="10.199999999999999" hidden="1">
      <c r="A2073" s="73" t="s">
        <v>49</v>
      </c>
      <c r="B2073" s="426" t="s">
        <v>58</v>
      </c>
      <c r="C2073" s="273" t="s">
        <v>59</v>
      </c>
      <c r="D2073" s="81">
        <f>+(+D2058+D2063+D2065+D2066+D2062)*5.25%</f>
        <v>0</v>
      </c>
      <c r="E2073" s="534" t="e">
        <f>+D2073/$D$2045</f>
        <v>#DIV/0!</v>
      </c>
    </row>
    <row r="2074" spans="1:5" s="68" customFormat="1" ht="10.199999999999999" hidden="1">
      <c r="A2074" s="73" t="s">
        <v>49</v>
      </c>
      <c r="B2074" s="426" t="s">
        <v>60</v>
      </c>
      <c r="C2074" s="273" t="s">
        <v>404</v>
      </c>
      <c r="D2074" s="81">
        <f>+(+D2058+D2063+D2065+D2066+D2062)*3%</f>
        <v>0</v>
      </c>
      <c r="E2074" s="534" t="e">
        <f>+D2074/$D$2045</f>
        <v>#DIV/0!</v>
      </c>
    </row>
    <row r="2075" spans="1:5" s="68" customFormat="1" ht="10.199999999999999" hidden="1">
      <c r="A2075" s="73" t="s">
        <v>49</v>
      </c>
      <c r="B2075" s="426" t="s">
        <v>62</v>
      </c>
      <c r="C2075" s="273" t="s">
        <v>63</v>
      </c>
      <c r="D2075" s="81">
        <f>+(+D2058+D2063+D2065+D2066+D2062)*1.5%</f>
        <v>0</v>
      </c>
      <c r="E2075" s="534" t="e">
        <f>+D2075/$D$2045</f>
        <v>#DIV/0!</v>
      </c>
    </row>
    <row r="2076" spans="1:5" s="68" customFormat="1" ht="10.199999999999999" hidden="1">
      <c r="A2076" s="73"/>
      <c r="B2076" s="426"/>
      <c r="C2076" s="273"/>
      <c r="D2076" s="81"/>
      <c r="E2076" s="537"/>
    </row>
    <row r="2077" spans="1:5" s="68" customFormat="1" ht="10.199999999999999" hidden="1">
      <c r="A2077" s="73"/>
      <c r="B2077" s="426"/>
      <c r="C2077" s="273"/>
      <c r="D2077" s="81"/>
      <c r="E2077" s="537"/>
    </row>
    <row r="2078" spans="1:5" s="68" customFormat="1" ht="10.199999999999999" hidden="1">
      <c r="A2078" s="73" t="s">
        <v>64</v>
      </c>
      <c r="B2078" s="688">
        <v>1</v>
      </c>
      <c r="C2078" s="638" t="s">
        <v>65</v>
      </c>
      <c r="D2078" s="89">
        <f>+D2080+D2083</f>
        <v>0</v>
      </c>
      <c r="E2078" s="534" t="e">
        <f>+D2078/D2110</f>
        <v>#DIV/0!</v>
      </c>
    </row>
    <row r="2079" spans="1:5" s="68" customFormat="1" ht="10.199999999999999" hidden="1">
      <c r="A2079" s="73"/>
      <c r="B2079" s="426"/>
      <c r="C2079" s="273"/>
      <c r="D2079" s="81"/>
      <c r="E2079" s="537"/>
    </row>
    <row r="2080" spans="1:5" s="68" customFormat="1" ht="10.199999999999999" hidden="1">
      <c r="A2080" s="73" t="s">
        <v>64</v>
      </c>
      <c r="B2080" s="622" t="s">
        <v>66</v>
      </c>
      <c r="C2080" s="686" t="s">
        <v>67</v>
      </c>
      <c r="D2080" s="536">
        <f>+D2081</f>
        <v>0</v>
      </c>
      <c r="E2080" s="534" t="e">
        <f>+D2080/D2110</f>
        <v>#DIV/0!</v>
      </c>
    </row>
    <row r="2081" spans="1:5" s="68" customFormat="1" ht="10.199999999999999" hidden="1">
      <c r="A2081" s="73" t="s">
        <v>64</v>
      </c>
      <c r="B2081" s="426" t="s">
        <v>70</v>
      </c>
      <c r="C2081" s="273" t="s">
        <v>71</v>
      </c>
      <c r="D2081" s="81">
        <v>0</v>
      </c>
      <c r="E2081" s="537" t="e">
        <f>+D2081/D2110</f>
        <v>#DIV/0!</v>
      </c>
    </row>
    <row r="2082" spans="1:5" s="68" customFormat="1" ht="10.199999999999999" hidden="1">
      <c r="A2082" s="73"/>
      <c r="B2082" s="426"/>
      <c r="C2082" s="273"/>
      <c r="D2082" s="81"/>
      <c r="E2082" s="537"/>
    </row>
    <row r="2083" spans="1:5" s="68" customFormat="1" ht="10.199999999999999" hidden="1">
      <c r="A2083" s="73" t="s">
        <v>64</v>
      </c>
      <c r="B2083" s="622" t="s">
        <v>251</v>
      </c>
      <c r="C2083" s="686" t="s">
        <v>103</v>
      </c>
      <c r="D2083" s="536">
        <f>+D2084</f>
        <v>0</v>
      </c>
      <c r="E2083" s="534" t="e">
        <f>+D2083/D2110</f>
        <v>#DIV/0!</v>
      </c>
    </row>
    <row r="2084" spans="1:5" s="68" customFormat="1" ht="10.199999999999999" hidden="1">
      <c r="A2084" s="73" t="s">
        <v>64</v>
      </c>
      <c r="B2084" s="426" t="s">
        <v>108</v>
      </c>
      <c r="C2084" s="273" t="s">
        <v>109</v>
      </c>
      <c r="D2084" s="81">
        <v>0</v>
      </c>
      <c r="E2084" s="537" t="e">
        <f>+D2084/D2110</f>
        <v>#DIV/0!</v>
      </c>
    </row>
    <row r="2085" spans="1:5" s="68" customFormat="1" ht="10.199999999999999" hidden="1">
      <c r="A2085" s="73"/>
      <c r="B2085" s="426"/>
      <c r="C2085" s="273"/>
      <c r="D2085" s="81"/>
      <c r="E2085" s="537"/>
    </row>
    <row r="2086" spans="1:5" s="68" customFormat="1" ht="10.199999999999999" hidden="1">
      <c r="A2086" s="73"/>
      <c r="B2086" s="426"/>
      <c r="C2086" s="273"/>
      <c r="D2086" s="81"/>
      <c r="E2086" s="537"/>
    </row>
    <row r="2087" spans="1:5" s="68" customFormat="1" ht="10.199999999999999" hidden="1">
      <c r="A2087" s="73" t="s">
        <v>64</v>
      </c>
      <c r="B2087" s="688">
        <v>2</v>
      </c>
      <c r="C2087" s="638" t="s">
        <v>122</v>
      </c>
      <c r="D2087" s="89">
        <f>+D2089+D2093+D2098</f>
        <v>0</v>
      </c>
      <c r="E2087" s="534" t="e">
        <f>+D2087/D2110</f>
        <v>#DIV/0!</v>
      </c>
    </row>
    <row r="2088" spans="1:5" s="68" customFormat="1" ht="10.199999999999999" hidden="1">
      <c r="A2088" s="73"/>
      <c r="B2088" s="426"/>
      <c r="C2088" s="273"/>
      <c r="D2088" s="81"/>
      <c r="E2088" s="537"/>
    </row>
    <row r="2089" spans="1:5" s="68" customFormat="1" ht="10.199999999999999" hidden="1">
      <c r="A2089" s="73" t="s">
        <v>64</v>
      </c>
      <c r="B2089" s="622" t="s">
        <v>123</v>
      </c>
      <c r="C2089" s="686" t="s">
        <v>124</v>
      </c>
      <c r="D2089" s="536">
        <f>+D2090</f>
        <v>0</v>
      </c>
      <c r="E2089" s="534" t="e">
        <f>+D2089/D2110</f>
        <v>#DIV/0!</v>
      </c>
    </row>
    <row r="2090" spans="1:5" s="68" customFormat="1" ht="10.199999999999999" hidden="1">
      <c r="A2090" s="73" t="s">
        <v>64</v>
      </c>
      <c r="B2090" s="426" t="s">
        <v>127</v>
      </c>
      <c r="C2090" s="273" t="s">
        <v>128</v>
      </c>
      <c r="D2090" s="81">
        <v>0</v>
      </c>
      <c r="E2090" s="537" t="e">
        <f>+D2090/$D$2110</f>
        <v>#DIV/0!</v>
      </c>
    </row>
    <row r="2091" spans="1:5" s="68" customFormat="1" ht="10.199999999999999" hidden="1">
      <c r="A2091" s="73" t="s">
        <v>64</v>
      </c>
      <c r="B2091" s="426" t="s">
        <v>129</v>
      </c>
      <c r="C2091" s="273" t="s">
        <v>130</v>
      </c>
      <c r="D2091" s="81">
        <v>0</v>
      </c>
      <c r="E2091" s="537" t="e">
        <f>+D2091/D2110</f>
        <v>#DIV/0!</v>
      </c>
    </row>
    <row r="2092" spans="1:5" s="68" customFormat="1" ht="10.199999999999999" hidden="1">
      <c r="A2092" s="73"/>
      <c r="B2092" s="426"/>
      <c r="C2092" s="273"/>
      <c r="D2092" s="81"/>
      <c r="E2092" s="537"/>
    </row>
    <row r="2093" spans="1:5" s="68" customFormat="1" ht="20.399999999999999" hidden="1">
      <c r="A2093" s="73" t="s">
        <v>64</v>
      </c>
      <c r="B2093" s="622" t="s">
        <v>131</v>
      </c>
      <c r="C2093" s="686" t="s">
        <v>132</v>
      </c>
      <c r="D2093" s="536">
        <f>+D2094+D2095+D2096</f>
        <v>0</v>
      </c>
      <c r="E2093" s="534" t="e">
        <f>+D2093/$D$2045</f>
        <v>#DIV/0!</v>
      </c>
    </row>
    <row r="2094" spans="1:5" s="68" customFormat="1" ht="10.199999999999999" hidden="1">
      <c r="A2094" s="73" t="s">
        <v>64</v>
      </c>
      <c r="B2094" s="426" t="s">
        <v>133</v>
      </c>
      <c r="C2094" s="273" t="s">
        <v>134</v>
      </c>
      <c r="D2094" s="81">
        <v>0</v>
      </c>
      <c r="E2094" s="534" t="e">
        <f>+D2094/$D$2045</f>
        <v>#DIV/0!</v>
      </c>
    </row>
    <row r="2095" spans="1:5" s="68" customFormat="1" ht="10.199999999999999" hidden="1">
      <c r="A2095" s="73" t="s">
        <v>64</v>
      </c>
      <c r="B2095" s="426" t="s">
        <v>135</v>
      </c>
      <c r="C2095" s="273" t="s">
        <v>136</v>
      </c>
      <c r="D2095" s="81">
        <v>0</v>
      </c>
      <c r="E2095" s="534" t="e">
        <f>+D2095/$D$2045</f>
        <v>#DIV/0!</v>
      </c>
    </row>
    <row r="2096" spans="1:5" s="68" customFormat="1" ht="10.199999999999999" hidden="1">
      <c r="A2096" s="73" t="s">
        <v>64</v>
      </c>
      <c r="B2096" s="426" t="s">
        <v>287</v>
      </c>
      <c r="C2096" s="273" t="s">
        <v>288</v>
      </c>
      <c r="D2096" s="81">
        <v>0</v>
      </c>
      <c r="E2096" s="534" t="e">
        <f>+D2096/$D$2045</f>
        <v>#DIV/0!</v>
      </c>
    </row>
    <row r="2097" spans="1:5" s="68" customFormat="1" ht="10.199999999999999" hidden="1">
      <c r="A2097" s="73"/>
      <c r="B2097" s="426"/>
      <c r="C2097" s="273"/>
      <c r="D2097" s="81"/>
      <c r="E2097" s="537"/>
    </row>
    <row r="2098" spans="1:5" s="68" customFormat="1" ht="10.199999999999999" hidden="1">
      <c r="A2098" s="73" t="s">
        <v>64</v>
      </c>
      <c r="B2098" s="622" t="s">
        <v>145</v>
      </c>
      <c r="C2098" s="686" t="s">
        <v>146</v>
      </c>
      <c r="D2098" s="536">
        <f>+D2100+D2101+D2099</f>
        <v>0</v>
      </c>
      <c r="E2098" s="534" t="e">
        <f>+D2098/$D$2045</f>
        <v>#DIV/0!</v>
      </c>
    </row>
    <row r="2099" spans="1:5" s="68" customFormat="1" ht="10.199999999999999" hidden="1">
      <c r="A2099" s="73" t="s">
        <v>64</v>
      </c>
      <c r="B2099" s="426" t="s">
        <v>151</v>
      </c>
      <c r="C2099" s="273" t="s">
        <v>152</v>
      </c>
      <c r="D2099" s="81">
        <v>0</v>
      </c>
      <c r="E2099" s="534" t="e">
        <f>+D2099/$D$2045</f>
        <v>#DIV/0!</v>
      </c>
    </row>
    <row r="2100" spans="1:5" s="68" customFormat="1" ht="10.199999999999999" hidden="1">
      <c r="A2100" s="73" t="s">
        <v>64</v>
      </c>
      <c r="B2100" s="426" t="s">
        <v>153</v>
      </c>
      <c r="C2100" s="273" t="s">
        <v>154</v>
      </c>
      <c r="D2100" s="81">
        <v>0</v>
      </c>
      <c r="E2100" s="534" t="e">
        <f>+D2100/$D$2045</f>
        <v>#DIV/0!</v>
      </c>
    </row>
    <row r="2101" spans="1:5" s="68" customFormat="1" ht="10.199999999999999" hidden="1">
      <c r="A2101" s="73" t="s">
        <v>64</v>
      </c>
      <c r="B2101" s="426" t="s">
        <v>155</v>
      </c>
      <c r="C2101" s="273" t="s">
        <v>156</v>
      </c>
      <c r="D2101" s="81">
        <v>0</v>
      </c>
      <c r="E2101" s="534" t="e">
        <f>+D2101/$D$2045</f>
        <v>#DIV/0!</v>
      </c>
    </row>
    <row r="2102" spans="1:5" s="68" customFormat="1" ht="10.199999999999999" hidden="1">
      <c r="A2102" s="73"/>
      <c r="B2102" s="426"/>
      <c r="C2102" s="273"/>
      <c r="D2102" s="81"/>
      <c r="E2102" s="534"/>
    </row>
    <row r="2103" spans="1:5" s="68" customFormat="1" ht="10.199999999999999" hidden="1">
      <c r="A2103" s="73"/>
      <c r="B2103" s="426"/>
      <c r="C2103" s="273"/>
      <c r="D2103" s="81"/>
      <c r="E2103" s="537"/>
    </row>
    <row r="2104" spans="1:5" ht="10.199999999999999" hidden="1">
      <c r="A2104" s="533" t="s">
        <v>190</v>
      </c>
      <c r="B2104" s="415" t="s">
        <v>191</v>
      </c>
      <c r="C2104" s="621" t="s">
        <v>192</v>
      </c>
      <c r="D2104" s="89">
        <f>+D2106</f>
        <v>0</v>
      </c>
      <c r="E2104" s="534" t="e">
        <f>+D2104/$D$2110</f>
        <v>#DIV/0!</v>
      </c>
    </row>
    <row r="2105" spans="1:5" ht="10.199999999999999" hidden="1">
      <c r="A2105" s="544"/>
      <c r="B2105" s="415"/>
      <c r="C2105" s="639"/>
      <c r="D2105" s="89"/>
      <c r="E2105" s="537"/>
    </row>
    <row r="2106" spans="1:5" ht="10.199999999999999" hidden="1">
      <c r="A2106" s="543" t="s">
        <v>190</v>
      </c>
      <c r="B2106" s="622" t="s">
        <v>193</v>
      </c>
      <c r="C2106" s="686" t="s">
        <v>194</v>
      </c>
      <c r="D2106" s="536">
        <f>SUM(D2107:D2108)</f>
        <v>0</v>
      </c>
      <c r="E2106" s="534" t="e">
        <f>+D2106/$D$2110</f>
        <v>#DIV/0!</v>
      </c>
    </row>
    <row r="2107" spans="1:5" ht="10.199999999999999" hidden="1">
      <c r="A2107" s="542">
        <v>4</v>
      </c>
      <c r="B2107" s="412" t="s">
        <v>195</v>
      </c>
      <c r="C2107" s="553" t="s">
        <v>196</v>
      </c>
      <c r="D2107" s="81">
        <v>0</v>
      </c>
      <c r="E2107" s="534" t="e">
        <f>+D2107/$D$2110</f>
        <v>#DIV/0!</v>
      </c>
    </row>
    <row r="2108" spans="1:5" ht="10.199999999999999" hidden="1">
      <c r="A2108" s="73">
        <v>4</v>
      </c>
      <c r="B2108" s="426" t="s">
        <v>197</v>
      </c>
      <c r="C2108" s="273" t="s">
        <v>198</v>
      </c>
      <c r="D2108" s="413">
        <v>0</v>
      </c>
      <c r="E2108" s="534" t="e">
        <f>+D2108/$D$2045</f>
        <v>#DIV/0!</v>
      </c>
    </row>
    <row r="2109" spans="1:5" ht="10.199999999999999" hidden="1">
      <c r="A2109" s="542"/>
      <c r="B2109" s="412"/>
      <c r="C2109" s="553"/>
      <c r="D2109" s="687"/>
      <c r="E2109" s="537"/>
    </row>
    <row r="2110" spans="1:5" ht="18.3" hidden="1" customHeight="1">
      <c r="A2110" s="738" t="s">
        <v>444</v>
      </c>
      <c r="B2110" s="739"/>
      <c r="C2110" s="740"/>
      <c r="D2110" s="645">
        <f>+D2087+D2049+D2056+D2078+D2104</f>
        <v>0</v>
      </c>
      <c r="E2110" s="528" t="e">
        <f>+D2110/$D$2110</f>
        <v>#DIV/0!</v>
      </c>
    </row>
    <row r="2111" spans="1:5" s="68" customFormat="1" ht="12" hidden="1">
      <c r="A2111" s="67"/>
      <c r="B2111" s="350"/>
      <c r="D2111" s="309"/>
      <c r="E2111" s="374"/>
    </row>
    <row r="2112" spans="1:5" s="68" customFormat="1" ht="10.199999999999999" hidden="1">
      <c r="A2112" s="67"/>
      <c r="B2112" s="350"/>
      <c r="C2112" s="477"/>
      <c r="D2112" s="309"/>
    </row>
    <row r="2113" spans="1:5" s="68" customFormat="1" ht="10.199999999999999">
      <c r="A2113" s="67"/>
      <c r="B2113" s="350"/>
      <c r="C2113" s="311" t="s">
        <v>445</v>
      </c>
      <c r="D2113" s="309"/>
      <c r="E2113" s="352">
        <f>+D1935+D2045+D1987+D2110</f>
        <v>-192965922.52000001</v>
      </c>
    </row>
    <row r="2114" spans="1:5" ht="10.199999999999999">
      <c r="C2114" s="311"/>
      <c r="D2114" s="463"/>
      <c r="E2114" s="352"/>
    </row>
    <row r="2115" spans="1:5" ht="10.199999999999999">
      <c r="C2115" s="311"/>
      <c r="D2115" s="463"/>
      <c r="E2115" s="352"/>
    </row>
    <row r="2116" spans="1:5" ht="10.199999999999999">
      <c r="C2116" s="311"/>
      <c r="D2116" s="463"/>
      <c r="E2116" s="352"/>
    </row>
    <row r="2117" spans="1:5" ht="10.199999999999999">
      <c r="C2117" s="311"/>
      <c r="D2117" s="463"/>
      <c r="E2117" s="352"/>
    </row>
    <row r="2118" spans="1:5" ht="10.199999999999999">
      <c r="C2118" s="311"/>
      <c r="D2118" s="463"/>
      <c r="E2118" s="352"/>
    </row>
    <row r="2119" spans="1:5" ht="11.25" customHeight="1">
      <c r="B2119" s="311" t="s">
        <v>446</v>
      </c>
      <c r="C2119" s="448" t="s">
        <v>447</v>
      </c>
    </row>
    <row r="2120" spans="1:5" ht="11.1" customHeight="1">
      <c r="C2120" s="355"/>
      <c r="D2120" s="352"/>
    </row>
    <row r="2121" spans="1:5" ht="11.25" customHeight="1">
      <c r="D2121" s="352"/>
    </row>
    <row r="2122" spans="1:5" ht="10.199999999999999" hidden="1">
      <c r="B2122" s="311" t="s">
        <v>422</v>
      </c>
      <c r="C2122" s="683" t="s">
        <v>448</v>
      </c>
      <c r="D2122" s="562" t="s">
        <v>449</v>
      </c>
      <c r="E2122" s="368" t="s">
        <v>450</v>
      </c>
    </row>
    <row r="2123" spans="1:5" ht="10.199999999999999" hidden="1">
      <c r="B2123" s="350"/>
      <c r="D2123" s="97"/>
      <c r="E2123" s="684"/>
    </row>
    <row r="2124" spans="1:5" ht="10.199999999999999" hidden="1">
      <c r="A2124" s="759" t="s">
        <v>19</v>
      </c>
      <c r="B2124" s="760"/>
      <c r="C2124" s="757" t="s">
        <v>20</v>
      </c>
      <c r="D2124" s="766" t="s">
        <v>21</v>
      </c>
      <c r="E2124" s="736" t="s">
        <v>22</v>
      </c>
    </row>
    <row r="2125" spans="1:5" ht="10.199999999999999" hidden="1">
      <c r="A2125" s="761"/>
      <c r="B2125" s="762"/>
      <c r="C2125" s="758"/>
      <c r="D2125" s="767"/>
      <c r="E2125" s="737"/>
    </row>
    <row r="2126" spans="1:5" ht="10.199999999999999" hidden="1">
      <c r="A2126" s="635"/>
      <c r="B2126" s="636"/>
      <c r="C2126" s="637"/>
      <c r="D2126" s="689"/>
      <c r="E2126" s="532"/>
    </row>
    <row r="2127" spans="1:5" ht="10.199999999999999" hidden="1">
      <c r="A2127" s="73" t="s">
        <v>23</v>
      </c>
      <c r="B2127" s="688" t="s">
        <v>24</v>
      </c>
      <c r="C2127" s="638" t="s">
        <v>25</v>
      </c>
      <c r="D2127" s="89">
        <f>+D2129</f>
        <v>0</v>
      </c>
      <c r="E2127" s="534" t="e">
        <f>+D2127/D2144</f>
        <v>#DIV/0!</v>
      </c>
    </row>
    <row r="2128" spans="1:5" ht="10.199999999999999" hidden="1">
      <c r="A2128" s="73"/>
      <c r="B2128" s="622"/>
      <c r="C2128" s="686"/>
      <c r="D2128" s="536"/>
      <c r="E2128" s="537"/>
    </row>
    <row r="2129" spans="1:5" ht="10.199999999999999" hidden="1">
      <c r="A2129" s="73" t="s">
        <v>26</v>
      </c>
      <c r="B2129" s="622" t="s">
        <v>41</v>
      </c>
      <c r="C2129" s="686" t="s">
        <v>42</v>
      </c>
      <c r="D2129" s="536">
        <f>SUM(D2130:D2131)</f>
        <v>0</v>
      </c>
      <c r="E2129" s="534" t="e">
        <f>+D2129/D2144</f>
        <v>#DIV/0!</v>
      </c>
    </row>
    <row r="2130" spans="1:5" ht="10.199999999999999" hidden="1">
      <c r="A2130" s="73" t="s">
        <v>26</v>
      </c>
      <c r="B2130" s="426" t="s">
        <v>43</v>
      </c>
      <c r="C2130" s="273" t="s">
        <v>44</v>
      </c>
      <c r="D2130" s="81"/>
      <c r="E2130" s="537" t="e">
        <f>+D2130/D2144</f>
        <v>#DIV/0!</v>
      </c>
    </row>
    <row r="2131" spans="1:5" ht="10.199999999999999" hidden="1">
      <c r="A2131" s="73" t="s">
        <v>26</v>
      </c>
      <c r="B2131" s="426" t="s">
        <v>47</v>
      </c>
      <c r="C2131" s="273" t="s">
        <v>48</v>
      </c>
      <c r="D2131" s="81"/>
      <c r="E2131" s="537" t="e">
        <f>+D2131/D2144</f>
        <v>#DIV/0!</v>
      </c>
    </row>
    <row r="2132" spans="1:5" ht="10.199999999999999" hidden="1">
      <c r="A2132" s="544"/>
      <c r="B2132" s="415"/>
      <c r="C2132" s="633"/>
      <c r="D2132" s="708"/>
      <c r="E2132" s="537"/>
    </row>
    <row r="2133" spans="1:5" ht="10.199999999999999" hidden="1">
      <c r="A2133" s="544"/>
      <c r="B2133" s="415"/>
      <c r="C2133" s="633"/>
      <c r="D2133" s="708"/>
      <c r="E2133" s="537"/>
    </row>
    <row r="2134" spans="1:5" ht="10.199999999999999" hidden="1">
      <c r="A2134" s="533" t="s">
        <v>64</v>
      </c>
      <c r="B2134" s="415">
        <v>2</v>
      </c>
      <c r="C2134" s="621" t="s">
        <v>122</v>
      </c>
      <c r="D2134" s="708">
        <f>+D2136</f>
        <v>0</v>
      </c>
      <c r="E2134" s="534" t="e">
        <f>+D2134/D2144</f>
        <v>#DIV/0!</v>
      </c>
    </row>
    <row r="2135" spans="1:5" ht="10.199999999999999" hidden="1">
      <c r="A2135" s="544"/>
      <c r="B2135" s="415"/>
      <c r="C2135" s="633"/>
      <c r="D2135" s="708"/>
      <c r="E2135" s="537"/>
    </row>
    <row r="2136" spans="1:5" ht="20.399999999999999" hidden="1">
      <c r="A2136" s="543" t="s">
        <v>64</v>
      </c>
      <c r="B2136" s="622">
        <v>2.0299999999999998</v>
      </c>
      <c r="C2136" s="686" t="s">
        <v>132</v>
      </c>
      <c r="D2136" s="536">
        <f>+D2137</f>
        <v>0</v>
      </c>
      <c r="E2136" s="534" t="e">
        <f>+D2136/D2144</f>
        <v>#DIV/0!</v>
      </c>
    </row>
    <row r="2137" spans="1:5" ht="10.199999999999999" hidden="1">
      <c r="A2137" s="709" t="s">
        <v>64</v>
      </c>
      <c r="B2137" s="710" t="s">
        <v>240</v>
      </c>
      <c r="C2137" s="711" t="s">
        <v>241</v>
      </c>
      <c r="D2137" s="81">
        <v>0</v>
      </c>
      <c r="E2137" s="537" t="e">
        <f>+D2137/D2144</f>
        <v>#DIV/0!</v>
      </c>
    </row>
    <row r="2138" spans="1:5" ht="10.199999999999999" hidden="1">
      <c r="A2138" s="544"/>
      <c r="B2138" s="415"/>
      <c r="C2138" s="633"/>
      <c r="D2138" s="708"/>
      <c r="E2138" s="537"/>
    </row>
    <row r="2139" spans="1:5" ht="10.199999999999999" hidden="1">
      <c r="A2139" s="533">
        <v>0</v>
      </c>
      <c r="B2139" s="415" t="s">
        <v>451</v>
      </c>
      <c r="C2139" s="621" t="s">
        <v>452</v>
      </c>
      <c r="D2139" s="89">
        <f>+D2141</f>
        <v>0</v>
      </c>
      <c r="E2139" s="534" t="e">
        <f>+D2139/$D$2144</f>
        <v>#DIV/0!</v>
      </c>
    </row>
    <row r="2140" spans="1:5" ht="10.199999999999999" hidden="1">
      <c r="A2140" s="73"/>
      <c r="B2140" s="426"/>
      <c r="C2140" s="273"/>
      <c r="D2140" s="413"/>
      <c r="E2140" s="534"/>
    </row>
    <row r="2141" spans="1:5" ht="10.199999999999999" hidden="1">
      <c r="A2141" s="543" t="s">
        <v>158</v>
      </c>
      <c r="B2141" s="622" t="s">
        <v>159</v>
      </c>
      <c r="C2141" s="686" t="s">
        <v>160</v>
      </c>
      <c r="D2141" s="536">
        <f>SUM(D2142:D2142)</f>
        <v>0</v>
      </c>
      <c r="E2141" s="534" t="e">
        <f>+D2141/$D$2144</f>
        <v>#DIV/0!</v>
      </c>
    </row>
    <row r="2142" spans="1:5" ht="10.199999999999999" hidden="1">
      <c r="A2142" s="73" t="s">
        <v>158</v>
      </c>
      <c r="B2142" s="426" t="s">
        <v>372</v>
      </c>
      <c r="C2142" s="273" t="s">
        <v>373</v>
      </c>
      <c r="D2142" s="81">
        <v>0</v>
      </c>
      <c r="E2142" s="537" t="e">
        <f>+D2142/$D$2144</f>
        <v>#DIV/0!</v>
      </c>
    </row>
    <row r="2143" spans="1:5" ht="11.25" hidden="1" customHeight="1">
      <c r="A2143" s="542"/>
      <c r="B2143" s="412"/>
      <c r="C2143" s="553"/>
      <c r="D2143" s="687"/>
      <c r="E2143" s="537"/>
    </row>
    <row r="2144" spans="1:5" ht="18" hidden="1" customHeight="1">
      <c r="A2144" s="738" t="s">
        <v>453</v>
      </c>
      <c r="B2144" s="739"/>
      <c r="C2144" s="740"/>
      <c r="D2144" s="645">
        <f>+D2139+D2134+D2127</f>
        <v>0</v>
      </c>
      <c r="E2144" s="612" t="e">
        <f>+D2144/D2144</f>
        <v>#DIV/0!</v>
      </c>
    </row>
    <row r="2145" spans="1:5" ht="11.25" hidden="1" customHeight="1">
      <c r="A2145" s="351"/>
      <c r="B2145" s="351"/>
      <c r="C2145" s="351"/>
      <c r="D2145" s="562"/>
      <c r="E2145" s="334"/>
    </row>
    <row r="2146" spans="1:5" ht="11.25" hidden="1" customHeight="1">
      <c r="A2146" s="351"/>
      <c r="B2146" s="351"/>
      <c r="C2146" s="351"/>
      <c r="D2146" s="562"/>
      <c r="E2146" s="334"/>
    </row>
    <row r="2147" spans="1:5" ht="11.25" hidden="1" customHeight="1">
      <c r="A2147" s="351"/>
      <c r="B2147" s="351"/>
      <c r="C2147" s="351"/>
      <c r="D2147" s="562"/>
      <c r="E2147" s="334"/>
    </row>
    <row r="2148" spans="1:5" ht="11.25" hidden="1" customHeight="1">
      <c r="A2148" s="351"/>
      <c r="B2148" s="351"/>
      <c r="C2148" s="351"/>
      <c r="D2148" s="562"/>
      <c r="E2148" s="334"/>
    </row>
    <row r="2149" spans="1:5" ht="11.25" hidden="1" customHeight="1"/>
    <row r="2150" spans="1:5" ht="10.199999999999999" hidden="1">
      <c r="B2150" s="311" t="s">
        <v>410</v>
      </c>
      <c r="C2150" s="473" t="s">
        <v>454</v>
      </c>
      <c r="D2150" s="470" t="s">
        <v>455</v>
      </c>
      <c r="E2150" s="368" t="s">
        <v>456</v>
      </c>
    </row>
    <row r="2151" spans="1:5" ht="11.25" hidden="1" customHeight="1">
      <c r="B2151" s="350"/>
      <c r="D2151" s="97"/>
      <c r="E2151" s="684"/>
    </row>
    <row r="2152" spans="1:5" ht="11.25" hidden="1" customHeight="1">
      <c r="A2152" s="759" t="s">
        <v>19</v>
      </c>
      <c r="B2152" s="760"/>
      <c r="C2152" s="757" t="s">
        <v>20</v>
      </c>
      <c r="D2152" s="766" t="s">
        <v>21</v>
      </c>
      <c r="E2152" s="736" t="s">
        <v>22</v>
      </c>
    </row>
    <row r="2153" spans="1:5" ht="11.25" hidden="1" customHeight="1">
      <c r="A2153" s="761"/>
      <c r="B2153" s="762"/>
      <c r="C2153" s="758"/>
      <c r="D2153" s="767"/>
      <c r="E2153" s="737"/>
    </row>
    <row r="2154" spans="1:5" ht="11.25" hidden="1" customHeight="1">
      <c r="A2154" s="635"/>
      <c r="B2154" s="636"/>
      <c r="C2154" s="637"/>
      <c r="D2154" s="689"/>
      <c r="E2154" s="532"/>
    </row>
    <row r="2155" spans="1:5" ht="11.25" hidden="1" customHeight="1">
      <c r="A2155" s="533" t="s">
        <v>23</v>
      </c>
      <c r="B2155" s="286" t="s">
        <v>24</v>
      </c>
      <c r="C2155" s="621" t="s">
        <v>25</v>
      </c>
      <c r="D2155" s="89">
        <f>+D2157+D2160+D2165+D2169</f>
        <v>0</v>
      </c>
      <c r="E2155" s="534" t="e">
        <f>+D2155/$D$2197</f>
        <v>#DIV/0!</v>
      </c>
    </row>
    <row r="2156" spans="1:5" ht="11.25" hidden="1" customHeight="1">
      <c r="A2156" s="533"/>
      <c r="B2156" s="286"/>
      <c r="C2156" s="639"/>
      <c r="D2156" s="89"/>
      <c r="E2156" s="534"/>
    </row>
    <row r="2157" spans="1:5" ht="11.25" hidden="1" customHeight="1">
      <c r="A2157" s="535" t="s">
        <v>26</v>
      </c>
      <c r="B2157" s="294" t="s">
        <v>27</v>
      </c>
      <c r="C2157" s="501" t="s">
        <v>28</v>
      </c>
      <c r="D2157" s="536">
        <f>SUM(D2158:D2158)</f>
        <v>0</v>
      </c>
      <c r="E2157" s="534" t="e">
        <f>+D2157/$D$2197</f>
        <v>#DIV/0!</v>
      </c>
    </row>
    <row r="2158" spans="1:5" ht="11.25" hidden="1" customHeight="1">
      <c r="A2158" s="497" t="s">
        <v>26</v>
      </c>
      <c r="B2158" s="90" t="s">
        <v>29</v>
      </c>
      <c r="C2158" s="498" t="s">
        <v>30</v>
      </c>
      <c r="D2158" s="81">
        <v>0</v>
      </c>
      <c r="E2158" s="537" t="e">
        <f>+D2158/$D$2197</f>
        <v>#DIV/0!</v>
      </c>
    </row>
    <row r="2159" spans="1:5" ht="11.25" hidden="1" customHeight="1">
      <c r="A2159" s="497"/>
      <c r="B2159" s="90"/>
      <c r="C2159" s="498"/>
      <c r="D2159" s="81"/>
      <c r="E2159" s="537"/>
    </row>
    <row r="2160" spans="1:5" ht="11.25" hidden="1" customHeight="1">
      <c r="A2160" s="535" t="s">
        <v>26</v>
      </c>
      <c r="B2160" s="294" t="s">
        <v>41</v>
      </c>
      <c r="C2160" s="501" t="s">
        <v>42</v>
      </c>
      <c r="D2160" s="536">
        <f>SUM(D2161:D2163)</f>
        <v>0</v>
      </c>
      <c r="E2160" s="534" t="e">
        <f>+D2160/$D$2197</f>
        <v>#DIV/0!</v>
      </c>
    </row>
    <row r="2161" spans="1:5" ht="11.1" hidden="1" customHeight="1">
      <c r="A2161" s="497" t="s">
        <v>26</v>
      </c>
      <c r="B2161" s="90" t="s">
        <v>43</v>
      </c>
      <c r="C2161" s="318" t="s">
        <v>44</v>
      </c>
      <c r="D2161" s="81">
        <v>0</v>
      </c>
      <c r="E2161" s="537" t="e">
        <f>+D2161/$D$2197</f>
        <v>#DIV/0!</v>
      </c>
    </row>
    <row r="2162" spans="1:5" ht="11.25" hidden="1" customHeight="1">
      <c r="A2162" s="497" t="s">
        <v>26</v>
      </c>
      <c r="B2162" s="90" t="s">
        <v>45</v>
      </c>
      <c r="C2162" s="498" t="s">
        <v>46</v>
      </c>
      <c r="D2162" s="81">
        <v>0</v>
      </c>
      <c r="E2162" s="537" t="e">
        <f>+D2162/$D$2197</f>
        <v>#DIV/0!</v>
      </c>
    </row>
    <row r="2163" spans="1:5" ht="11.25" hidden="1" customHeight="1">
      <c r="A2163" s="497" t="s">
        <v>26</v>
      </c>
      <c r="B2163" s="90" t="s">
        <v>47</v>
      </c>
      <c r="C2163" s="498" t="s">
        <v>48</v>
      </c>
      <c r="D2163" s="81">
        <v>0</v>
      </c>
      <c r="E2163" s="537" t="e">
        <f>+D2163/$D$2197</f>
        <v>#DIV/0!</v>
      </c>
    </row>
    <row r="2164" spans="1:5" ht="11.25" hidden="1" customHeight="1">
      <c r="A2164" s="497"/>
      <c r="B2164" s="90"/>
      <c r="C2164" s="498"/>
      <c r="D2164" s="81"/>
      <c r="E2164" s="537"/>
    </row>
    <row r="2165" spans="1:5" ht="20.399999999999999" hidden="1">
      <c r="A2165" s="500" t="s">
        <v>49</v>
      </c>
      <c r="B2165" s="539" t="s">
        <v>50</v>
      </c>
      <c r="C2165" s="623" t="s">
        <v>51</v>
      </c>
      <c r="D2165" s="536">
        <f>SUM(D2166:D2167)</f>
        <v>0</v>
      </c>
      <c r="E2165" s="534" t="e">
        <f>+D2165/$D$2197</f>
        <v>#DIV/0!</v>
      </c>
    </row>
    <row r="2166" spans="1:5" ht="20.399999999999999" hidden="1">
      <c r="A2166" s="281" t="s">
        <v>49</v>
      </c>
      <c r="B2166" s="279" t="s">
        <v>52</v>
      </c>
      <c r="C2166" s="289" t="s">
        <v>53</v>
      </c>
      <c r="D2166" s="81">
        <v>0</v>
      </c>
      <c r="E2166" s="537" t="e">
        <f>+D2166/$D$2197</f>
        <v>#DIV/0!</v>
      </c>
    </row>
    <row r="2167" spans="1:5" ht="10.199999999999999" hidden="1">
      <c r="A2167" s="281" t="s">
        <v>49</v>
      </c>
      <c r="B2167" s="279" t="s">
        <v>54</v>
      </c>
      <c r="C2167" s="289" t="s">
        <v>55</v>
      </c>
      <c r="D2167" s="81">
        <v>0</v>
      </c>
      <c r="E2167" s="537" t="e">
        <f>+D2167/$D$2197</f>
        <v>#DIV/0!</v>
      </c>
    </row>
    <row r="2168" spans="1:5" ht="11.25" hidden="1" customHeight="1">
      <c r="A2168" s="290"/>
      <c r="B2168" s="279"/>
      <c r="C2168" s="553"/>
      <c r="D2168" s="81"/>
      <c r="E2168" s="537"/>
    </row>
    <row r="2169" spans="1:5" ht="20.399999999999999" hidden="1">
      <c r="A2169" s="500" t="s">
        <v>49</v>
      </c>
      <c r="B2169" s="539" t="s">
        <v>56</v>
      </c>
      <c r="C2169" s="623" t="s">
        <v>57</v>
      </c>
      <c r="D2169" s="536">
        <f>SUM(D2170:D2172)</f>
        <v>0</v>
      </c>
      <c r="E2169" s="534" t="e">
        <f>+D2169/$D$2197</f>
        <v>#DIV/0!</v>
      </c>
    </row>
    <row r="2170" spans="1:5" ht="20.399999999999999" hidden="1">
      <c r="A2170" s="281" t="s">
        <v>49</v>
      </c>
      <c r="B2170" s="279" t="s">
        <v>58</v>
      </c>
      <c r="C2170" s="289" t="s">
        <v>59</v>
      </c>
      <c r="D2170" s="81">
        <v>0</v>
      </c>
      <c r="E2170" s="537" t="e">
        <f>+D2170/$D$2197</f>
        <v>#DIV/0!</v>
      </c>
    </row>
    <row r="2171" spans="1:5" ht="20.399999999999999" hidden="1">
      <c r="A2171" s="494" t="s">
        <v>49</v>
      </c>
      <c r="B2171" s="412" t="s">
        <v>60</v>
      </c>
      <c r="C2171" s="289" t="s">
        <v>61</v>
      </c>
      <c r="D2171" s="81">
        <v>0</v>
      </c>
      <c r="E2171" s="537" t="e">
        <f>+D2171/$D$2197</f>
        <v>#DIV/0!</v>
      </c>
    </row>
    <row r="2172" spans="1:5" ht="11.25" hidden="1" customHeight="1">
      <c r="A2172" s="494" t="s">
        <v>49</v>
      </c>
      <c r="B2172" s="412" t="s">
        <v>62</v>
      </c>
      <c r="C2172" s="289" t="s">
        <v>63</v>
      </c>
      <c r="D2172" s="81">
        <v>0</v>
      </c>
      <c r="E2172" s="537" t="e">
        <f>+D2172/$D$2197</f>
        <v>#DIV/0!</v>
      </c>
    </row>
    <row r="2173" spans="1:5" ht="11.25" hidden="1" customHeight="1">
      <c r="A2173" s="542"/>
      <c r="B2173" s="412"/>
      <c r="C2173" s="553"/>
      <c r="D2173" s="309"/>
      <c r="E2173" s="537"/>
    </row>
    <row r="2174" spans="1:5" ht="11.25" hidden="1" customHeight="1">
      <c r="A2174" s="542"/>
      <c r="B2174" s="412"/>
      <c r="C2174" s="553"/>
      <c r="D2174" s="309"/>
      <c r="E2174" s="537"/>
    </row>
    <row r="2175" spans="1:5" ht="11.25" hidden="1" customHeight="1">
      <c r="A2175" s="533" t="s">
        <v>64</v>
      </c>
      <c r="B2175" s="415">
        <v>2</v>
      </c>
      <c r="C2175" s="621" t="s">
        <v>122</v>
      </c>
      <c r="D2175" s="89">
        <f>+D2180+D2185+D2188+D2177</f>
        <v>0</v>
      </c>
      <c r="E2175" s="534" t="e">
        <f>+D2175/$D$2197</f>
        <v>#DIV/0!</v>
      </c>
    </row>
    <row r="2176" spans="1:5" ht="11.25" hidden="1" customHeight="1">
      <c r="A2176" s="544"/>
      <c r="B2176" s="415"/>
      <c r="C2176" s="639"/>
      <c r="D2176" s="89"/>
      <c r="E2176" s="537"/>
    </row>
    <row r="2177" spans="1:5" ht="11.25" hidden="1" customHeight="1">
      <c r="A2177" s="535" t="s">
        <v>64</v>
      </c>
      <c r="B2177" s="294">
        <v>2.0099999999999998</v>
      </c>
      <c r="C2177" s="323" t="s">
        <v>124</v>
      </c>
      <c r="D2177" s="536">
        <f>+D2178</f>
        <v>0</v>
      </c>
      <c r="E2177" s="534" t="e">
        <f>+D2177/$D$2197</f>
        <v>#DIV/0!</v>
      </c>
    </row>
    <row r="2178" spans="1:5" ht="11.25" hidden="1" customHeight="1">
      <c r="A2178" s="497" t="s">
        <v>64</v>
      </c>
      <c r="B2178" s="90" t="s">
        <v>125</v>
      </c>
      <c r="C2178" s="318" t="s">
        <v>217</v>
      </c>
      <c r="D2178" s="81">
        <v>0</v>
      </c>
      <c r="E2178" s="537" t="e">
        <f>+D2178/$D$2197</f>
        <v>#DIV/0!</v>
      </c>
    </row>
    <row r="2179" spans="1:5" ht="11.25" hidden="1" customHeight="1">
      <c r="A2179" s="544"/>
      <c r="B2179" s="415"/>
      <c r="C2179" s="639"/>
      <c r="D2179" s="89"/>
      <c r="E2179" s="537"/>
    </row>
    <row r="2180" spans="1:5" ht="21.6" hidden="1" customHeight="1">
      <c r="A2180" s="543" t="s">
        <v>64</v>
      </c>
      <c r="B2180" s="622">
        <v>2.0299999999999998</v>
      </c>
      <c r="C2180" s="686" t="s">
        <v>132</v>
      </c>
      <c r="D2180" s="536">
        <f>SUM(D2181:D2183)</f>
        <v>0</v>
      </c>
      <c r="E2180" s="534" t="e">
        <f>+D2180/$D$2197</f>
        <v>#DIV/0!</v>
      </c>
    </row>
    <row r="2181" spans="1:5" ht="11.25" hidden="1" customHeight="1">
      <c r="A2181" s="73" t="s">
        <v>64</v>
      </c>
      <c r="B2181" s="426" t="s">
        <v>133</v>
      </c>
      <c r="C2181" s="273" t="s">
        <v>134</v>
      </c>
      <c r="D2181" s="81">
        <v>0</v>
      </c>
      <c r="E2181" s="537" t="e">
        <f>+D2181/$D$2197</f>
        <v>#DIV/0!</v>
      </c>
    </row>
    <row r="2182" spans="1:5" ht="11.25" hidden="1" customHeight="1">
      <c r="A2182" s="73" t="s">
        <v>64</v>
      </c>
      <c r="B2182" s="426" t="s">
        <v>287</v>
      </c>
      <c r="C2182" s="273" t="s">
        <v>288</v>
      </c>
      <c r="D2182" s="413">
        <v>0</v>
      </c>
      <c r="E2182" s="537" t="e">
        <f>+D2182/$D$2197</f>
        <v>#DIV/0!</v>
      </c>
    </row>
    <row r="2183" spans="1:5" ht="11.25" hidden="1" customHeight="1">
      <c r="A2183" s="73" t="s">
        <v>64</v>
      </c>
      <c r="B2183" s="426" t="s">
        <v>240</v>
      </c>
      <c r="C2183" s="273" t="s">
        <v>241</v>
      </c>
      <c r="D2183" s="413">
        <v>0</v>
      </c>
      <c r="E2183" s="537" t="e">
        <f>+D2183/$D$2197</f>
        <v>#DIV/0!</v>
      </c>
    </row>
    <row r="2184" spans="1:5" ht="11.25" hidden="1" customHeight="1">
      <c r="A2184" s="543"/>
      <c r="B2184" s="622"/>
      <c r="C2184" s="686"/>
      <c r="D2184" s="413"/>
      <c r="E2184" s="537"/>
    </row>
    <row r="2185" spans="1:5" ht="11.25" hidden="1" customHeight="1">
      <c r="A2185" s="543" t="s">
        <v>64</v>
      </c>
      <c r="B2185" s="622" t="s">
        <v>139</v>
      </c>
      <c r="C2185" s="686" t="s">
        <v>140</v>
      </c>
      <c r="D2185" s="536">
        <f>+D2186</f>
        <v>0</v>
      </c>
      <c r="E2185" s="534" t="e">
        <f>+D2185/D2197</f>
        <v>#DIV/0!</v>
      </c>
    </row>
    <row r="2186" spans="1:5" ht="11.25" hidden="1" customHeight="1">
      <c r="A2186" s="73" t="s">
        <v>64</v>
      </c>
      <c r="B2186" s="426" t="s">
        <v>141</v>
      </c>
      <c r="C2186" s="273" t="s">
        <v>142</v>
      </c>
      <c r="D2186" s="413">
        <v>0</v>
      </c>
      <c r="E2186" s="537" t="e">
        <f>+D2186/D2197</f>
        <v>#DIV/0!</v>
      </c>
    </row>
    <row r="2187" spans="1:5" ht="11.25" hidden="1" customHeight="1">
      <c r="A2187" s="73"/>
      <c r="B2187" s="426"/>
      <c r="C2187" s="273"/>
      <c r="D2187" s="413"/>
      <c r="E2187" s="537"/>
    </row>
    <row r="2188" spans="1:5" ht="11.25" hidden="1" customHeight="1">
      <c r="A2188" s="543" t="s">
        <v>64</v>
      </c>
      <c r="B2188" s="622" t="s">
        <v>145</v>
      </c>
      <c r="C2188" s="686" t="s">
        <v>146</v>
      </c>
      <c r="D2188" s="536">
        <f>+D2189</f>
        <v>0</v>
      </c>
      <c r="E2188" s="534" t="e">
        <f>+D2188/D2197</f>
        <v>#DIV/0!</v>
      </c>
    </row>
    <row r="2189" spans="1:5" ht="11.25" hidden="1" customHeight="1">
      <c r="A2189" s="73" t="s">
        <v>64</v>
      </c>
      <c r="B2189" s="426" t="s">
        <v>155</v>
      </c>
      <c r="C2189" s="273" t="s">
        <v>156</v>
      </c>
      <c r="D2189" s="413">
        <v>0</v>
      </c>
      <c r="E2189" s="537" t="e">
        <f>+D2189/D2197</f>
        <v>#DIV/0!</v>
      </c>
    </row>
    <row r="2190" spans="1:5" ht="11.25" hidden="1" customHeight="1">
      <c r="A2190" s="73"/>
      <c r="B2190" s="426"/>
      <c r="C2190" s="273"/>
      <c r="D2190" s="413"/>
      <c r="E2190" s="537"/>
    </row>
    <row r="2191" spans="1:5" ht="11.25" hidden="1" customHeight="1">
      <c r="A2191" s="73"/>
      <c r="B2191" s="426"/>
      <c r="C2191" s="273"/>
      <c r="D2191" s="413"/>
      <c r="E2191" s="537"/>
    </row>
    <row r="2192" spans="1:5" ht="11.25" hidden="1" customHeight="1">
      <c r="A2192" s="533"/>
      <c r="B2192" s="415" t="s">
        <v>191</v>
      </c>
      <c r="C2192" s="621" t="s">
        <v>192</v>
      </c>
      <c r="D2192" s="89">
        <f>+D2194</f>
        <v>0</v>
      </c>
      <c r="E2192" s="534" t="e">
        <f>+D2192/$D$2197</f>
        <v>#DIV/0!</v>
      </c>
    </row>
    <row r="2193" spans="1:5" ht="11.25" hidden="1" customHeight="1">
      <c r="A2193" s="542"/>
      <c r="B2193" s="412"/>
      <c r="C2193" s="553"/>
      <c r="D2193" s="81"/>
      <c r="E2193" s="537"/>
    </row>
    <row r="2194" spans="1:5" ht="11.25" hidden="1" customHeight="1">
      <c r="A2194" s="557">
        <v>4</v>
      </c>
      <c r="B2194" s="538" t="s">
        <v>193</v>
      </c>
      <c r="C2194" s="501" t="s">
        <v>194</v>
      </c>
      <c r="D2194" s="536">
        <f>+D2196+D2195</f>
        <v>0</v>
      </c>
      <c r="E2194" s="534" t="e">
        <f>+D2194/$D$2197</f>
        <v>#DIV/0!</v>
      </c>
    </row>
    <row r="2195" spans="1:5" ht="11.25" hidden="1" customHeight="1">
      <c r="A2195" s="542">
        <v>4</v>
      </c>
      <c r="B2195" s="412" t="s">
        <v>195</v>
      </c>
      <c r="C2195" s="553" t="s">
        <v>196</v>
      </c>
      <c r="D2195" s="81">
        <v>0</v>
      </c>
      <c r="E2195" s="537" t="e">
        <f>+D2195/$D$2197</f>
        <v>#DIV/0!</v>
      </c>
    </row>
    <row r="2196" spans="1:5" ht="11.1" hidden="1" customHeight="1">
      <c r="A2196" s="542"/>
      <c r="B2196" s="412"/>
      <c r="C2196" s="553"/>
      <c r="D2196" s="687"/>
      <c r="E2196" s="537"/>
    </row>
    <row r="2197" spans="1:5" ht="18" hidden="1" customHeight="1">
      <c r="A2197" s="738" t="s">
        <v>826</v>
      </c>
      <c r="B2197" s="739"/>
      <c r="C2197" s="740"/>
      <c r="D2197" s="645">
        <f>+D2175+D2155+D2192</f>
        <v>0</v>
      </c>
      <c r="E2197" s="612" t="e">
        <f>+D2197/D2197</f>
        <v>#DIV/0!</v>
      </c>
    </row>
    <row r="2198" spans="1:5" ht="11.1" hidden="1" customHeight="1"/>
    <row r="2199" spans="1:5" ht="11.25" hidden="1" customHeight="1">
      <c r="B2199" s="311"/>
      <c r="C2199" s="320"/>
      <c r="D2199" s="352"/>
      <c r="E2199" s="334"/>
    </row>
    <row r="2200" spans="1:5" ht="11.25" hidden="1" customHeight="1">
      <c r="B2200" s="311"/>
      <c r="C2200" s="320"/>
      <c r="D2200" s="352"/>
      <c r="E2200" s="334"/>
    </row>
    <row r="2201" spans="1:5" ht="11.25" hidden="1" customHeight="1">
      <c r="B2201" s="311"/>
      <c r="C2201" s="320"/>
      <c r="D2201" s="352"/>
      <c r="E2201" s="334"/>
    </row>
    <row r="2202" spans="1:5" ht="11.25" hidden="1" customHeight="1">
      <c r="B2202" s="311"/>
      <c r="C2202" s="320"/>
      <c r="D2202" s="352"/>
      <c r="E2202" s="334"/>
    </row>
    <row r="2203" spans="1:5" ht="20.399999999999999">
      <c r="B2203" s="311" t="s">
        <v>824</v>
      </c>
      <c r="C2203" s="473" t="s">
        <v>820</v>
      </c>
      <c r="D2203" s="470" t="s">
        <v>821</v>
      </c>
      <c r="E2203" s="368" t="s">
        <v>822</v>
      </c>
    </row>
    <row r="2204" spans="1:5" ht="11.25" customHeight="1">
      <c r="B2204" s="350"/>
      <c r="D2204" s="97"/>
      <c r="E2204" s="684"/>
    </row>
    <row r="2205" spans="1:5" ht="11.25" customHeight="1">
      <c r="A2205" s="759" t="s">
        <v>19</v>
      </c>
      <c r="B2205" s="760"/>
      <c r="C2205" s="757" t="s">
        <v>20</v>
      </c>
      <c r="D2205" s="766" t="s">
        <v>21</v>
      </c>
      <c r="E2205" s="736" t="s">
        <v>22</v>
      </c>
    </row>
    <row r="2206" spans="1:5" ht="11.25" customHeight="1">
      <c r="A2206" s="761"/>
      <c r="B2206" s="762"/>
      <c r="C2206" s="758"/>
      <c r="D2206" s="767"/>
      <c r="E2206" s="737"/>
    </row>
    <row r="2207" spans="1:5" ht="11.25" customHeight="1">
      <c r="A2207" s="635"/>
      <c r="B2207" s="636"/>
      <c r="C2207" s="637"/>
      <c r="D2207" s="689"/>
      <c r="E2207" s="532"/>
    </row>
    <row r="2208" spans="1:5" ht="11.25" customHeight="1">
      <c r="A2208" s="533" t="s">
        <v>64</v>
      </c>
      <c r="B2208" s="415" t="s">
        <v>205</v>
      </c>
      <c r="C2208" s="621" t="s">
        <v>65</v>
      </c>
      <c r="D2208" s="89">
        <f>+D2210</f>
        <v>-6742798</v>
      </c>
      <c r="E2208" s="534">
        <f>+D2208/$D$2213</f>
        <v>1</v>
      </c>
    </row>
    <row r="2209" spans="1:5" ht="11.25" customHeight="1">
      <c r="A2209" s="73"/>
      <c r="B2209" s="426"/>
      <c r="C2209" s="273"/>
      <c r="D2209" s="413"/>
      <c r="E2209" s="534"/>
    </row>
    <row r="2210" spans="1:5" ht="11.25" customHeight="1">
      <c r="A2210" s="543" t="s">
        <v>64</v>
      </c>
      <c r="B2210" s="622">
        <v>1.04</v>
      </c>
      <c r="C2210" s="686" t="s">
        <v>90</v>
      </c>
      <c r="D2210" s="536">
        <f>SUM(D2211:D2211)</f>
        <v>-6742798</v>
      </c>
      <c r="E2210" s="534">
        <f>+D2210/$D$2213</f>
        <v>1</v>
      </c>
    </row>
    <row r="2211" spans="1:5" ht="11.25" customHeight="1">
      <c r="A2211" s="73" t="s">
        <v>64</v>
      </c>
      <c r="B2211" s="426" t="s">
        <v>207</v>
      </c>
      <c r="C2211" s="273" t="s">
        <v>216</v>
      </c>
      <c r="D2211" s="81">
        <v>-6742798</v>
      </c>
      <c r="E2211" s="537">
        <f t="shared" ref="E2211" si="22">+D2211/$D$2213</f>
        <v>1</v>
      </c>
    </row>
    <row r="2212" spans="1:5" ht="11.25" customHeight="1">
      <c r="A2212" s="542"/>
      <c r="B2212" s="412"/>
      <c r="C2212" s="553"/>
      <c r="D2212" s="687"/>
      <c r="E2212" s="537"/>
    </row>
    <row r="2213" spans="1:5" ht="11.25" customHeight="1">
      <c r="A2213" s="738" t="s">
        <v>825</v>
      </c>
      <c r="B2213" s="739"/>
      <c r="C2213" s="740"/>
      <c r="D2213" s="645">
        <f>+D2191+D2171+D2208</f>
        <v>-6742798</v>
      </c>
      <c r="E2213" s="612">
        <f>+D2213/D2213</f>
        <v>1</v>
      </c>
    </row>
    <row r="2214" spans="1:5" ht="11.25" customHeight="1">
      <c r="B2214" s="311"/>
      <c r="C2214" s="320"/>
      <c r="D2214" s="352"/>
      <c r="E2214" s="334"/>
    </row>
    <row r="2215" spans="1:5" ht="11.25" customHeight="1">
      <c r="B2215" s="311"/>
      <c r="C2215" s="320"/>
      <c r="D2215" s="352"/>
      <c r="E2215" s="334"/>
    </row>
    <row r="2216" spans="1:5" ht="11.25" customHeight="1">
      <c r="B2216" s="311"/>
      <c r="C2216" s="320"/>
      <c r="D2216" s="352"/>
      <c r="E2216" s="334"/>
    </row>
    <row r="2217" spans="1:5" ht="11.25" customHeight="1">
      <c r="C2217" s="311" t="s">
        <v>457</v>
      </c>
      <c r="D2217" s="463"/>
      <c r="E2217" s="352">
        <f>+D2144+D2197+D2213</f>
        <v>-6742798</v>
      </c>
    </row>
    <row r="2218" spans="1:5" ht="11.25" hidden="1" customHeight="1">
      <c r="C2218" s="481"/>
      <c r="D2218" s="352"/>
    </row>
    <row r="2219" spans="1:5" ht="11.25" hidden="1" customHeight="1">
      <c r="C2219" s="481"/>
      <c r="D2219" s="352"/>
    </row>
    <row r="2220" spans="1:5" ht="11.25" hidden="1" customHeight="1">
      <c r="C2220" s="481"/>
      <c r="D2220" s="352"/>
    </row>
    <row r="2221" spans="1:5" ht="11.25" hidden="1" customHeight="1">
      <c r="C2221" s="481"/>
      <c r="D2221" s="352"/>
    </row>
    <row r="2222" spans="1:5" ht="11.25" hidden="1" customHeight="1">
      <c r="C2222" s="481"/>
      <c r="D2222" s="352"/>
    </row>
    <row r="2223" spans="1:5" ht="11.25" hidden="1" customHeight="1">
      <c r="A2223" s="67"/>
      <c r="B2223" s="311" t="s">
        <v>458</v>
      </c>
      <c r="C2223" s="448" t="s">
        <v>459</v>
      </c>
      <c r="E2223" s="68"/>
    </row>
    <row r="2224" spans="1:5" ht="11.25" hidden="1" customHeight="1">
      <c r="A2224" s="67"/>
      <c r="B2224" s="311"/>
      <c r="C2224" s="448"/>
      <c r="E2224" s="68"/>
    </row>
    <row r="2225" spans="1:5" ht="11.25" hidden="1" customHeight="1">
      <c r="C2225" s="481"/>
      <c r="D2225" s="352"/>
    </row>
    <row r="2226" spans="1:5" ht="11.25" hidden="1" customHeight="1">
      <c r="A2226" s="67"/>
      <c r="B2226" s="311" t="s">
        <v>422</v>
      </c>
      <c r="C2226" s="442" t="s">
        <v>460</v>
      </c>
      <c r="D2226" s="470" t="s">
        <v>461</v>
      </c>
      <c r="E2226" s="454"/>
    </row>
    <row r="2227" spans="1:5" ht="11.25" hidden="1" customHeight="1">
      <c r="A2227" s="67"/>
      <c r="B2227" s="367"/>
      <c r="C2227" s="473"/>
      <c r="D2227" s="480"/>
      <c r="E2227" s="454"/>
    </row>
    <row r="2228" spans="1:5" ht="11.25" hidden="1" customHeight="1">
      <c r="A2228" s="759" t="s">
        <v>19</v>
      </c>
      <c r="B2228" s="760"/>
      <c r="C2228" s="757" t="s">
        <v>20</v>
      </c>
      <c r="D2228" s="766" t="s">
        <v>21</v>
      </c>
      <c r="E2228" s="736" t="s">
        <v>22</v>
      </c>
    </row>
    <row r="2229" spans="1:5" ht="11.25" hidden="1" customHeight="1">
      <c r="A2229" s="761"/>
      <c r="B2229" s="762"/>
      <c r="C2229" s="758"/>
      <c r="D2229" s="767"/>
      <c r="E2229" s="737"/>
    </row>
    <row r="2230" spans="1:5" ht="11.25" hidden="1" customHeight="1">
      <c r="A2230" s="529"/>
      <c r="B2230" s="690"/>
      <c r="C2230" s="380"/>
      <c r="D2230" s="531"/>
      <c r="E2230" s="632"/>
    </row>
    <row r="2231" spans="1:5" ht="11.25" hidden="1" customHeight="1">
      <c r="A2231" s="533" t="s">
        <v>23</v>
      </c>
      <c r="B2231" s="286" t="s">
        <v>24</v>
      </c>
      <c r="C2231" s="621" t="s">
        <v>25</v>
      </c>
      <c r="D2231" s="89">
        <f>+D2233+D2236+D2241+D2245</f>
        <v>0</v>
      </c>
      <c r="E2231" s="534" t="e">
        <f>+D2231/$D$2271</f>
        <v>#DIV/0!</v>
      </c>
    </row>
    <row r="2232" spans="1:5" ht="11.25" hidden="1" customHeight="1">
      <c r="A2232" s="533"/>
      <c r="B2232" s="286"/>
      <c r="C2232" s="639"/>
      <c r="D2232" s="89"/>
      <c r="E2232" s="534"/>
    </row>
    <row r="2233" spans="1:5" ht="11.25" hidden="1" customHeight="1">
      <c r="A2233" s="535" t="s">
        <v>26</v>
      </c>
      <c r="B2233" s="294" t="s">
        <v>27</v>
      </c>
      <c r="C2233" s="501" t="s">
        <v>28</v>
      </c>
      <c r="D2233" s="536">
        <f>SUM(D2234:D2234)</f>
        <v>0</v>
      </c>
      <c r="E2233" s="534" t="e">
        <f>+D2233/$D$2271</f>
        <v>#DIV/0!</v>
      </c>
    </row>
    <row r="2234" spans="1:5" ht="11.25" hidden="1" customHeight="1">
      <c r="A2234" s="497" t="s">
        <v>26</v>
      </c>
      <c r="B2234" s="90" t="s">
        <v>29</v>
      </c>
      <c r="C2234" s="498" t="s">
        <v>30</v>
      </c>
      <c r="D2234" s="81">
        <f>D2276</f>
        <v>0</v>
      </c>
      <c r="E2234" s="537" t="e">
        <f>+D2234/$D$2271</f>
        <v>#DIV/0!</v>
      </c>
    </row>
    <row r="2235" spans="1:5" ht="11.25" hidden="1" customHeight="1">
      <c r="A2235" s="497"/>
      <c r="B2235" s="90"/>
      <c r="C2235" s="498"/>
      <c r="D2235" s="81"/>
      <c r="E2235" s="537"/>
    </row>
    <row r="2236" spans="1:5" ht="11.25" hidden="1" customHeight="1">
      <c r="A2236" s="535" t="s">
        <v>26</v>
      </c>
      <c r="B2236" s="294" t="s">
        <v>41</v>
      </c>
      <c r="C2236" s="501" t="s">
        <v>42</v>
      </c>
      <c r="D2236" s="536">
        <f>SUM(D2237:D2239)</f>
        <v>0</v>
      </c>
      <c r="E2236" s="534" t="e">
        <f>+D2236/$D$2271</f>
        <v>#DIV/0!</v>
      </c>
    </row>
    <row r="2237" spans="1:5" ht="11.25" hidden="1" customHeight="1">
      <c r="A2237" s="497" t="s">
        <v>26</v>
      </c>
      <c r="B2237" s="90" t="s">
        <v>43</v>
      </c>
      <c r="C2237" s="318" t="s">
        <v>44</v>
      </c>
      <c r="D2237" s="81">
        <v>0</v>
      </c>
      <c r="E2237" s="537" t="e">
        <f>+D2237/$D$2271</f>
        <v>#DIV/0!</v>
      </c>
    </row>
    <row r="2238" spans="1:5" ht="11.25" hidden="1" customHeight="1">
      <c r="A2238" s="497" t="s">
        <v>26</v>
      </c>
      <c r="B2238" s="90" t="s">
        <v>45</v>
      </c>
      <c r="C2238" s="498" t="s">
        <v>46</v>
      </c>
      <c r="D2238" s="81">
        <f>D2278</f>
        <v>0</v>
      </c>
      <c r="E2238" s="537" t="e">
        <f>+D2238/$D$2271</f>
        <v>#DIV/0!</v>
      </c>
    </row>
    <row r="2239" spans="1:5" ht="11.25" hidden="1" customHeight="1">
      <c r="A2239" s="497" t="s">
        <v>49</v>
      </c>
      <c r="B2239" s="90" t="s">
        <v>47</v>
      </c>
      <c r="C2239" s="498" t="s">
        <v>48</v>
      </c>
      <c r="D2239" s="81">
        <f>D2279</f>
        <v>0</v>
      </c>
      <c r="E2239" s="537" t="e">
        <f>+D2239/$D$2271</f>
        <v>#DIV/0!</v>
      </c>
    </row>
    <row r="2240" spans="1:5" ht="11.25" hidden="1" customHeight="1">
      <c r="A2240" s="497"/>
      <c r="B2240" s="90"/>
      <c r="C2240" s="498"/>
      <c r="D2240" s="81"/>
      <c r="E2240" s="537"/>
    </row>
    <row r="2241" spans="1:5" ht="20.399999999999999" hidden="1">
      <c r="A2241" s="500" t="s">
        <v>49</v>
      </c>
      <c r="B2241" s="539" t="s">
        <v>50</v>
      </c>
      <c r="C2241" s="623" t="s">
        <v>51</v>
      </c>
      <c r="D2241" s="536">
        <f>SUM(D2242:D2243)</f>
        <v>0</v>
      </c>
      <c r="E2241" s="534" t="e">
        <f>+D2241/$D$2271</f>
        <v>#DIV/0!</v>
      </c>
    </row>
    <row r="2242" spans="1:5" ht="20.399999999999999" hidden="1">
      <c r="A2242" s="281" t="s">
        <v>49</v>
      </c>
      <c r="B2242" s="279" t="s">
        <v>52</v>
      </c>
      <c r="C2242" s="289" t="s">
        <v>53</v>
      </c>
      <c r="D2242" s="81">
        <f>D2280</f>
        <v>0</v>
      </c>
      <c r="E2242" s="537" t="e">
        <f>+D2242/$D$2271</f>
        <v>#DIV/0!</v>
      </c>
    </row>
    <row r="2243" spans="1:5" ht="11.25" hidden="1" customHeight="1">
      <c r="A2243" s="281" t="s">
        <v>49</v>
      </c>
      <c r="B2243" s="279" t="s">
        <v>54</v>
      </c>
      <c r="C2243" s="289" t="s">
        <v>55</v>
      </c>
      <c r="D2243" s="81">
        <f>D2281</f>
        <v>0</v>
      </c>
      <c r="E2243" s="537" t="e">
        <f>+D2243/$D$2271</f>
        <v>#DIV/0!</v>
      </c>
    </row>
    <row r="2244" spans="1:5" ht="11.25" hidden="1" customHeight="1">
      <c r="A2244" s="290"/>
      <c r="B2244" s="279"/>
      <c r="C2244" s="553"/>
      <c r="D2244" s="81"/>
      <c r="E2244" s="537"/>
    </row>
    <row r="2245" spans="1:5" ht="20.399999999999999" hidden="1">
      <c r="A2245" s="500" t="s">
        <v>49</v>
      </c>
      <c r="B2245" s="539" t="s">
        <v>56</v>
      </c>
      <c r="C2245" s="623" t="s">
        <v>57</v>
      </c>
      <c r="D2245" s="536">
        <f>SUM(D2246:D2248)</f>
        <v>0</v>
      </c>
      <c r="E2245" s="534" t="e">
        <f>+D2245/$D$2271</f>
        <v>#DIV/0!</v>
      </c>
    </row>
    <row r="2246" spans="1:5" ht="20.399999999999999" hidden="1">
      <c r="A2246" s="281" t="s">
        <v>49</v>
      </c>
      <c r="B2246" s="279" t="s">
        <v>58</v>
      </c>
      <c r="C2246" s="289" t="s">
        <v>59</v>
      </c>
      <c r="D2246" s="81">
        <f>D2282</f>
        <v>0</v>
      </c>
      <c r="E2246" s="537" t="e">
        <f>+D2246/$D$2271</f>
        <v>#DIV/0!</v>
      </c>
    </row>
    <row r="2247" spans="1:5" ht="20.399999999999999" hidden="1">
      <c r="A2247" s="494" t="s">
        <v>49</v>
      </c>
      <c r="B2247" s="412" t="s">
        <v>60</v>
      </c>
      <c r="C2247" s="289" t="s">
        <v>61</v>
      </c>
      <c r="D2247" s="81">
        <f>D2283</f>
        <v>0</v>
      </c>
      <c r="E2247" s="537" t="e">
        <f>+D2247/$D$2271</f>
        <v>#DIV/0!</v>
      </c>
    </row>
    <row r="2248" spans="1:5" ht="11.25" hidden="1" customHeight="1">
      <c r="A2248" s="494" t="s">
        <v>49</v>
      </c>
      <c r="B2248" s="412" t="s">
        <v>62</v>
      </c>
      <c r="C2248" s="289" t="s">
        <v>63</v>
      </c>
      <c r="D2248" s="81">
        <f>D2284</f>
        <v>0</v>
      </c>
      <c r="E2248" s="537" t="e">
        <f>+D2248/$D$2271</f>
        <v>#DIV/0!</v>
      </c>
    </row>
    <row r="2249" spans="1:5" ht="11.25" hidden="1" customHeight="1">
      <c r="A2249" s="290"/>
      <c r="B2249" s="691"/>
      <c r="C2249" s="86"/>
      <c r="D2249" s="617"/>
      <c r="E2249" s="616"/>
    </row>
    <row r="2250" spans="1:5" ht="11.25" hidden="1" customHeight="1">
      <c r="A2250" s="290"/>
      <c r="B2250" s="691"/>
      <c r="C2250" s="86"/>
      <c r="D2250" s="617"/>
      <c r="E2250" s="616"/>
    </row>
    <row r="2251" spans="1:5" ht="11.25" hidden="1" customHeight="1">
      <c r="A2251" s="533" t="s">
        <v>64</v>
      </c>
      <c r="B2251" s="654">
        <v>1</v>
      </c>
      <c r="C2251" s="692" t="s">
        <v>462</v>
      </c>
      <c r="D2251" s="89">
        <f>+D2256+D2253</f>
        <v>0</v>
      </c>
      <c r="E2251" s="534" t="e">
        <f>+D2251/$D$2271</f>
        <v>#DIV/0!</v>
      </c>
    </row>
    <row r="2252" spans="1:5" ht="11.25" hidden="1" customHeight="1">
      <c r="A2252" s="533"/>
      <c r="B2252" s="286"/>
      <c r="C2252" s="693"/>
      <c r="D2252" s="81"/>
      <c r="E2252" s="534"/>
    </row>
    <row r="2253" spans="1:5" ht="11.25" hidden="1" customHeight="1">
      <c r="A2253" s="500" t="s">
        <v>64</v>
      </c>
      <c r="B2253" s="539">
        <v>1.03</v>
      </c>
      <c r="C2253" s="694" t="s">
        <v>78</v>
      </c>
      <c r="D2253" s="695">
        <f>+D2254</f>
        <v>0</v>
      </c>
      <c r="E2253" s="534" t="e">
        <f>+D2253/$D$2271</f>
        <v>#DIV/0!</v>
      </c>
    </row>
    <row r="2254" spans="1:5" ht="11.25" hidden="1" customHeight="1">
      <c r="A2254" s="80" t="s">
        <v>64</v>
      </c>
      <c r="B2254" s="90" t="s">
        <v>79</v>
      </c>
      <c r="C2254" s="696" t="s">
        <v>80</v>
      </c>
      <c r="D2254" s="81">
        <f>+D2292</f>
        <v>0</v>
      </c>
      <c r="E2254" s="537" t="e">
        <f>+D2254/$D$2271</f>
        <v>#DIV/0!</v>
      </c>
    </row>
    <row r="2255" spans="1:5" ht="11.25" hidden="1" customHeight="1">
      <c r="A2255" s="533"/>
      <c r="B2255" s="286"/>
      <c r="C2255" s="693"/>
      <c r="D2255" s="81"/>
      <c r="E2255" s="81"/>
    </row>
    <row r="2256" spans="1:5" ht="11.25" hidden="1" customHeight="1">
      <c r="A2256" s="500" t="s">
        <v>64</v>
      </c>
      <c r="B2256" s="539" t="s">
        <v>89</v>
      </c>
      <c r="C2256" s="694" t="s">
        <v>90</v>
      </c>
      <c r="D2256" s="695">
        <f>SUM(D2257:D2258)</f>
        <v>0</v>
      </c>
      <c r="E2256" s="534" t="e">
        <f>+D2256/$D$2271</f>
        <v>#DIV/0!</v>
      </c>
    </row>
    <row r="2257" spans="1:5" ht="11.25" hidden="1" customHeight="1">
      <c r="A2257" s="80" t="s">
        <v>64</v>
      </c>
      <c r="B2257" s="90" t="s">
        <v>207</v>
      </c>
      <c r="C2257" s="696" t="s">
        <v>216</v>
      </c>
      <c r="D2257" s="81">
        <v>0</v>
      </c>
      <c r="E2257" s="537" t="e">
        <f>+D2257/$D$2271</f>
        <v>#DIV/0!</v>
      </c>
    </row>
    <row r="2258" spans="1:5" ht="11.25" hidden="1" customHeight="1">
      <c r="A2258" s="290" t="s">
        <v>64</v>
      </c>
      <c r="B2258" s="279" t="s">
        <v>97</v>
      </c>
      <c r="C2258" s="502" t="s">
        <v>98</v>
      </c>
      <c r="D2258" s="413">
        <f>+D2295</f>
        <v>0</v>
      </c>
      <c r="E2258" s="537" t="e">
        <f>+D2258/$D$2271</f>
        <v>#DIV/0!</v>
      </c>
    </row>
    <row r="2259" spans="1:5" ht="11.25" hidden="1" customHeight="1">
      <c r="A2259" s="290"/>
      <c r="B2259" s="279"/>
      <c r="C2259" s="502"/>
      <c r="D2259" s="81"/>
      <c r="E2259" s="537"/>
    </row>
    <row r="2260" spans="1:5" ht="11.25" hidden="1" customHeight="1">
      <c r="A2260" s="638" t="s">
        <v>64</v>
      </c>
      <c r="B2260" s="638">
        <v>2</v>
      </c>
      <c r="C2260" s="692" t="s">
        <v>122</v>
      </c>
      <c r="D2260" s="89">
        <f>+D2262</f>
        <v>0</v>
      </c>
      <c r="E2260" s="534" t="e">
        <f>+D2260/$D$2271</f>
        <v>#DIV/0!</v>
      </c>
    </row>
    <row r="2261" spans="1:5" ht="11.25" hidden="1" customHeight="1">
      <c r="A2261" s="638"/>
      <c r="B2261" s="638"/>
      <c r="C2261" s="502"/>
      <c r="D2261" s="81"/>
      <c r="E2261" s="537"/>
    </row>
    <row r="2262" spans="1:5" ht="11.25" hidden="1" customHeight="1">
      <c r="A2262" s="533" t="s">
        <v>64</v>
      </c>
      <c r="B2262" s="286">
        <v>2.0099999999999998</v>
      </c>
      <c r="C2262" s="623" t="s">
        <v>124</v>
      </c>
      <c r="D2262" s="695">
        <f>+D2263</f>
        <v>0</v>
      </c>
      <c r="E2262" s="534" t="e">
        <f>+D2262/$D$2271</f>
        <v>#DIV/0!</v>
      </c>
    </row>
    <row r="2263" spans="1:5" ht="11.25" hidden="1" customHeight="1">
      <c r="A2263" s="290" t="s">
        <v>64</v>
      </c>
      <c r="B2263" s="279" t="s">
        <v>127</v>
      </c>
      <c r="C2263" s="502" t="s">
        <v>128</v>
      </c>
      <c r="D2263" s="81">
        <f>+D2286</f>
        <v>0</v>
      </c>
      <c r="E2263" s="537" t="e">
        <f>+D2263/$D$2271</f>
        <v>#DIV/0!</v>
      </c>
    </row>
    <row r="2264" spans="1:5" ht="11.25" hidden="1" customHeight="1">
      <c r="A2264" s="290"/>
      <c r="B2264" s="279"/>
      <c r="C2264" s="502"/>
      <c r="D2264" s="81"/>
      <c r="E2264" s="413"/>
    </row>
    <row r="2265" spans="1:5" ht="11.25" hidden="1" customHeight="1">
      <c r="A2265" s="290"/>
      <c r="B2265" s="279"/>
      <c r="C2265" s="502"/>
      <c r="D2265" s="81"/>
      <c r="E2265" s="413"/>
    </row>
    <row r="2266" spans="1:5" ht="11.25" hidden="1" customHeight="1">
      <c r="A2266" s="638">
        <v>2</v>
      </c>
      <c r="B2266" s="638">
        <v>5</v>
      </c>
      <c r="C2266" s="692" t="s">
        <v>157</v>
      </c>
      <c r="D2266" s="89">
        <f>+D2268</f>
        <v>0</v>
      </c>
      <c r="E2266" s="534" t="e">
        <f>+D2266/$D$2271</f>
        <v>#DIV/0!</v>
      </c>
    </row>
    <row r="2267" spans="1:5" ht="11.25" hidden="1" customHeight="1">
      <c r="A2267" s="638"/>
      <c r="B2267" s="638"/>
      <c r="C2267" s="502"/>
      <c r="D2267" s="81"/>
      <c r="E2267" s="413"/>
    </row>
    <row r="2268" spans="1:5" ht="11.25" hidden="1" customHeight="1">
      <c r="A2268" s="533"/>
      <c r="B2268" s="286" t="s">
        <v>171</v>
      </c>
      <c r="C2268" s="623" t="s">
        <v>172</v>
      </c>
      <c r="D2268" s="695">
        <f>+D2269</f>
        <v>0</v>
      </c>
      <c r="E2268" s="534" t="e">
        <f>+D2268/$D$2271</f>
        <v>#DIV/0!</v>
      </c>
    </row>
    <row r="2269" spans="1:5" ht="11.25" hidden="1" customHeight="1">
      <c r="A2269" s="290" t="s">
        <v>181</v>
      </c>
      <c r="B2269" s="279" t="s">
        <v>182</v>
      </c>
      <c r="C2269" s="502" t="s">
        <v>183</v>
      </c>
      <c r="D2269" s="81">
        <v>0</v>
      </c>
      <c r="E2269" s="537" t="e">
        <f>+D2269/$D$2271</f>
        <v>#DIV/0!</v>
      </c>
    </row>
    <row r="2270" spans="1:5" ht="11.25" hidden="1" customHeight="1">
      <c r="A2270" s="94"/>
      <c r="B2270" s="697"/>
      <c r="C2270" s="697"/>
      <c r="D2270" s="301"/>
      <c r="E2270" s="430"/>
    </row>
    <row r="2271" spans="1:5" ht="18" hidden="1" customHeight="1">
      <c r="A2271" s="738" t="s">
        <v>463</v>
      </c>
      <c r="B2271" s="739"/>
      <c r="C2271" s="740"/>
      <c r="D2271" s="645">
        <f>+D2251+D2266+D2231+D2260</f>
        <v>0</v>
      </c>
      <c r="E2271" s="612" t="e">
        <f>+D2271/D2271</f>
        <v>#DIV/0!</v>
      </c>
    </row>
    <row r="2272" spans="1:5" ht="11.25" hidden="1" customHeight="1">
      <c r="A2272" s="351"/>
      <c r="B2272" s="351"/>
      <c r="C2272" s="351"/>
      <c r="D2272" s="562"/>
      <c r="E2272" s="698"/>
    </row>
    <row r="2273" spans="1:5" ht="11.25" hidden="1" customHeight="1">
      <c r="A2273" s="351"/>
      <c r="B2273" s="351"/>
      <c r="C2273" s="351"/>
      <c r="D2273" s="562"/>
      <c r="E2273" s="698"/>
    </row>
    <row r="2274" spans="1:5" ht="11.25" hidden="1" customHeight="1">
      <c r="A2274" s="351"/>
      <c r="B2274" s="311"/>
      <c r="C2274" s="380" t="s">
        <v>464</v>
      </c>
      <c r="D2274" s="368" t="s">
        <v>465</v>
      </c>
      <c r="E2274" s="698"/>
    </row>
    <row r="2275" spans="1:5" ht="11.25" hidden="1" customHeight="1">
      <c r="A2275" s="351"/>
      <c r="B2275" s="398"/>
      <c r="C2275" s="399"/>
      <c r="D2275" s="400"/>
      <c r="E2275" s="698"/>
    </row>
    <row r="2276" spans="1:5" ht="11.25" hidden="1" customHeight="1">
      <c r="A2276" s="351"/>
      <c r="B2276" s="699" t="s">
        <v>29</v>
      </c>
      <c r="C2276" s="318" t="s">
        <v>30</v>
      </c>
      <c r="D2276" s="389">
        <v>0</v>
      </c>
      <c r="E2276" s="698"/>
    </row>
    <row r="2277" spans="1:5" ht="11.25" hidden="1" customHeight="1">
      <c r="A2277" s="351"/>
      <c r="B2277" s="388" t="s">
        <v>43</v>
      </c>
      <c r="C2277" s="336" t="s">
        <v>44</v>
      </c>
      <c r="D2277" s="389">
        <v>0</v>
      </c>
      <c r="E2277" s="698"/>
    </row>
    <row r="2278" spans="1:5" ht="10.199999999999999" hidden="1">
      <c r="A2278" s="351"/>
      <c r="B2278" s="388" t="s">
        <v>45</v>
      </c>
      <c r="C2278" s="336" t="s">
        <v>46</v>
      </c>
      <c r="D2278" s="389"/>
      <c r="E2278" s="698"/>
    </row>
    <row r="2279" spans="1:5" ht="10.199999999999999" hidden="1">
      <c r="A2279" s="351"/>
      <c r="B2279" s="388" t="s">
        <v>47</v>
      </c>
      <c r="C2279" s="336" t="s">
        <v>48</v>
      </c>
      <c r="D2279" s="389"/>
      <c r="E2279" s="698"/>
    </row>
    <row r="2280" spans="1:5" ht="20.399999999999999" hidden="1">
      <c r="A2280" s="351"/>
      <c r="B2280" s="388" t="s">
        <v>52</v>
      </c>
      <c r="C2280" s="336" t="s">
        <v>262</v>
      </c>
      <c r="D2280" s="389"/>
      <c r="E2280" s="698"/>
    </row>
    <row r="2281" spans="1:5" ht="10.199999999999999" hidden="1">
      <c r="A2281" s="351"/>
      <c r="B2281" s="388" t="s">
        <v>54</v>
      </c>
      <c r="C2281" s="336" t="s">
        <v>55</v>
      </c>
      <c r="D2281" s="389"/>
      <c r="E2281" s="698"/>
    </row>
    <row r="2282" spans="1:5" ht="20.399999999999999" hidden="1">
      <c r="A2282" s="351"/>
      <c r="B2282" s="388" t="s">
        <v>58</v>
      </c>
      <c r="C2282" s="336" t="s">
        <v>59</v>
      </c>
      <c r="D2282" s="389"/>
      <c r="E2282" s="698"/>
    </row>
    <row r="2283" spans="1:5" ht="20.399999999999999" hidden="1">
      <c r="A2283" s="351"/>
      <c r="B2283" s="388" t="s">
        <v>60</v>
      </c>
      <c r="C2283" s="336" t="s">
        <v>263</v>
      </c>
      <c r="D2283" s="389"/>
      <c r="E2283" s="698"/>
    </row>
    <row r="2284" spans="1:5" ht="11.25" hidden="1" customHeight="1">
      <c r="A2284" s="351"/>
      <c r="B2284" s="388" t="s">
        <v>62</v>
      </c>
      <c r="C2284" s="336" t="s">
        <v>63</v>
      </c>
      <c r="D2284" s="387"/>
      <c r="E2284" s="698"/>
    </row>
    <row r="2285" spans="1:5" ht="11.25" hidden="1" customHeight="1">
      <c r="A2285" s="351"/>
      <c r="B2285" s="388" t="s">
        <v>466</v>
      </c>
      <c r="C2285" s="336" t="s">
        <v>467</v>
      </c>
      <c r="D2285" s="387">
        <v>0</v>
      </c>
      <c r="E2285" s="698"/>
    </row>
    <row r="2286" spans="1:5" ht="11.25" hidden="1" customHeight="1">
      <c r="A2286" s="351"/>
      <c r="B2286" s="388" t="s">
        <v>127</v>
      </c>
      <c r="C2286" s="336" t="s">
        <v>128</v>
      </c>
      <c r="D2286" s="387">
        <v>0</v>
      </c>
      <c r="E2286" s="698"/>
    </row>
    <row r="2287" spans="1:5" ht="11.25" hidden="1" customHeight="1">
      <c r="A2287" s="351"/>
      <c r="B2287" s="388"/>
      <c r="C2287" s="427" t="s">
        <v>265</v>
      </c>
      <c r="D2287" s="402">
        <f>SUM(D2275:D2286)</f>
        <v>0</v>
      </c>
      <c r="E2287" s="698"/>
    </row>
    <row r="2288" spans="1:5" ht="11.25" hidden="1" customHeight="1">
      <c r="A2288" s="351"/>
      <c r="B2288" s="403"/>
      <c r="C2288" s="404"/>
      <c r="D2288" s="405"/>
      <c r="E2288" s="698"/>
    </row>
    <row r="2289" spans="1:5" ht="11.25" hidden="1" customHeight="1">
      <c r="A2289" s="351"/>
      <c r="B2289" s="427"/>
      <c r="C2289" s="626"/>
      <c r="D2289" s="474"/>
      <c r="E2289" s="698"/>
    </row>
    <row r="2290" spans="1:5" ht="11.25" hidden="1" customHeight="1">
      <c r="A2290" s="351"/>
      <c r="B2290" s="316"/>
      <c r="C2290" s="380" t="s">
        <v>468</v>
      </c>
      <c r="D2290" s="368" t="s">
        <v>469</v>
      </c>
      <c r="E2290" s="698"/>
    </row>
    <row r="2291" spans="1:5" ht="11.25" hidden="1" customHeight="1">
      <c r="A2291" s="351"/>
      <c r="B2291" s="381"/>
      <c r="C2291" s="382"/>
      <c r="D2291" s="383"/>
      <c r="E2291" s="698"/>
    </row>
    <row r="2292" spans="1:5" ht="11.25" hidden="1" customHeight="1">
      <c r="A2292" s="351"/>
      <c r="B2292" s="384" t="s">
        <v>79</v>
      </c>
      <c r="C2292" s="318" t="s">
        <v>80</v>
      </c>
      <c r="D2292" s="385">
        <v>0</v>
      </c>
      <c r="E2292" s="698"/>
    </row>
    <row r="2293" spans="1:5" ht="11.25" hidden="1" customHeight="1">
      <c r="A2293" s="351"/>
      <c r="B2293" s="384" t="s">
        <v>207</v>
      </c>
      <c r="C2293" s="318" t="s">
        <v>216</v>
      </c>
      <c r="D2293" s="385">
        <v>0</v>
      </c>
      <c r="E2293" s="698"/>
    </row>
    <row r="2294" spans="1:5" ht="11.25" hidden="1" customHeight="1">
      <c r="A2294" s="351"/>
      <c r="B2294" s="384" t="s">
        <v>245</v>
      </c>
      <c r="C2294" s="318" t="s">
        <v>246</v>
      </c>
      <c r="D2294" s="479">
        <v>0</v>
      </c>
      <c r="E2294" s="698"/>
    </row>
    <row r="2295" spans="1:5" ht="11.25" hidden="1" customHeight="1">
      <c r="A2295" s="351"/>
      <c r="B2295" s="384" t="s">
        <v>97</v>
      </c>
      <c r="C2295" s="318" t="s">
        <v>98</v>
      </c>
      <c r="D2295" s="479">
        <v>0</v>
      </c>
      <c r="E2295" s="698"/>
    </row>
    <row r="2296" spans="1:5" ht="11.25" hidden="1" customHeight="1">
      <c r="A2296" s="351"/>
      <c r="B2296" s="384" t="s">
        <v>182</v>
      </c>
      <c r="C2296" s="318" t="s">
        <v>417</v>
      </c>
      <c r="D2296" s="479">
        <v>0</v>
      </c>
      <c r="E2296" s="698"/>
    </row>
    <row r="2297" spans="1:5" ht="11.25" hidden="1" customHeight="1">
      <c r="A2297" s="351"/>
      <c r="B2297" s="384"/>
      <c r="C2297" s="393" t="s">
        <v>265</v>
      </c>
      <c r="D2297" s="394">
        <f>SUM(D2291:D2296)</f>
        <v>0</v>
      </c>
      <c r="E2297" s="698"/>
    </row>
    <row r="2298" spans="1:5" ht="11.25" hidden="1" customHeight="1">
      <c r="A2298" s="351"/>
      <c r="B2298" s="395"/>
      <c r="C2298" s="396"/>
      <c r="D2298" s="397"/>
      <c r="E2298" s="698"/>
    </row>
    <row r="2299" spans="1:5" ht="11.25" hidden="1" customHeight="1">
      <c r="A2299" s="351"/>
      <c r="B2299" s="427"/>
      <c r="C2299" s="626"/>
      <c r="D2299" s="474"/>
      <c r="E2299" s="698"/>
    </row>
    <row r="2300" spans="1:5" ht="11.25" hidden="1" customHeight="1">
      <c r="A2300" s="351"/>
      <c r="B2300" s="427"/>
      <c r="C2300" s="626"/>
      <c r="D2300" s="474"/>
      <c r="E2300" s="698"/>
    </row>
    <row r="2301" spans="1:5" ht="11.25" hidden="1" customHeight="1">
      <c r="A2301" s="351"/>
      <c r="B2301" s="427"/>
      <c r="C2301" s="626"/>
      <c r="D2301" s="474"/>
      <c r="E2301" s="698"/>
    </row>
    <row r="2302" spans="1:5" ht="11.25" hidden="1" customHeight="1">
      <c r="A2302" s="351"/>
      <c r="B2302" s="427"/>
      <c r="C2302" s="626"/>
      <c r="D2302" s="474"/>
      <c r="E2302" s="698"/>
    </row>
    <row r="2303" spans="1:5" ht="11.25" hidden="1" customHeight="1">
      <c r="A2303" s="351"/>
      <c r="B2303" s="427"/>
      <c r="C2303" s="626"/>
      <c r="D2303" s="474"/>
      <c r="E2303" s="698"/>
    </row>
    <row r="2304" spans="1:5" ht="11.25" hidden="1" customHeight="1">
      <c r="A2304" s="351"/>
      <c r="B2304" s="427"/>
      <c r="C2304" s="626"/>
      <c r="D2304" s="474"/>
      <c r="E2304" s="698"/>
    </row>
    <row r="2305" spans="1:5" ht="11.25" hidden="1" customHeight="1">
      <c r="A2305" s="351"/>
      <c r="B2305" s="427"/>
      <c r="C2305" s="626"/>
      <c r="D2305" s="474"/>
      <c r="E2305" s="698"/>
    </row>
    <row r="2306" spans="1:5" ht="11.25" hidden="1" customHeight="1">
      <c r="C2306" s="481"/>
      <c r="D2306" s="352"/>
    </row>
    <row r="2307" spans="1:5" ht="11.25" hidden="1" customHeight="1">
      <c r="C2307" s="481"/>
      <c r="D2307" s="352"/>
    </row>
    <row r="2308" spans="1:5" ht="11.25" hidden="1" customHeight="1">
      <c r="A2308" s="67"/>
      <c r="B2308" s="367" t="s">
        <v>434</v>
      </c>
      <c r="C2308" s="473" t="s">
        <v>790</v>
      </c>
      <c r="D2308" s="480" t="s">
        <v>792</v>
      </c>
      <c r="E2308" s="454" t="s">
        <v>470</v>
      </c>
    </row>
    <row r="2309" spans="1:5" ht="11.25" hidden="1" customHeight="1">
      <c r="A2309" s="67"/>
      <c r="B2309" s="367"/>
      <c r="C2309" s="473"/>
      <c r="D2309" s="480"/>
      <c r="E2309" s="454"/>
    </row>
    <row r="2310" spans="1:5" ht="11.25" hidden="1" customHeight="1">
      <c r="A2310" s="759" t="s">
        <v>19</v>
      </c>
      <c r="B2310" s="760"/>
      <c r="C2310" s="757" t="s">
        <v>20</v>
      </c>
      <c r="D2310" s="766" t="s">
        <v>21</v>
      </c>
      <c r="E2310" s="736" t="s">
        <v>22</v>
      </c>
    </row>
    <row r="2311" spans="1:5" ht="11.25" hidden="1" customHeight="1">
      <c r="A2311" s="761"/>
      <c r="B2311" s="762"/>
      <c r="C2311" s="758"/>
      <c r="D2311" s="767"/>
      <c r="E2311" s="737"/>
    </row>
    <row r="2312" spans="1:5" ht="11.25" hidden="1" customHeight="1">
      <c r="A2312" s="529"/>
      <c r="B2312" s="690"/>
      <c r="C2312" s="380"/>
      <c r="D2312" s="531"/>
      <c r="E2312" s="632"/>
    </row>
    <row r="2313" spans="1:5" ht="11.25" hidden="1" customHeight="1">
      <c r="A2313" s="533" t="s">
        <v>64</v>
      </c>
      <c r="B2313" s="654">
        <v>1</v>
      </c>
      <c r="C2313" s="692" t="s">
        <v>462</v>
      </c>
      <c r="D2313" s="89">
        <f>+D2315</f>
        <v>0</v>
      </c>
      <c r="E2313" s="534" t="e">
        <f>+D2313/$D$2324</f>
        <v>#DIV/0!</v>
      </c>
    </row>
    <row r="2314" spans="1:5" ht="11.25" hidden="1" customHeight="1">
      <c r="A2314" s="533"/>
      <c r="B2314" s="286"/>
      <c r="C2314" s="693"/>
      <c r="D2314" s="81"/>
      <c r="E2314" s="81"/>
    </row>
    <row r="2315" spans="1:5" ht="11.25" hidden="1" customHeight="1">
      <c r="A2315" s="500" t="s">
        <v>64</v>
      </c>
      <c r="B2315" s="539" t="s">
        <v>89</v>
      </c>
      <c r="C2315" s="694" t="s">
        <v>90</v>
      </c>
      <c r="D2315" s="695">
        <f>+D2316</f>
        <v>0</v>
      </c>
      <c r="E2315" s="534" t="e">
        <f>+D2315/$D$2324</f>
        <v>#DIV/0!</v>
      </c>
    </row>
    <row r="2316" spans="1:5" ht="11.25" hidden="1" customHeight="1">
      <c r="A2316" s="80" t="s">
        <v>64</v>
      </c>
      <c r="B2316" s="90" t="s">
        <v>207</v>
      </c>
      <c r="C2316" s="696" t="s">
        <v>216</v>
      </c>
      <c r="D2316" s="81">
        <v>0</v>
      </c>
      <c r="E2316" s="537" t="e">
        <f>+D2316/$D$2324</f>
        <v>#DIV/0!</v>
      </c>
    </row>
    <row r="2317" spans="1:5" ht="11.25" hidden="1" customHeight="1">
      <c r="A2317" s="290"/>
      <c r="B2317" s="279"/>
      <c r="C2317" s="502"/>
      <c r="D2317" s="413"/>
      <c r="E2317" s="81"/>
    </row>
    <row r="2318" spans="1:5" ht="11.25" hidden="1" customHeight="1">
      <c r="A2318" s="290"/>
      <c r="B2318" s="279"/>
      <c r="C2318" s="502"/>
      <c r="D2318" s="81"/>
      <c r="E2318" s="413"/>
    </row>
    <row r="2319" spans="1:5" ht="11.25" hidden="1" customHeight="1">
      <c r="A2319" s="638">
        <v>2</v>
      </c>
      <c r="B2319" s="638">
        <v>5</v>
      </c>
      <c r="C2319" s="692" t="s">
        <v>157</v>
      </c>
      <c r="D2319" s="89">
        <f>+D2321</f>
        <v>0</v>
      </c>
      <c r="E2319" s="534" t="e">
        <f>+D2319/$D$2324</f>
        <v>#DIV/0!</v>
      </c>
    </row>
    <row r="2320" spans="1:5" ht="11.25" hidden="1" customHeight="1">
      <c r="A2320" s="638"/>
      <c r="B2320" s="638"/>
      <c r="C2320" s="502"/>
      <c r="D2320" s="81"/>
      <c r="E2320" s="413"/>
    </row>
    <row r="2321" spans="1:5" ht="11.25" hidden="1" customHeight="1">
      <c r="A2321" s="533"/>
      <c r="B2321" s="286" t="s">
        <v>171</v>
      </c>
      <c r="C2321" s="623" t="s">
        <v>172</v>
      </c>
      <c r="D2321" s="695">
        <f>+D2322</f>
        <v>0</v>
      </c>
      <c r="E2321" s="534" t="e">
        <f>+D2321/$D$2324</f>
        <v>#DIV/0!</v>
      </c>
    </row>
    <row r="2322" spans="1:5" ht="11.25" hidden="1" customHeight="1">
      <c r="A2322" s="290" t="s">
        <v>181</v>
      </c>
      <c r="B2322" s="279" t="s">
        <v>182</v>
      </c>
      <c r="C2322" s="502" t="s">
        <v>183</v>
      </c>
      <c r="D2322" s="81"/>
      <c r="E2322" s="537" t="e">
        <f>+D2322/$D$2324</f>
        <v>#DIV/0!</v>
      </c>
    </row>
    <row r="2323" spans="1:5" ht="12" hidden="1" customHeight="1">
      <c r="A2323" s="94"/>
      <c r="B2323" s="697"/>
      <c r="C2323" s="697"/>
      <c r="D2323" s="301"/>
      <c r="E2323" s="430"/>
    </row>
    <row r="2324" spans="1:5" ht="18" hidden="1" customHeight="1">
      <c r="A2324" s="738" t="s">
        <v>471</v>
      </c>
      <c r="B2324" s="739"/>
      <c r="C2324" s="740"/>
      <c r="D2324" s="645">
        <f>+D2313+D2319</f>
        <v>0</v>
      </c>
      <c r="E2324" s="612" t="e">
        <f>+D2324/D2324</f>
        <v>#DIV/0!</v>
      </c>
    </row>
    <row r="2325" spans="1:5" ht="18" hidden="1" customHeight="1">
      <c r="A2325" s="351"/>
      <c r="B2325" s="351"/>
      <c r="C2325" s="351"/>
      <c r="D2325" s="352"/>
      <c r="E2325" s="615"/>
    </row>
    <row r="2326" spans="1:5" ht="18" hidden="1" customHeight="1">
      <c r="A2326" s="351"/>
      <c r="B2326" s="351"/>
      <c r="C2326" s="351"/>
      <c r="D2326" s="352"/>
      <c r="E2326" s="615"/>
    </row>
    <row r="2327" spans="1:5" ht="10.199999999999999" hidden="1" customHeight="1">
      <c r="A2327" s="351"/>
      <c r="B2327" s="351"/>
      <c r="C2327" s="351"/>
      <c r="D2327" s="562"/>
      <c r="E2327" s="698"/>
    </row>
    <row r="2328" spans="1:5" ht="13.8" hidden="1" customHeight="1">
      <c r="A2328" s="351"/>
      <c r="B2328" s="351"/>
      <c r="C2328" s="351"/>
      <c r="D2328" s="562"/>
      <c r="E2328" s="698"/>
    </row>
    <row r="2329" spans="1:5" ht="10.199999999999999" hidden="1" customHeight="1">
      <c r="A2329" s="67"/>
      <c r="B2329" s="367" t="s">
        <v>440</v>
      </c>
      <c r="C2329" s="473" t="s">
        <v>472</v>
      </c>
      <c r="D2329" s="480" t="s">
        <v>473</v>
      </c>
      <c r="E2329" s="454" t="s">
        <v>474</v>
      </c>
    </row>
    <row r="2330" spans="1:5" ht="10.199999999999999" hidden="1" customHeight="1">
      <c r="A2330" s="67"/>
      <c r="B2330" s="367"/>
      <c r="C2330" s="473"/>
      <c r="D2330" s="480"/>
      <c r="E2330" s="454"/>
    </row>
    <row r="2331" spans="1:5" ht="10.199999999999999" hidden="1" customHeight="1">
      <c r="A2331" s="759" t="s">
        <v>19</v>
      </c>
      <c r="B2331" s="760"/>
      <c r="C2331" s="757" t="s">
        <v>20</v>
      </c>
      <c r="D2331" s="766" t="s">
        <v>21</v>
      </c>
      <c r="E2331" s="736" t="s">
        <v>22</v>
      </c>
    </row>
    <row r="2332" spans="1:5" ht="10.199999999999999" hidden="1" customHeight="1">
      <c r="A2332" s="761"/>
      <c r="B2332" s="762"/>
      <c r="C2332" s="758"/>
      <c r="D2332" s="767"/>
      <c r="E2332" s="737"/>
    </row>
    <row r="2333" spans="1:5" ht="10.199999999999999" hidden="1" customHeight="1">
      <c r="A2333" s="529"/>
      <c r="B2333" s="690"/>
      <c r="C2333" s="380"/>
      <c r="D2333" s="531"/>
      <c r="E2333" s="632"/>
    </row>
    <row r="2334" spans="1:5" ht="10.199999999999999" hidden="1" customHeight="1">
      <c r="A2334" s="533" t="s">
        <v>64</v>
      </c>
      <c r="B2334" s="286" t="s">
        <v>205</v>
      </c>
      <c r="C2334" s="317" t="s">
        <v>65</v>
      </c>
      <c r="D2334" s="89">
        <f>+D2336</f>
        <v>0</v>
      </c>
      <c r="E2334" s="534" t="e">
        <f>+D2334/D2345</f>
        <v>#DIV/0!</v>
      </c>
    </row>
    <row r="2335" spans="1:5" ht="10.199999999999999" hidden="1" customHeight="1">
      <c r="A2335" s="533"/>
      <c r="B2335" s="286"/>
      <c r="C2335" s="320"/>
      <c r="D2335" s="89"/>
      <c r="E2335" s="413"/>
    </row>
    <row r="2336" spans="1:5" ht="10.199999999999999" hidden="1" customHeight="1">
      <c r="A2336" s="535" t="s">
        <v>64</v>
      </c>
      <c r="B2336" s="294">
        <v>1.04</v>
      </c>
      <c r="C2336" s="323" t="s">
        <v>90</v>
      </c>
      <c r="D2336" s="536">
        <f>SUM(D2337:D2337)</f>
        <v>0</v>
      </c>
      <c r="E2336" s="534" t="e">
        <f>+D2336/D2345</f>
        <v>#DIV/0!</v>
      </c>
    </row>
    <row r="2337" spans="1:5" ht="10.199999999999999" hidden="1" customHeight="1">
      <c r="A2337" s="497" t="s">
        <v>64</v>
      </c>
      <c r="B2337" s="90" t="s">
        <v>207</v>
      </c>
      <c r="C2337" s="318" t="s">
        <v>216</v>
      </c>
      <c r="D2337" s="81">
        <v>0</v>
      </c>
      <c r="E2337" s="537" t="e">
        <f>+D2337/D2345</f>
        <v>#DIV/0!</v>
      </c>
    </row>
    <row r="2338" spans="1:5" ht="10.199999999999999" hidden="1" customHeight="1">
      <c r="A2338" s="533"/>
      <c r="B2338" s="654"/>
      <c r="C2338" s="86"/>
      <c r="D2338" s="617"/>
      <c r="E2338" s="534"/>
    </row>
    <row r="2339" spans="1:5" ht="10.199999999999999" hidden="1" customHeight="1">
      <c r="A2339" s="533"/>
      <c r="B2339" s="654"/>
      <c r="C2339" s="86"/>
      <c r="D2339" s="617"/>
      <c r="E2339" s="534"/>
    </row>
    <row r="2340" spans="1:5" ht="10.199999999999999" hidden="1" customHeight="1">
      <c r="A2340" s="638">
        <v>2</v>
      </c>
      <c r="B2340" s="638">
        <v>5</v>
      </c>
      <c r="C2340" s="692" t="s">
        <v>157</v>
      </c>
      <c r="D2340" s="89">
        <f>+D2342</f>
        <v>0</v>
      </c>
      <c r="E2340" s="534" t="e">
        <f>+D2340/D2345</f>
        <v>#DIV/0!</v>
      </c>
    </row>
    <row r="2341" spans="1:5" ht="10.199999999999999" hidden="1" customHeight="1">
      <c r="A2341" s="638"/>
      <c r="B2341" s="638"/>
      <c r="C2341" s="502"/>
      <c r="D2341" s="81"/>
      <c r="E2341" s="413"/>
    </row>
    <row r="2342" spans="1:5" ht="10.199999999999999" hidden="1" customHeight="1">
      <c r="A2342" s="533"/>
      <c r="B2342" s="286" t="s">
        <v>171</v>
      </c>
      <c r="C2342" s="623" t="s">
        <v>172</v>
      </c>
      <c r="D2342" s="695">
        <f>+D2343</f>
        <v>0</v>
      </c>
      <c r="E2342" s="534" t="e">
        <f>+D2342/D2345</f>
        <v>#DIV/0!</v>
      </c>
    </row>
    <row r="2343" spans="1:5" ht="10.199999999999999" hidden="1" customHeight="1">
      <c r="A2343" s="290" t="s">
        <v>181</v>
      </c>
      <c r="B2343" s="279" t="s">
        <v>182</v>
      </c>
      <c r="C2343" s="502" t="s">
        <v>183</v>
      </c>
      <c r="D2343" s="81">
        <v>0</v>
      </c>
      <c r="E2343" s="537" t="e">
        <f>+D2343/D2345</f>
        <v>#DIV/0!</v>
      </c>
    </row>
    <row r="2344" spans="1:5" ht="10.199999999999999" hidden="1" customHeight="1">
      <c r="A2344" s="94"/>
      <c r="B2344" s="697"/>
      <c r="C2344" s="697"/>
      <c r="D2344" s="301"/>
      <c r="E2344" s="430"/>
    </row>
    <row r="2345" spans="1:5" ht="23.7" hidden="1" customHeight="1">
      <c r="A2345" s="738" t="s">
        <v>475</v>
      </c>
      <c r="B2345" s="739"/>
      <c r="C2345" s="740"/>
      <c r="D2345" s="645">
        <f>+D2340+D2334</f>
        <v>0</v>
      </c>
      <c r="E2345" s="612" t="e">
        <f>+D2345/D2345</f>
        <v>#DIV/0!</v>
      </c>
    </row>
    <row r="2346" spans="1:5" ht="10.199999999999999" hidden="1" customHeight="1">
      <c r="A2346" s="351"/>
      <c r="B2346" s="351"/>
      <c r="C2346" s="351"/>
      <c r="D2346" s="562"/>
      <c r="E2346" s="698"/>
    </row>
    <row r="2347" spans="1:5" ht="10.199999999999999" hidden="1" customHeight="1">
      <c r="A2347" s="351"/>
      <c r="B2347" s="351"/>
      <c r="C2347" s="351"/>
      <c r="D2347" s="562"/>
      <c r="E2347" s="698"/>
    </row>
    <row r="2348" spans="1:5" ht="10.199999999999999" hidden="1" customHeight="1">
      <c r="A2348" s="351"/>
      <c r="B2348" s="351"/>
      <c r="C2348" s="351"/>
      <c r="D2348" s="562"/>
      <c r="E2348" s="698"/>
    </row>
    <row r="2349" spans="1:5" ht="10.199999999999999" hidden="1" customHeight="1">
      <c r="A2349" s="351"/>
      <c r="B2349" s="351"/>
      <c r="C2349" s="311"/>
      <c r="D2349" s="562"/>
      <c r="E2349" s="352"/>
    </row>
    <row r="2350" spans="1:5" ht="10.199999999999999" hidden="1" customHeight="1">
      <c r="A2350" s="351"/>
      <c r="B2350" s="351"/>
      <c r="C2350" s="311"/>
      <c r="D2350" s="562"/>
      <c r="E2350" s="352"/>
    </row>
    <row r="2351" spans="1:5" ht="10.199999999999999" hidden="1" customHeight="1">
      <c r="A2351" s="67"/>
      <c r="B2351" s="367" t="s">
        <v>428</v>
      </c>
      <c r="C2351" s="473" t="s">
        <v>476</v>
      </c>
      <c r="D2351" s="480" t="s">
        <v>477</v>
      </c>
      <c r="E2351" s="454" t="s">
        <v>478</v>
      </c>
    </row>
    <row r="2352" spans="1:5" ht="10.199999999999999" hidden="1" customHeight="1">
      <c r="A2352" s="67"/>
      <c r="B2352" s="367"/>
      <c r="C2352" s="473"/>
      <c r="D2352" s="480"/>
      <c r="E2352" s="454"/>
    </row>
    <row r="2353" spans="1:5" ht="10.199999999999999" hidden="1" customHeight="1">
      <c r="A2353" s="759" t="s">
        <v>19</v>
      </c>
      <c r="B2353" s="760"/>
      <c r="C2353" s="757" t="s">
        <v>20</v>
      </c>
      <c r="D2353" s="766" t="s">
        <v>21</v>
      </c>
      <c r="E2353" s="736" t="s">
        <v>22</v>
      </c>
    </row>
    <row r="2354" spans="1:5" ht="10.199999999999999" hidden="1" customHeight="1">
      <c r="A2354" s="761"/>
      <c r="B2354" s="762"/>
      <c r="C2354" s="758"/>
      <c r="D2354" s="767"/>
      <c r="E2354" s="737"/>
    </row>
    <row r="2355" spans="1:5" ht="10.199999999999999" hidden="1" customHeight="1">
      <c r="A2355" s="529"/>
      <c r="B2355" s="690"/>
      <c r="C2355" s="380"/>
      <c r="D2355" s="531"/>
      <c r="E2355" s="632"/>
    </row>
    <row r="2356" spans="1:5" ht="10.199999999999999" hidden="1" customHeight="1">
      <c r="A2356" s="638">
        <v>2</v>
      </c>
      <c r="B2356" s="638">
        <v>5</v>
      </c>
      <c r="C2356" s="692" t="s">
        <v>157</v>
      </c>
      <c r="D2356" s="89">
        <f>+D2358</f>
        <v>0</v>
      </c>
      <c r="E2356" s="534" t="e">
        <f>+D2356/D2361</f>
        <v>#DIV/0!</v>
      </c>
    </row>
    <row r="2357" spans="1:5" ht="10.199999999999999" hidden="1" customHeight="1">
      <c r="A2357" s="638"/>
      <c r="B2357" s="638"/>
      <c r="C2357" s="502"/>
      <c r="D2357" s="81"/>
      <c r="E2357" s="413"/>
    </row>
    <row r="2358" spans="1:5" ht="10.199999999999999" hidden="1" customHeight="1">
      <c r="A2358" s="533"/>
      <c r="B2358" s="286" t="s">
        <v>171</v>
      </c>
      <c r="C2358" s="623" t="s">
        <v>172</v>
      </c>
      <c r="D2358" s="695">
        <f>+D2359</f>
        <v>0</v>
      </c>
      <c r="E2358" s="534" t="e">
        <f>+D2358/D2361</f>
        <v>#DIV/0!</v>
      </c>
    </row>
    <row r="2359" spans="1:5" ht="10.199999999999999" hidden="1" customHeight="1">
      <c r="A2359" s="290" t="s">
        <v>181</v>
      </c>
      <c r="B2359" s="279" t="s">
        <v>182</v>
      </c>
      <c r="C2359" s="502" t="s">
        <v>183</v>
      </c>
      <c r="D2359" s="81">
        <v>0</v>
      </c>
      <c r="E2359" s="537" t="e">
        <f>+D2359/D2361</f>
        <v>#DIV/0!</v>
      </c>
    </row>
    <row r="2360" spans="1:5" ht="10.199999999999999" hidden="1" customHeight="1">
      <c r="A2360" s="94"/>
      <c r="B2360" s="697"/>
      <c r="C2360" s="697"/>
      <c r="D2360" s="301"/>
      <c r="E2360" s="430"/>
    </row>
    <row r="2361" spans="1:5" ht="21.9" hidden="1" customHeight="1">
      <c r="A2361" s="738" t="s">
        <v>479</v>
      </c>
      <c r="B2361" s="739"/>
      <c r="C2361" s="740"/>
      <c r="D2361" s="645">
        <f>+D2356</f>
        <v>0</v>
      </c>
      <c r="E2361" s="612" t="e">
        <f>+D2361/D2361</f>
        <v>#DIV/0!</v>
      </c>
    </row>
    <row r="2362" spans="1:5" ht="10.199999999999999" hidden="1" customHeight="1">
      <c r="A2362" s="351"/>
      <c r="B2362" s="351"/>
      <c r="C2362" s="351"/>
      <c r="D2362" s="562"/>
      <c r="E2362" s="698"/>
    </row>
    <row r="2363" spans="1:5" ht="10.199999999999999" hidden="1" customHeight="1">
      <c r="A2363" s="351"/>
      <c r="B2363" s="351"/>
      <c r="C2363" s="351"/>
      <c r="D2363" s="562"/>
      <c r="E2363" s="698"/>
    </row>
    <row r="2364" spans="1:5" ht="10.199999999999999" hidden="1" customHeight="1">
      <c r="A2364" s="351"/>
      <c r="B2364" s="351"/>
      <c r="C2364" s="311" t="s">
        <v>480</v>
      </c>
      <c r="D2364" s="562"/>
      <c r="E2364" s="352">
        <f>+D2324+D2271+D2361+D2345</f>
        <v>0</v>
      </c>
    </row>
    <row r="2365" spans="1:5" ht="10.199999999999999" hidden="1" customHeight="1">
      <c r="A2365" s="351"/>
      <c r="B2365" s="351"/>
      <c r="C2365" s="311"/>
      <c r="D2365" s="562"/>
      <c r="E2365" s="352"/>
    </row>
    <row r="2366" spans="1:5" ht="10.199999999999999" hidden="1" customHeight="1">
      <c r="A2366" s="351"/>
      <c r="B2366" s="351"/>
      <c r="C2366" s="311"/>
      <c r="D2366" s="562"/>
      <c r="E2366" s="352"/>
    </row>
    <row r="2367" spans="1:5" ht="10.199999999999999" hidden="1" customHeight="1">
      <c r="A2367" s="351"/>
      <c r="B2367" s="351"/>
      <c r="C2367" s="311"/>
      <c r="D2367" s="562"/>
      <c r="E2367" s="352"/>
    </row>
    <row r="2368" spans="1:5" ht="10.199999999999999" hidden="1" customHeight="1">
      <c r="A2368" s="351"/>
      <c r="B2368" s="351"/>
      <c r="C2368" s="351"/>
      <c r="D2368" s="562"/>
      <c r="E2368" s="698"/>
    </row>
    <row r="2369" spans="1:5" ht="12" hidden="1" customHeight="1">
      <c r="A2369" s="67"/>
      <c r="B2369" s="471"/>
      <c r="C2369" s="471"/>
      <c r="E2369" s="698"/>
    </row>
    <row r="2370" spans="1:5" ht="11.25" hidden="1" customHeight="1">
      <c r="A2370" s="67"/>
      <c r="B2370" s="311" t="s">
        <v>481</v>
      </c>
      <c r="C2370" s="448" t="s">
        <v>482</v>
      </c>
      <c r="E2370" s="68"/>
    </row>
    <row r="2371" spans="1:5" ht="11.25" hidden="1" customHeight="1">
      <c r="A2371" s="67"/>
      <c r="B2371" s="311"/>
      <c r="C2371" s="448"/>
      <c r="E2371" s="68"/>
    </row>
    <row r="2372" spans="1:5" ht="11.25" hidden="1" customHeight="1">
      <c r="C2372" s="481"/>
      <c r="D2372" s="352"/>
    </row>
    <row r="2373" spans="1:5" ht="11.25" hidden="1" customHeight="1">
      <c r="A2373" s="67"/>
      <c r="B2373" s="460"/>
      <c r="C2373" s="729"/>
      <c r="D2373" s="470" t="s">
        <v>483</v>
      </c>
      <c r="E2373" s="454"/>
    </row>
    <row r="2374" spans="1:5" ht="11.25" hidden="1" customHeight="1">
      <c r="A2374" s="67"/>
      <c r="B2374" s="367"/>
      <c r="C2374" s="473"/>
      <c r="D2374" s="480"/>
      <c r="E2374" s="454"/>
    </row>
    <row r="2375" spans="1:5" ht="11.25" hidden="1" customHeight="1">
      <c r="A2375" s="759" t="s">
        <v>19</v>
      </c>
      <c r="B2375" s="760"/>
      <c r="C2375" s="757" t="s">
        <v>20</v>
      </c>
      <c r="D2375" s="766" t="s">
        <v>21</v>
      </c>
      <c r="E2375" s="736" t="s">
        <v>22</v>
      </c>
    </row>
    <row r="2376" spans="1:5" ht="11.25" hidden="1" customHeight="1">
      <c r="A2376" s="761"/>
      <c r="B2376" s="762"/>
      <c r="C2376" s="758"/>
      <c r="D2376" s="767"/>
      <c r="E2376" s="737"/>
    </row>
    <row r="2377" spans="1:5" ht="11.25" hidden="1" customHeight="1">
      <c r="A2377" s="529"/>
      <c r="B2377" s="690"/>
      <c r="C2377" s="380"/>
      <c r="D2377" s="531"/>
      <c r="E2377" s="632"/>
    </row>
    <row r="2378" spans="1:5" ht="11.25" hidden="1" customHeight="1">
      <c r="A2378" s="533">
        <v>2</v>
      </c>
      <c r="B2378" s="415">
        <v>5</v>
      </c>
      <c r="C2378" s="621" t="s">
        <v>157</v>
      </c>
      <c r="D2378" s="89">
        <f>+D2380</f>
        <v>0</v>
      </c>
      <c r="E2378" s="534" t="e">
        <f>+D2378/$D$2389</f>
        <v>#DIV/0!</v>
      </c>
    </row>
    <row r="2379" spans="1:5" ht="11.25" hidden="1" customHeight="1">
      <c r="A2379" s="544"/>
      <c r="B2379" s="415"/>
      <c r="C2379" s="639"/>
      <c r="D2379" s="617"/>
      <c r="E2379" s="534"/>
    </row>
    <row r="2380" spans="1:5" ht="11.25" hidden="1" customHeight="1">
      <c r="A2380" s="543" t="s">
        <v>578</v>
      </c>
      <c r="B2380" s="622" t="s">
        <v>801</v>
      </c>
      <c r="C2380" s="686" t="s">
        <v>802</v>
      </c>
      <c r="D2380" s="695">
        <f>+D2381</f>
        <v>0</v>
      </c>
      <c r="E2380" s="534" t="e">
        <f>+D2380/$D$2389</f>
        <v>#DIV/0!</v>
      </c>
    </row>
    <row r="2381" spans="1:5" ht="11.25" hidden="1" customHeight="1">
      <c r="A2381" s="73" t="s">
        <v>672</v>
      </c>
      <c r="B2381" s="426" t="s">
        <v>803</v>
      </c>
      <c r="C2381" s="273" t="s">
        <v>804</v>
      </c>
      <c r="D2381" s="81">
        <v>0</v>
      </c>
      <c r="E2381" s="537" t="e">
        <f>+D2381/$D$2389</f>
        <v>#DIV/0!</v>
      </c>
    </row>
    <row r="2382" spans="1:5" ht="11.25" hidden="1" customHeight="1">
      <c r="A2382" s="533"/>
      <c r="B2382" s="311"/>
      <c r="C2382" s="86"/>
      <c r="D2382" s="617"/>
      <c r="E2382" s="534"/>
    </row>
    <row r="2383" spans="1:5" ht="11.25" hidden="1" customHeight="1">
      <c r="A2383" s="533"/>
      <c r="B2383" s="311"/>
      <c r="C2383" s="86"/>
      <c r="D2383" s="617"/>
      <c r="E2383" s="534"/>
    </row>
    <row r="2384" spans="1:5" ht="11.25" hidden="1" customHeight="1">
      <c r="A2384" s="533" t="s">
        <v>190</v>
      </c>
      <c r="B2384" s="415" t="s">
        <v>191</v>
      </c>
      <c r="C2384" s="621" t="s">
        <v>192</v>
      </c>
      <c r="D2384" s="89">
        <f>+D2386</f>
        <v>0</v>
      </c>
      <c r="E2384" s="534" t="e">
        <f>+D2384/$D$2389</f>
        <v>#DIV/0!</v>
      </c>
    </row>
    <row r="2385" spans="1:5" ht="11.25" hidden="1" customHeight="1">
      <c r="A2385" s="544"/>
      <c r="B2385" s="415"/>
      <c r="C2385" s="639"/>
      <c r="D2385" s="81"/>
      <c r="E2385" s="413"/>
    </row>
    <row r="2386" spans="1:5" ht="11.25" hidden="1" customHeight="1">
      <c r="A2386" s="543" t="s">
        <v>190</v>
      </c>
      <c r="B2386" s="622" t="s">
        <v>193</v>
      </c>
      <c r="C2386" s="686" t="s">
        <v>194</v>
      </c>
      <c r="D2386" s="695">
        <f>+D2387</f>
        <v>0</v>
      </c>
      <c r="E2386" s="534" t="e">
        <f>+D2386/$D$2389</f>
        <v>#DIV/0!</v>
      </c>
    </row>
    <row r="2387" spans="1:5" ht="11.25" hidden="1" customHeight="1">
      <c r="A2387" s="73">
        <v>4</v>
      </c>
      <c r="B2387" s="426" t="s">
        <v>197</v>
      </c>
      <c r="C2387" s="273" t="s">
        <v>198</v>
      </c>
      <c r="D2387" s="81">
        <v>0</v>
      </c>
      <c r="E2387" s="537" t="e">
        <f>+D2387/$D$2389</f>
        <v>#DIV/0!</v>
      </c>
    </row>
    <row r="2388" spans="1:5" ht="11.25" hidden="1" customHeight="1">
      <c r="A2388" s="94"/>
      <c r="B2388" s="697"/>
      <c r="C2388" s="697"/>
      <c r="D2388" s="301"/>
      <c r="E2388" s="430"/>
    </row>
    <row r="2389" spans="1:5" ht="18" hidden="1" customHeight="1">
      <c r="A2389" s="738" t="s">
        <v>484</v>
      </c>
      <c r="B2389" s="739"/>
      <c r="C2389" s="740"/>
      <c r="D2389" s="645">
        <f>+D2384+D2378</f>
        <v>0</v>
      </c>
      <c r="E2389" s="612" t="e">
        <f>+D2389/D2389</f>
        <v>#DIV/0!</v>
      </c>
    </row>
    <row r="2390" spans="1:5" ht="11.25" hidden="1" customHeight="1">
      <c r="A2390" s="351"/>
      <c r="B2390" s="351"/>
      <c r="C2390" s="351"/>
      <c r="D2390" s="562"/>
      <c r="E2390" s="698"/>
    </row>
    <row r="2391" spans="1:5" ht="11.25" hidden="1" customHeight="1">
      <c r="A2391" s="351"/>
      <c r="B2391" s="351"/>
      <c r="C2391" s="351"/>
      <c r="D2391" s="562"/>
      <c r="E2391" s="698"/>
    </row>
    <row r="2392" spans="1:5" ht="11.25" hidden="1" customHeight="1">
      <c r="C2392" s="311" t="s">
        <v>485</v>
      </c>
      <c r="E2392" s="352">
        <f>+D2389</f>
        <v>0</v>
      </c>
    </row>
    <row r="2396" spans="1:5" ht="11.25" customHeight="1">
      <c r="C2396" s="311" t="s">
        <v>486</v>
      </c>
      <c r="D2396" s="309"/>
      <c r="E2396" s="352">
        <f>+E2392+E2113+E2364+E2217+E1895</f>
        <v>-199708720.52000001</v>
      </c>
    </row>
    <row r="2397" spans="1:5" ht="11.25" customHeight="1">
      <c r="C2397" s="311"/>
      <c r="D2397" s="309"/>
      <c r="E2397" s="352"/>
    </row>
    <row r="2398" spans="1:5" ht="11.25" customHeight="1">
      <c r="C2398" s="312"/>
      <c r="D2398" s="309"/>
      <c r="E2398" s="352"/>
    </row>
    <row r="2399" spans="1:5" ht="11.25" hidden="1" customHeight="1">
      <c r="C2399" s="312"/>
      <c r="D2399" s="309"/>
      <c r="E2399" s="352"/>
    </row>
    <row r="2400" spans="1:5" ht="11.25" hidden="1" customHeight="1">
      <c r="C2400" s="312"/>
      <c r="D2400" s="309"/>
      <c r="E2400" s="352"/>
    </row>
    <row r="2401" spans="1:5" ht="11.25" hidden="1" customHeight="1">
      <c r="C2401" s="312"/>
      <c r="D2401" s="309"/>
      <c r="E2401" s="352"/>
    </row>
    <row r="2402" spans="1:5" ht="10.8" hidden="1" customHeight="1">
      <c r="C2402" s="312"/>
      <c r="D2402" s="309"/>
      <c r="E2402" s="352"/>
    </row>
    <row r="2403" spans="1:5" ht="1.8" hidden="1" customHeight="1">
      <c r="C2403" s="312"/>
      <c r="D2403" s="309"/>
      <c r="E2403" s="352"/>
    </row>
    <row r="2404" spans="1:5" ht="11.25" hidden="1" customHeight="1">
      <c r="C2404" s="312"/>
      <c r="D2404" s="309"/>
      <c r="E2404" s="352"/>
    </row>
    <row r="2405" spans="1:5" ht="11.25" hidden="1" customHeight="1">
      <c r="C2405" s="312"/>
      <c r="D2405" s="309"/>
      <c r="E2405" s="352"/>
    </row>
    <row r="2406" spans="1:5" ht="11.25" hidden="1" customHeight="1">
      <c r="C2406" s="312"/>
      <c r="D2406" s="309"/>
      <c r="E2406" s="352"/>
    </row>
    <row r="2407" spans="1:5" ht="11.25" hidden="1" customHeight="1">
      <c r="C2407" s="312"/>
      <c r="D2407" s="309"/>
      <c r="E2407" s="352"/>
    </row>
    <row r="2408" spans="1:5" ht="11.25" hidden="1" customHeight="1">
      <c r="A2408" s="747" t="s">
        <v>487</v>
      </c>
      <c r="B2408" s="747"/>
      <c r="C2408" s="747"/>
      <c r="D2408" s="309"/>
      <c r="E2408" s="352"/>
    </row>
    <row r="2409" spans="1:5" ht="11.25" hidden="1" customHeight="1">
      <c r="C2409" s="312"/>
      <c r="D2409" s="309"/>
      <c r="E2409" s="352"/>
    </row>
    <row r="2410" spans="1:5" ht="11.25" hidden="1" customHeight="1">
      <c r="C2410" s="312"/>
      <c r="D2410" s="309"/>
      <c r="E2410" s="352"/>
    </row>
    <row r="2411" spans="1:5" ht="11.25" hidden="1" customHeight="1">
      <c r="B2411" s="311" t="s">
        <v>408</v>
      </c>
      <c r="C2411" s="448" t="s">
        <v>488</v>
      </c>
      <c r="D2411" s="309"/>
      <c r="E2411" s="352"/>
    </row>
    <row r="2412" spans="1:5" ht="11.25" hidden="1" customHeight="1">
      <c r="B2412" s="311"/>
      <c r="C2412" s="448"/>
      <c r="D2412" s="309"/>
      <c r="E2412" s="352"/>
    </row>
    <row r="2413" spans="1:5" ht="11.25" hidden="1" customHeight="1">
      <c r="B2413" s="311"/>
      <c r="C2413" s="312"/>
      <c r="D2413" s="309"/>
      <c r="E2413" s="352"/>
    </row>
    <row r="2414" spans="1:5" ht="52.8" hidden="1" customHeight="1">
      <c r="B2414" s="311" t="s">
        <v>489</v>
      </c>
      <c r="C2414" s="473" t="s">
        <v>490</v>
      </c>
      <c r="D2414" s="480" t="s">
        <v>491</v>
      </c>
      <c r="E2414" s="454" t="s">
        <v>492</v>
      </c>
    </row>
    <row r="2415" spans="1:5" ht="11.25" hidden="1" customHeight="1">
      <c r="C2415" s="312"/>
      <c r="D2415" s="309"/>
      <c r="E2415" s="352"/>
    </row>
    <row r="2416" spans="1:5" ht="11.25" hidden="1" customHeight="1">
      <c r="A2416" s="759" t="s">
        <v>19</v>
      </c>
      <c r="B2416" s="760"/>
      <c r="C2416" s="757" t="s">
        <v>20</v>
      </c>
      <c r="D2416" s="766" t="s">
        <v>21</v>
      </c>
      <c r="E2416" s="736" t="s">
        <v>22</v>
      </c>
    </row>
    <row r="2417" spans="1:5" ht="11.25" hidden="1" customHeight="1">
      <c r="A2417" s="761"/>
      <c r="B2417" s="762"/>
      <c r="C2417" s="758"/>
      <c r="D2417" s="767"/>
      <c r="E2417" s="737"/>
    </row>
    <row r="2418" spans="1:5" ht="11.25" hidden="1" customHeight="1">
      <c r="A2418" s="529"/>
      <c r="B2418" s="690"/>
      <c r="C2418" s="380"/>
      <c r="D2418" s="531"/>
      <c r="E2418" s="632"/>
    </row>
    <row r="2419" spans="1:5" ht="11.25" hidden="1" customHeight="1">
      <c r="A2419" s="533">
        <v>2</v>
      </c>
      <c r="B2419" s="415">
        <v>5</v>
      </c>
      <c r="C2419" s="621" t="s">
        <v>157</v>
      </c>
      <c r="D2419" s="89">
        <f>+D2421</f>
        <v>0</v>
      </c>
      <c r="E2419" s="534" t="e">
        <f>+D2419/D2424</f>
        <v>#DIV/0!</v>
      </c>
    </row>
    <row r="2420" spans="1:5" ht="11.25" hidden="1" customHeight="1">
      <c r="A2420" s="544"/>
      <c r="B2420" s="415"/>
      <c r="C2420" s="639"/>
      <c r="D2420" s="81"/>
      <c r="E2420" s="413"/>
    </row>
    <row r="2421" spans="1:5" ht="11.25" hidden="1" customHeight="1">
      <c r="A2421" s="533"/>
      <c r="B2421" s="286" t="s">
        <v>171</v>
      </c>
      <c r="C2421" s="623" t="s">
        <v>172</v>
      </c>
      <c r="D2421" s="695">
        <f>+D2422</f>
        <v>0</v>
      </c>
      <c r="E2421" s="534" t="e">
        <f>+D2421/$D$2424</f>
        <v>#DIV/0!</v>
      </c>
    </row>
    <row r="2422" spans="1:5" ht="11.25" hidden="1" customHeight="1">
      <c r="A2422" s="73">
        <v>4</v>
      </c>
      <c r="B2422" s="426" t="s">
        <v>415</v>
      </c>
      <c r="C2422" s="273" t="s">
        <v>416</v>
      </c>
      <c r="D2422" s="81">
        <v>0</v>
      </c>
      <c r="E2422" s="537" t="e">
        <f>+D2422/$D$2424</f>
        <v>#DIV/0!</v>
      </c>
    </row>
    <row r="2423" spans="1:5" ht="11.25" hidden="1" customHeight="1">
      <c r="A2423" s="94"/>
      <c r="B2423" s="697"/>
      <c r="C2423" s="697"/>
      <c r="D2423" s="301"/>
      <c r="E2423" s="430"/>
    </row>
    <row r="2424" spans="1:5" ht="18" hidden="1" customHeight="1">
      <c r="A2424" s="738" t="s">
        <v>493</v>
      </c>
      <c r="B2424" s="739"/>
      <c r="C2424" s="740"/>
      <c r="D2424" s="645">
        <f>+D2419</f>
        <v>0</v>
      </c>
      <c r="E2424" s="612" t="e">
        <f>+D2424/D2424</f>
        <v>#DIV/0!</v>
      </c>
    </row>
    <row r="2425" spans="1:5" ht="11.25" hidden="1" customHeight="1"/>
    <row r="2426" spans="1:5" ht="11.25" hidden="1" customHeight="1"/>
    <row r="2427" spans="1:5" ht="11.25" hidden="1" customHeight="1">
      <c r="C2427" s="311" t="s">
        <v>419</v>
      </c>
      <c r="D2427" s="463"/>
      <c r="E2427" s="352">
        <f>+D2424</f>
        <v>0</v>
      </c>
    </row>
    <row r="2428" spans="1:5" ht="11.25" hidden="1" customHeight="1"/>
    <row r="2429" spans="1:5" ht="11.25" hidden="1" customHeight="1"/>
    <row r="2430" spans="1:5" ht="11.25" hidden="1" customHeight="1"/>
    <row r="2431" spans="1:5" ht="11.25" hidden="1" customHeight="1">
      <c r="A2431" s="318"/>
      <c r="B2431" s="68"/>
      <c r="C2431" s="311" t="s">
        <v>494</v>
      </c>
      <c r="D2431" s="309"/>
      <c r="E2431" s="352">
        <f>+E2427</f>
        <v>0</v>
      </c>
    </row>
    <row r="2432" spans="1:5" ht="11.1" hidden="1" customHeight="1"/>
    <row r="2433" spans="1:5" ht="11.25" hidden="1" customHeight="1"/>
    <row r="2434" spans="1:5" ht="11.25" hidden="1" customHeight="1"/>
    <row r="2435" spans="1:5" ht="10.199999999999999" hidden="1"/>
    <row r="2436" spans="1:5" ht="16.8" customHeight="1">
      <c r="A2436" s="318"/>
      <c r="B2436" s="68"/>
      <c r="C2436" s="65" t="s">
        <v>813</v>
      </c>
      <c r="E2436" s="700">
        <f>+E2396+E210+E2431+E1858</f>
        <v>-300021029.52999997</v>
      </c>
    </row>
    <row r="2438" spans="1:5" ht="11.25" customHeight="1">
      <c r="A2438" s="318"/>
      <c r="B2438" s="68"/>
      <c r="E2438" s="673"/>
    </row>
    <row r="2440" spans="1:5" ht="11.25" customHeight="1">
      <c r="A2440" s="318"/>
      <c r="B2440" s="68"/>
      <c r="E2440" s="673"/>
    </row>
  </sheetData>
  <mergeCells count="165">
    <mergeCell ref="A227:B228"/>
    <mergeCell ref="A283:B284"/>
    <mergeCell ref="A366:B367"/>
    <mergeCell ref="A1756:B1757"/>
    <mergeCell ref="A1791:B1792"/>
    <mergeCell ref="A1877:B1878"/>
    <mergeCell ref="A2353:B2354"/>
    <mergeCell ref="A2228:B2229"/>
    <mergeCell ref="A2331:B2332"/>
    <mergeCell ref="A2152:B2153"/>
    <mergeCell ref="A2053:B2054"/>
    <mergeCell ref="A2124:B2125"/>
    <mergeCell ref="A2310:B2311"/>
    <mergeCell ref="A1995:B1996"/>
    <mergeCell ref="A1943:B1944"/>
    <mergeCell ref="A1906:B1907"/>
    <mergeCell ref="A1935:C1935"/>
    <mergeCell ref="A1987:C1987"/>
    <mergeCell ref="A2045:C2045"/>
    <mergeCell ref="A2110:C2110"/>
    <mergeCell ref="A2144:C2144"/>
    <mergeCell ref="A2197:C2197"/>
    <mergeCell ref="A2271:C2271"/>
    <mergeCell ref="A2324:C2324"/>
    <mergeCell ref="E2375:E2376"/>
    <mergeCell ref="E2416:E2417"/>
    <mergeCell ref="A707:B708"/>
    <mergeCell ref="A1209:B1210"/>
    <mergeCell ref="A1124:B1125"/>
    <mergeCell ref="A1391:B1392"/>
    <mergeCell ref="A1451:B1452"/>
    <mergeCell ref="A1275:B1276"/>
    <mergeCell ref="A1310:B1311"/>
    <mergeCell ref="A950:B951"/>
    <mergeCell ref="A2375:B2376"/>
    <mergeCell ref="A2416:B2417"/>
    <mergeCell ref="E1943:E1944"/>
    <mergeCell ref="E1995:E1996"/>
    <mergeCell ref="E2053:E2054"/>
    <mergeCell ref="E2124:E2125"/>
    <mergeCell ref="E2152:E2153"/>
    <mergeCell ref="E2228:E2229"/>
    <mergeCell ref="E2310:E2311"/>
    <mergeCell ref="E2331:E2332"/>
    <mergeCell ref="E2353:E2354"/>
    <mergeCell ref="E1209:E1210"/>
    <mergeCell ref="E1275:E1276"/>
    <mergeCell ref="E1310:E1311"/>
    <mergeCell ref="E1391:E1392"/>
    <mergeCell ref="E1451:E1452"/>
    <mergeCell ref="E1756:E1757"/>
    <mergeCell ref="E1791:E1792"/>
    <mergeCell ref="E1877:E1878"/>
    <mergeCell ref="E1906:E1907"/>
    <mergeCell ref="E227:E228"/>
    <mergeCell ref="E283:E284"/>
    <mergeCell ref="E366:E367"/>
    <mergeCell ref="E419:E420"/>
    <mergeCell ref="E482:E483"/>
    <mergeCell ref="E664:E665"/>
    <mergeCell ref="E707:E708"/>
    <mergeCell ref="E950:E951"/>
    <mergeCell ref="E1124:E1125"/>
    <mergeCell ref="D2053:D2054"/>
    <mergeCell ref="D2124:D2125"/>
    <mergeCell ref="D2152:D2153"/>
    <mergeCell ref="D2228:D2229"/>
    <mergeCell ref="D2310:D2311"/>
    <mergeCell ref="D2331:D2332"/>
    <mergeCell ref="D2353:D2354"/>
    <mergeCell ref="D2375:D2376"/>
    <mergeCell ref="D2416:D2417"/>
    <mergeCell ref="D2205:D2206"/>
    <mergeCell ref="C2353:C2354"/>
    <mergeCell ref="C2375:C2376"/>
    <mergeCell ref="C2416:C2417"/>
    <mergeCell ref="D78:D79"/>
    <mergeCell ref="D227:D228"/>
    <mergeCell ref="D283:D284"/>
    <mergeCell ref="D366:D367"/>
    <mergeCell ref="D419:D420"/>
    <mergeCell ref="D482:D483"/>
    <mergeCell ref="D664:D665"/>
    <mergeCell ref="D707:D708"/>
    <mergeCell ref="D950:D951"/>
    <mergeCell ref="D1124:D1125"/>
    <mergeCell ref="D1209:D1210"/>
    <mergeCell ref="D1275:D1276"/>
    <mergeCell ref="D1310:D1311"/>
    <mergeCell ref="D1391:D1392"/>
    <mergeCell ref="D1451:D1452"/>
    <mergeCell ref="D1756:D1757"/>
    <mergeCell ref="D1791:D1792"/>
    <mergeCell ref="D1877:D1878"/>
    <mergeCell ref="D1906:D1907"/>
    <mergeCell ref="D1943:D1944"/>
    <mergeCell ref="D1995:D1996"/>
    <mergeCell ref="A2361:C2361"/>
    <mergeCell ref="A2389:C2389"/>
    <mergeCell ref="A2408:C2408"/>
    <mergeCell ref="A2424:C2424"/>
    <mergeCell ref="C78:C79"/>
    <mergeCell ref="C227:C228"/>
    <mergeCell ref="C283:C284"/>
    <mergeCell ref="C366:C367"/>
    <mergeCell ref="C419:C420"/>
    <mergeCell ref="C482:C483"/>
    <mergeCell ref="C664:C665"/>
    <mergeCell ref="C707:C708"/>
    <mergeCell ref="C950:C951"/>
    <mergeCell ref="C1124:C1125"/>
    <mergeCell ref="C1209:C1210"/>
    <mergeCell ref="C1275:C1276"/>
    <mergeCell ref="C1310:C1311"/>
    <mergeCell ref="C1391:C1392"/>
    <mergeCell ref="C1451:C1452"/>
    <mergeCell ref="C1756:C1757"/>
    <mergeCell ref="C1791:C1792"/>
    <mergeCell ref="C1877:C1878"/>
    <mergeCell ref="C1906:C1907"/>
    <mergeCell ref="C1943:C1944"/>
    <mergeCell ref="A419:B420"/>
    <mergeCell ref="A2345:C2345"/>
    <mergeCell ref="C1995:C1996"/>
    <mergeCell ref="C2053:C2054"/>
    <mergeCell ref="C2124:C2125"/>
    <mergeCell ref="C2152:C2153"/>
    <mergeCell ref="C2228:C2229"/>
    <mergeCell ref="C2310:C2311"/>
    <mergeCell ref="C2331:C2332"/>
    <mergeCell ref="A1267:C1267"/>
    <mergeCell ref="A1300:C1300"/>
    <mergeCell ref="A1382:C1382"/>
    <mergeCell ref="A1443:C1443"/>
    <mergeCell ref="A1582:C1582"/>
    <mergeCell ref="A1783:C1783"/>
    <mergeCell ref="A1855:C1855"/>
    <mergeCell ref="A1869:C1869"/>
    <mergeCell ref="A1892:C1892"/>
    <mergeCell ref="A2205:B2206"/>
    <mergeCell ref="C2205:C2206"/>
    <mergeCell ref="E2205:E2206"/>
    <mergeCell ref="A2213:C2213"/>
    <mergeCell ref="A5:E5"/>
    <mergeCell ref="B21:C21"/>
    <mergeCell ref="B23:C23"/>
    <mergeCell ref="A66:E66"/>
    <mergeCell ref="A68:E68"/>
    <mergeCell ref="A71:E71"/>
    <mergeCell ref="A75:C75"/>
    <mergeCell ref="A206:C206"/>
    <mergeCell ref="A221:C221"/>
    <mergeCell ref="E78:E79"/>
    <mergeCell ref="A78:B79"/>
    <mergeCell ref="A275:C275"/>
    <mergeCell ref="A358:C358"/>
    <mergeCell ref="A411:C411"/>
    <mergeCell ref="A474:C474"/>
    <mergeCell ref="A576:C576"/>
    <mergeCell ref="A699:C699"/>
    <mergeCell ref="A804:C804"/>
    <mergeCell ref="A1023:C1023"/>
    <mergeCell ref="A1201:C1201"/>
    <mergeCell ref="A482:B483"/>
    <mergeCell ref="A664:B665"/>
  </mergeCells>
  <phoneticPr fontId="10" type="noConversion"/>
  <printOptions horizontalCentered="1"/>
  <pageMargins left="0.78740157480314998" right="0.78740157480314998" top="0.59055118110236204" bottom="0.59055118110236204" header="0" footer="0"/>
  <pageSetup scale="93" orientation="portrait" useFirstPageNumber="1" verticalDpi="597" r:id="rId1"/>
  <headerFooter alignWithMargins="0">
    <oddHeader>&amp;CPágina &amp;P</oddHeader>
  </headerFooter>
  <rowBreaks count="2" manualBreakCount="2">
    <brk id="65" max="4" man="1"/>
    <brk id="474" max="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249977111117893"/>
  </sheetPr>
  <dimension ref="A1:H247"/>
  <sheetViews>
    <sheetView showGridLines="0" zoomScaleNormal="100" zoomScaleSheetLayoutView="90" workbookViewId="0">
      <selection activeCell="I1" sqref="I1:U1048576"/>
    </sheetView>
  </sheetViews>
  <sheetFormatPr baseColWidth="10" defaultColWidth="9.109375" defaultRowHeight="10.199999999999999"/>
  <cols>
    <col min="1" max="1" width="12.5546875" style="240" customWidth="1"/>
    <col min="2" max="2" width="6.33203125" style="241" customWidth="1"/>
    <col min="3" max="3" width="39" style="240" customWidth="1"/>
    <col min="4" max="4" width="13.6640625" style="242" customWidth="1"/>
    <col min="5" max="6" width="12.77734375" style="242" customWidth="1"/>
    <col min="7" max="7" width="12.77734375" style="242" hidden="1" customWidth="1"/>
    <col min="8" max="8" width="12.77734375" style="242" customWidth="1"/>
    <col min="9" max="16384" width="9.109375" style="240"/>
  </cols>
  <sheetData>
    <row r="1" spans="1:8" ht="15.6">
      <c r="A1" s="742" t="s">
        <v>16</v>
      </c>
      <c r="B1" s="742"/>
      <c r="C1" s="742"/>
      <c r="D1" s="742"/>
      <c r="E1" s="742"/>
      <c r="F1" s="742"/>
      <c r="G1" s="742"/>
      <c r="H1" s="742"/>
    </row>
    <row r="2" spans="1:8" ht="15.6">
      <c r="A2" s="243"/>
      <c r="B2" s="243"/>
      <c r="C2" s="243"/>
      <c r="D2" s="243"/>
      <c r="E2" s="243"/>
      <c r="F2" s="243"/>
      <c r="G2" s="243"/>
      <c r="H2" s="243"/>
    </row>
    <row r="3" spans="1:8" ht="15.6">
      <c r="A3" s="769" t="str">
        <f>+'IND-ESTR-CLASIF '!A68:E68</f>
        <v>MODIFICACIÓN  Nº 03-2025</v>
      </c>
      <c r="B3" s="770"/>
      <c r="C3" s="770"/>
      <c r="D3" s="770"/>
      <c r="E3" s="770"/>
      <c r="F3" s="770"/>
      <c r="G3" s="770"/>
      <c r="H3" s="770"/>
    </row>
    <row r="4" spans="1:8" ht="12">
      <c r="A4" s="244"/>
      <c r="B4" s="244"/>
      <c r="C4" s="244"/>
      <c r="D4" s="244"/>
      <c r="E4" s="244"/>
      <c r="F4" s="244"/>
      <c r="G4" s="244"/>
      <c r="H4" s="244"/>
    </row>
    <row r="5" spans="1:8" ht="12">
      <c r="A5" s="244"/>
      <c r="B5" s="244"/>
      <c r="C5" s="244"/>
      <c r="D5" s="244"/>
      <c r="E5" s="244"/>
      <c r="F5" s="244"/>
      <c r="G5" s="244"/>
      <c r="H5" s="244"/>
    </row>
    <row r="6" spans="1:8" ht="12" hidden="1">
      <c r="A6" s="244"/>
      <c r="B6" s="244"/>
      <c r="C6" s="244"/>
      <c r="D6" s="244"/>
      <c r="E6" s="244"/>
      <c r="F6" s="244"/>
      <c r="G6" s="244"/>
      <c r="H6" s="244"/>
    </row>
    <row r="7" spans="1:8" ht="12">
      <c r="A7" s="771" t="s">
        <v>495</v>
      </c>
      <c r="B7" s="771"/>
      <c r="C7" s="771"/>
      <c r="D7" s="771"/>
      <c r="E7" s="771"/>
      <c r="F7" s="771"/>
      <c r="G7" s="771"/>
      <c r="H7" s="771"/>
    </row>
    <row r="8" spans="1:8" ht="12">
      <c r="A8" s="771" t="s">
        <v>496</v>
      </c>
      <c r="B8" s="771"/>
      <c r="C8" s="771"/>
      <c r="D8" s="771"/>
      <c r="E8" s="771"/>
      <c r="F8" s="771"/>
      <c r="G8" s="771"/>
      <c r="H8" s="771"/>
    </row>
    <row r="9" spans="1:8" ht="12">
      <c r="A9" s="771" t="s">
        <v>497</v>
      </c>
      <c r="B9" s="771"/>
      <c r="C9" s="771"/>
      <c r="D9" s="771"/>
      <c r="E9" s="771"/>
      <c r="F9" s="771"/>
      <c r="G9" s="771"/>
      <c r="H9" s="771"/>
    </row>
    <row r="10" spans="1:8" ht="12" hidden="1">
      <c r="A10" s="244"/>
      <c r="B10" s="244"/>
      <c r="C10" s="244"/>
      <c r="D10" s="244"/>
      <c r="E10" s="244"/>
      <c r="F10" s="244"/>
      <c r="G10" s="244"/>
      <c r="H10" s="244"/>
    </row>
    <row r="12" spans="1:8" s="236" customFormat="1" ht="47.4" customHeight="1">
      <c r="A12" s="772" t="s">
        <v>498</v>
      </c>
      <c r="B12" s="772"/>
      <c r="C12" s="772"/>
      <c r="D12" s="245" t="s">
        <v>499</v>
      </c>
      <c r="E12" s="245" t="s">
        <v>500</v>
      </c>
      <c r="F12" s="245" t="s">
        <v>501</v>
      </c>
      <c r="G12" s="245" t="s">
        <v>502</v>
      </c>
      <c r="H12" s="246" t="s">
        <v>503</v>
      </c>
    </row>
    <row r="13" spans="1:8" s="237" customFormat="1" ht="18" customHeight="1">
      <c r="A13" s="773" t="s">
        <v>504</v>
      </c>
      <c r="B13" s="773"/>
      <c r="C13" s="773"/>
      <c r="D13" s="485">
        <f>SUM(D14:D25)</f>
        <v>-1000000</v>
      </c>
      <c r="E13" s="485">
        <f>SUM(E14:E25)</f>
        <v>-99312309.00999999</v>
      </c>
      <c r="F13" s="485">
        <f>SUM(F14:F25)</f>
        <v>-199708720.52000001</v>
      </c>
      <c r="G13" s="485">
        <f>SUM(G14:G25)</f>
        <v>0</v>
      </c>
      <c r="H13" s="485">
        <f>SUM(H14:H26)</f>
        <v>-300021029.52999997</v>
      </c>
    </row>
    <row r="14" spans="1:8">
      <c r="A14" s="486"/>
      <c r="B14" s="249"/>
      <c r="C14" s="250"/>
      <c r="D14" s="251"/>
      <c r="E14" s="251"/>
      <c r="F14" s="251"/>
      <c r="G14" s="487"/>
      <c r="H14" s="251"/>
    </row>
    <row r="15" spans="1:8" hidden="1">
      <c r="A15" s="486">
        <v>0</v>
      </c>
      <c r="B15" s="253" t="s">
        <v>25</v>
      </c>
      <c r="C15" s="254"/>
      <c r="D15" s="255">
        <f>+D65</f>
        <v>0</v>
      </c>
      <c r="E15" s="255">
        <f>+E65</f>
        <v>0</v>
      </c>
      <c r="F15" s="255">
        <f>+F65</f>
        <v>0</v>
      </c>
      <c r="G15" s="488">
        <f>+G65</f>
        <v>0</v>
      </c>
      <c r="H15" s="255">
        <f>SUM(D15:G15)</f>
        <v>0</v>
      </c>
    </row>
    <row r="16" spans="1:8" hidden="1">
      <c r="A16" s="486"/>
      <c r="B16" s="253"/>
      <c r="C16" s="254"/>
      <c r="D16" s="255"/>
      <c r="E16" s="255"/>
      <c r="F16" s="255"/>
      <c r="G16" s="488"/>
      <c r="H16" s="255"/>
    </row>
    <row r="17" spans="1:8">
      <c r="A17" s="486">
        <v>1</v>
      </c>
      <c r="B17" s="253" t="s">
        <v>65</v>
      </c>
      <c r="C17" s="254"/>
      <c r="D17" s="255">
        <f>+D92</f>
        <v>-1000000</v>
      </c>
      <c r="E17" s="255">
        <f>+E92</f>
        <v>-52237309.009999998</v>
      </c>
      <c r="F17" s="255">
        <f>+F92</f>
        <v>-6742798</v>
      </c>
      <c r="G17" s="488">
        <f>+G92</f>
        <v>0</v>
      </c>
      <c r="H17" s="255">
        <f t="shared" ref="H17:H25" si="0">SUM(D17:G17)</f>
        <v>-59980107.009999998</v>
      </c>
    </row>
    <row r="18" spans="1:8">
      <c r="A18" s="486"/>
      <c r="B18" s="253"/>
      <c r="C18" s="254"/>
      <c r="D18" s="255"/>
      <c r="E18" s="255"/>
      <c r="F18" s="255"/>
      <c r="G18" s="488"/>
      <c r="H18" s="255"/>
    </row>
    <row r="19" spans="1:8">
      <c r="A19" s="486">
        <v>2</v>
      </c>
      <c r="B19" s="253" t="s">
        <v>505</v>
      </c>
      <c r="C19" s="254"/>
      <c r="D19" s="255">
        <f>+D146</f>
        <v>0</v>
      </c>
      <c r="E19" s="255">
        <f>+E146</f>
        <v>-40075000</v>
      </c>
      <c r="F19" s="255">
        <f>+F146</f>
        <v>0</v>
      </c>
      <c r="G19" s="488">
        <f>+G146</f>
        <v>0</v>
      </c>
      <c r="H19" s="255">
        <f t="shared" si="0"/>
        <v>-40075000</v>
      </c>
    </row>
    <row r="20" spans="1:8">
      <c r="A20" s="486"/>
      <c r="B20" s="253"/>
      <c r="C20" s="254"/>
      <c r="D20" s="255"/>
      <c r="E20" s="255"/>
      <c r="F20" s="255"/>
      <c r="G20" s="488"/>
      <c r="H20" s="255"/>
    </row>
    <row r="21" spans="1:8">
      <c r="A21" s="486">
        <v>5</v>
      </c>
      <c r="B21" s="253" t="s">
        <v>157</v>
      </c>
      <c r="C21" s="254"/>
      <c r="D21" s="255">
        <f>+D184</f>
        <v>0</v>
      </c>
      <c r="E21" s="255">
        <f>+E184</f>
        <v>-7000000</v>
      </c>
      <c r="F21" s="255">
        <f>+F184</f>
        <v>0</v>
      </c>
      <c r="G21" s="488">
        <f>+G184</f>
        <v>0</v>
      </c>
      <c r="H21" s="255">
        <f t="shared" si="0"/>
        <v>-7000000</v>
      </c>
    </row>
    <row r="22" spans="1:8" hidden="1">
      <c r="A22" s="486"/>
      <c r="B22" s="253"/>
      <c r="C22" s="254"/>
      <c r="D22" s="255"/>
      <c r="E22" s="255"/>
      <c r="F22" s="255"/>
      <c r="G22" s="488"/>
      <c r="H22" s="255"/>
    </row>
    <row r="23" spans="1:8" hidden="1">
      <c r="A23" s="486">
        <v>6</v>
      </c>
      <c r="B23" s="253" t="s">
        <v>185</v>
      </c>
      <c r="C23" s="254"/>
      <c r="D23" s="255">
        <f>+D210</f>
        <v>0</v>
      </c>
      <c r="E23" s="255">
        <f>+E210</f>
        <v>0</v>
      </c>
      <c r="F23" s="255">
        <v>0</v>
      </c>
      <c r="G23" s="488">
        <v>0</v>
      </c>
      <c r="H23" s="255">
        <f t="shared" si="0"/>
        <v>0</v>
      </c>
    </row>
    <row r="24" spans="1:8">
      <c r="A24" s="486"/>
      <c r="B24" s="253"/>
      <c r="C24" s="254"/>
      <c r="D24" s="255"/>
      <c r="E24" s="255"/>
      <c r="F24" s="255"/>
      <c r="G24" s="488"/>
      <c r="H24" s="255"/>
    </row>
    <row r="25" spans="1:8">
      <c r="A25" s="489">
        <v>9</v>
      </c>
      <c r="B25" s="257" t="s">
        <v>192</v>
      </c>
      <c r="C25" s="258"/>
      <c r="D25" s="255">
        <f>+D224</f>
        <v>0</v>
      </c>
      <c r="E25" s="255">
        <f>+E224</f>
        <v>0</v>
      </c>
      <c r="F25" s="255">
        <f>+F224</f>
        <v>-192965922.52000001</v>
      </c>
      <c r="G25" s="488">
        <f>+G224</f>
        <v>0</v>
      </c>
      <c r="H25" s="255">
        <f t="shared" si="0"/>
        <v>-192965922.52000001</v>
      </c>
    </row>
    <row r="26" spans="1:8">
      <c r="A26" s="260"/>
      <c r="B26" s="490"/>
      <c r="C26" s="261"/>
      <c r="D26" s="262"/>
      <c r="E26" s="262"/>
      <c r="F26" s="262"/>
      <c r="G26" s="491"/>
      <c r="H26" s="262"/>
    </row>
    <row r="27" spans="1:8" hidden="1">
      <c r="B27" s="263"/>
      <c r="C27" s="264"/>
      <c r="D27" s="265"/>
      <c r="E27" s="265"/>
      <c r="F27" s="265"/>
      <c r="G27" s="265"/>
      <c r="H27" s="265"/>
    </row>
    <row r="28" spans="1:8" hidden="1">
      <c r="B28" s="263"/>
      <c r="C28" s="264"/>
      <c r="D28" s="265">
        <f>+D63</f>
        <v>-1000000</v>
      </c>
      <c r="E28" s="265">
        <f>+E63</f>
        <v>-99312309.00999999</v>
      </c>
      <c r="F28" s="265">
        <f>+F63</f>
        <v>-199708720.52000001</v>
      </c>
      <c r="G28" s="265">
        <f>+G63</f>
        <v>0</v>
      </c>
      <c r="H28" s="265">
        <f>+H63</f>
        <v>-300021029.52999997</v>
      </c>
    </row>
    <row r="29" spans="1:8" hidden="1">
      <c r="B29" s="263"/>
      <c r="C29" s="264"/>
      <c r="D29" s="265">
        <f>+D64</f>
        <v>0</v>
      </c>
      <c r="E29" s="265">
        <f>+E13-E28</f>
        <v>0</v>
      </c>
      <c r="F29" s="265">
        <f>+F13-F28</f>
        <v>0</v>
      </c>
      <c r="G29" s="265">
        <f>+G13-G28</f>
        <v>0</v>
      </c>
      <c r="H29" s="265">
        <f>+H13-H28</f>
        <v>0</v>
      </c>
    </row>
    <row r="30" spans="1:8" ht="12.6" customHeight="1">
      <c r="B30" s="263"/>
      <c r="C30" s="264"/>
      <c r="D30" s="265"/>
      <c r="E30" s="265"/>
      <c r="F30" s="265"/>
      <c r="G30" s="265"/>
      <c r="H30" s="265"/>
    </row>
    <row r="31" spans="1:8" ht="12.6" customHeight="1">
      <c r="B31" s="263"/>
      <c r="C31" s="264"/>
      <c r="D31" s="265"/>
      <c r="E31" s="265"/>
      <c r="F31" s="265"/>
      <c r="G31" s="265"/>
      <c r="H31" s="265"/>
    </row>
    <row r="32" spans="1:8" ht="12.6" customHeight="1">
      <c r="B32" s="263"/>
      <c r="C32" s="264"/>
      <c r="D32" s="265"/>
      <c r="E32" s="265"/>
      <c r="F32" s="265"/>
      <c r="G32" s="265"/>
      <c r="H32" s="265"/>
    </row>
    <row r="33" spans="2:8" ht="12.6" customHeight="1">
      <c r="B33" s="263"/>
      <c r="C33" s="264"/>
      <c r="D33" s="265"/>
      <c r="E33" s="265"/>
      <c r="F33" s="265"/>
      <c r="G33" s="265"/>
      <c r="H33" s="265"/>
    </row>
    <row r="34" spans="2:8" ht="12.6" customHeight="1">
      <c r="B34" s="263"/>
      <c r="C34" s="264"/>
      <c r="D34" s="265"/>
      <c r="E34" s="265"/>
      <c r="F34" s="265"/>
      <c r="G34" s="265"/>
      <c r="H34" s="265"/>
    </row>
    <row r="35" spans="2:8" ht="12.6" hidden="1" customHeight="1">
      <c r="H35" s="265"/>
    </row>
    <row r="36" spans="2:8" ht="12.6" hidden="1" customHeight="1">
      <c r="H36" s="265"/>
    </row>
    <row r="37" spans="2:8" ht="12.6" hidden="1" customHeight="1">
      <c r="H37" s="265"/>
    </row>
    <row r="38" spans="2:8" ht="12.6" hidden="1" customHeight="1">
      <c r="H38" s="265"/>
    </row>
    <row r="39" spans="2:8" ht="12.6" hidden="1" customHeight="1">
      <c r="H39" s="265"/>
    </row>
    <row r="40" spans="2:8" hidden="1">
      <c r="H40" s="265"/>
    </row>
    <row r="41" spans="2:8" hidden="1">
      <c r="H41" s="265"/>
    </row>
    <row r="42" spans="2:8" hidden="1">
      <c r="H42" s="265"/>
    </row>
    <row r="43" spans="2:8" hidden="1">
      <c r="H43" s="265"/>
    </row>
    <row r="44" spans="2:8" hidden="1">
      <c r="H44" s="265"/>
    </row>
    <row r="45" spans="2:8" hidden="1">
      <c r="H45" s="265"/>
    </row>
    <row r="46" spans="2:8" hidden="1">
      <c r="H46" s="265"/>
    </row>
    <row r="47" spans="2:8" hidden="1">
      <c r="H47" s="265"/>
    </row>
    <row r="48" spans="2:8" hidden="1">
      <c r="H48" s="265"/>
    </row>
    <row r="49" spans="1:8" hidden="1">
      <c r="H49" s="265"/>
    </row>
    <row r="50" spans="1:8" ht="15.6" hidden="1">
      <c r="A50" s="742" t="s">
        <v>16</v>
      </c>
      <c r="B50" s="742"/>
      <c r="C50" s="742"/>
      <c r="D50" s="742"/>
      <c r="E50" s="742"/>
      <c r="F50" s="742"/>
      <c r="G50" s="742"/>
      <c r="H50" s="742"/>
    </row>
    <row r="51" spans="1:8" ht="15.6" hidden="1">
      <c r="A51" s="243"/>
      <c r="B51" s="243"/>
      <c r="C51" s="243"/>
      <c r="D51" s="243"/>
      <c r="E51" s="243"/>
      <c r="F51" s="243"/>
      <c r="G51" s="243"/>
      <c r="H51" s="243"/>
    </row>
    <row r="52" spans="1:8" ht="15.6" hidden="1">
      <c r="A52" s="769" t="s">
        <v>812</v>
      </c>
      <c r="B52" s="770"/>
      <c r="C52" s="770"/>
      <c r="D52" s="770"/>
      <c r="E52" s="770"/>
      <c r="F52" s="770"/>
      <c r="G52" s="770"/>
      <c r="H52" s="770"/>
    </row>
    <row r="53" spans="1:8" ht="12" hidden="1">
      <c r="A53" s="244"/>
      <c r="B53" s="244"/>
      <c r="C53" s="244"/>
      <c r="D53" s="244"/>
      <c r="E53" s="244"/>
      <c r="F53" s="244"/>
      <c r="G53" s="244"/>
      <c r="H53" s="244"/>
    </row>
    <row r="54" spans="1:8" ht="12" hidden="1">
      <c r="A54" s="244"/>
      <c r="B54" s="244"/>
      <c r="C54" s="244"/>
      <c r="D54" s="244"/>
      <c r="E54" s="244"/>
      <c r="F54" s="244"/>
      <c r="G54" s="244"/>
      <c r="H54" s="244"/>
    </row>
    <row r="55" spans="1:8" ht="12">
      <c r="A55" s="771" t="s">
        <v>506</v>
      </c>
      <c r="B55" s="771"/>
      <c r="C55" s="771"/>
      <c r="D55" s="771"/>
      <c r="E55" s="771"/>
      <c r="F55" s="771"/>
      <c r="G55" s="771"/>
      <c r="H55" s="771"/>
    </row>
    <row r="56" spans="1:8" ht="12">
      <c r="A56" s="771" t="s">
        <v>507</v>
      </c>
      <c r="B56" s="771"/>
      <c r="C56" s="771"/>
      <c r="D56" s="771"/>
      <c r="E56" s="771"/>
      <c r="F56" s="771"/>
      <c r="G56" s="771"/>
      <c r="H56" s="771"/>
    </row>
    <row r="57" spans="1:8" ht="12">
      <c r="A57" s="771" t="s">
        <v>497</v>
      </c>
      <c r="B57" s="771"/>
      <c r="C57" s="771"/>
      <c r="D57" s="771"/>
      <c r="E57" s="771"/>
      <c r="F57" s="771"/>
      <c r="G57" s="771"/>
      <c r="H57" s="771"/>
    </row>
    <row r="58" spans="1:8" ht="12" hidden="1">
      <c r="A58" s="244"/>
      <c r="B58" s="244"/>
      <c r="C58" s="244"/>
      <c r="D58" s="244"/>
      <c r="E58" s="244"/>
      <c r="F58" s="244"/>
      <c r="G58" s="244"/>
      <c r="H58" s="244"/>
    </row>
    <row r="59" spans="1:8">
      <c r="B59" s="266"/>
      <c r="C59" s="266"/>
      <c r="D59" s="266"/>
      <c r="E59" s="266"/>
      <c r="F59" s="266"/>
      <c r="G59" s="266"/>
      <c r="H59" s="266"/>
    </row>
    <row r="60" spans="1:8" s="238" customFormat="1" hidden="1">
      <c r="B60" s="266"/>
      <c r="C60" s="266"/>
      <c r="D60" s="267">
        <f>+'IND-ESTR-CLASIF '!E210</f>
        <v>-1000000</v>
      </c>
      <c r="E60" s="267">
        <f>+'IND-ESTR-CLASIF '!E1858</f>
        <v>-99312309.00999999</v>
      </c>
      <c r="F60" s="267">
        <f>+'IND-ESTR-CLASIF '!E2396</f>
        <v>-199708720.52000001</v>
      </c>
      <c r="G60" s="267">
        <f>-'IND-ESTR-CLASIF '!E2431</f>
        <v>0</v>
      </c>
      <c r="H60" s="267">
        <f>+'IND-ESTR-CLASIF '!E2436</f>
        <v>-300021029.52999997</v>
      </c>
    </row>
    <row r="61" spans="1:8" hidden="1">
      <c r="B61" s="263"/>
      <c r="C61" s="264"/>
      <c r="D61" s="265">
        <f>+D63-D60</f>
        <v>0</v>
      </c>
      <c r="E61" s="265">
        <f>+E63-E60</f>
        <v>0</v>
      </c>
      <c r="F61" s="265">
        <f>+F63-F60</f>
        <v>0</v>
      </c>
      <c r="G61" s="265">
        <f>+G63-G60</f>
        <v>0</v>
      </c>
      <c r="H61" s="265">
        <f>+H63-H60</f>
        <v>0</v>
      </c>
    </row>
    <row r="62" spans="1:8" ht="48.6" customHeight="1">
      <c r="A62" s="774" t="s">
        <v>508</v>
      </c>
      <c r="B62" s="772" t="s">
        <v>498</v>
      </c>
      <c r="C62" s="772"/>
      <c r="D62" s="246" t="s">
        <v>499</v>
      </c>
      <c r="E62" s="246" t="s">
        <v>500</v>
      </c>
      <c r="F62" s="246" t="s">
        <v>501</v>
      </c>
      <c r="G62" s="246" t="s">
        <v>502</v>
      </c>
      <c r="H62" s="246" t="s">
        <v>503</v>
      </c>
    </row>
    <row r="63" spans="1:8" s="239" customFormat="1" ht="15.6" customHeight="1">
      <c r="A63" s="774"/>
      <c r="B63" s="773" t="s">
        <v>504</v>
      </c>
      <c r="C63" s="773"/>
      <c r="D63" s="492">
        <f>+D65+D92+D146+D224+D184+D210</f>
        <v>-1000000</v>
      </c>
      <c r="E63" s="492">
        <f>+E65+E92+E146+E224+E184+E210</f>
        <v>-99312309.00999999</v>
      </c>
      <c r="F63" s="492">
        <f>+F65+F92+F146+F224+F184+F210</f>
        <v>-199708720.52000001</v>
      </c>
      <c r="G63" s="492">
        <f>+G65+G92+G146+G224+G184+G210</f>
        <v>0</v>
      </c>
      <c r="H63" s="492">
        <f>+H65+H92+H146+H224+H184+H210</f>
        <v>-300021029.52999997</v>
      </c>
    </row>
    <row r="64" spans="1:8">
      <c r="A64" s="268"/>
      <c r="B64" s="273"/>
      <c r="C64" s="269"/>
      <c r="D64" s="285"/>
      <c r="E64" s="285"/>
      <c r="F64" s="285"/>
      <c r="G64" s="285"/>
      <c r="H64" s="285"/>
    </row>
    <row r="65" spans="1:8" hidden="1">
      <c r="A65" s="86" t="s">
        <v>23</v>
      </c>
      <c r="B65" s="87">
        <v>0</v>
      </c>
      <c r="C65" s="271" t="s">
        <v>25</v>
      </c>
      <c r="D65" s="272">
        <f>+D76+D82+D86+D67+D72</f>
        <v>0</v>
      </c>
      <c r="E65" s="272">
        <f>+E76+E82+E86+E67+E72</f>
        <v>0</v>
      </c>
      <c r="F65" s="272">
        <f>+F76+F82+F86+F67+F72</f>
        <v>0</v>
      </c>
      <c r="G65" s="272">
        <f>+G76+G82+G86+G67+G72</f>
        <v>0</v>
      </c>
      <c r="H65" s="272">
        <f>+H76+H82+H86+H67+H72</f>
        <v>0</v>
      </c>
    </row>
    <row r="66" spans="1:8" hidden="1">
      <c r="A66" s="268"/>
      <c r="B66" s="90"/>
      <c r="C66" s="273"/>
      <c r="D66" s="274"/>
      <c r="E66" s="274"/>
      <c r="F66" s="274"/>
      <c r="G66" s="274"/>
      <c r="H66" s="274"/>
    </row>
    <row r="67" spans="1:8" hidden="1">
      <c r="A67" s="275" t="s">
        <v>26</v>
      </c>
      <c r="B67" s="276" t="s">
        <v>27</v>
      </c>
      <c r="C67" s="277" t="s">
        <v>28</v>
      </c>
      <c r="D67" s="278">
        <f>SUM(D68:D70)</f>
        <v>0</v>
      </c>
      <c r="E67" s="278">
        <f>SUM(E68:E70)</f>
        <v>0</v>
      </c>
      <c r="F67" s="278">
        <f>SUM(F68:F70)</f>
        <v>0</v>
      </c>
      <c r="G67" s="278">
        <f>SUM(G68:G69)</f>
        <v>0</v>
      </c>
      <c r="H67" s="278">
        <f>SUM(H68:H70)</f>
        <v>0</v>
      </c>
    </row>
    <row r="68" spans="1:8" hidden="1">
      <c r="A68" s="80" t="s">
        <v>26</v>
      </c>
      <c r="B68" s="279" t="s">
        <v>29</v>
      </c>
      <c r="C68" s="280" t="s">
        <v>30</v>
      </c>
      <c r="D68" s="274">
        <f>'IND-ESTR-CLASIF '!D84</f>
        <v>0</v>
      </c>
      <c r="E68" s="274">
        <f>+'IND-ESTR-CLASIF '!D289+'IND-ESTR-CLASIF '!D488+'IND-ESTR-CLASIF '!D713+'IND-ESTR-CLASIF '!D1215+'IND-ESTR-CLASIF '!D1397+'IND-ESTR-CLASIF '!D1457+'IND-ESTR-CLASIF '!D956+'IND-ESTR-CLASIF '!D233+'IND-ESTR-CLASIF '!D372+'IND-ESTR-CLASIF '!D425+'IND-ESTR-CLASIF '!D670+'IND-ESTR-CLASIF '!D1130+'IND-ESTR-CLASIF '!D1797+'IND-ESTR-CLASIF '!D1281</f>
        <v>0</v>
      </c>
      <c r="F68" s="274">
        <f>'IND-ESTR-CLASIF '!D190+'IND-ESTR-CLASIF '!D2001+'IND-ESTR-CLASIF '!D2234+'IND-ESTR-CLASIF '!D2158</f>
        <v>0</v>
      </c>
      <c r="G68" s="274">
        <v>0</v>
      </c>
      <c r="H68" s="274">
        <f>SUM(D68:G68)</f>
        <v>0</v>
      </c>
    </row>
    <row r="69" spans="1:8" hidden="1">
      <c r="A69" s="80" t="s">
        <v>26</v>
      </c>
      <c r="B69" s="279" t="s">
        <v>31</v>
      </c>
      <c r="C69" s="280" t="s">
        <v>32</v>
      </c>
      <c r="D69" s="274">
        <f>+'IND-ESTR-CLASIF '!D85</f>
        <v>0</v>
      </c>
      <c r="E69" s="274">
        <f>-'IND-ESTR-CLASIF '!D1798+'IND-ESTR-CLASIF '!D1458+'IND-ESTR-CLASIF '!D489</f>
        <v>0</v>
      </c>
      <c r="F69" s="274">
        <v>0</v>
      </c>
      <c r="G69" s="274">
        <v>0</v>
      </c>
      <c r="H69" s="274">
        <f>SUM(D69:G69)</f>
        <v>0</v>
      </c>
    </row>
    <row r="70" spans="1:8" hidden="1">
      <c r="A70" s="80" t="s">
        <v>26</v>
      </c>
      <c r="B70" s="279" t="s">
        <v>33</v>
      </c>
      <c r="C70" s="280" t="s">
        <v>426</v>
      </c>
      <c r="D70" s="274">
        <f>+'IND-ESTR-CLASIF '!D86</f>
        <v>0</v>
      </c>
      <c r="E70" s="274">
        <v>0</v>
      </c>
      <c r="F70" s="274">
        <f>+'IND-ESTR-CLASIF '!D1913</f>
        <v>0</v>
      </c>
      <c r="G70" s="274">
        <v>0</v>
      </c>
      <c r="H70" s="274">
        <f>SUM(D70:G70)</f>
        <v>0</v>
      </c>
    </row>
    <row r="71" spans="1:8" hidden="1">
      <c r="A71" s="268"/>
      <c r="B71" s="90"/>
      <c r="C71" s="273"/>
      <c r="D71" s="274"/>
      <c r="E71" s="274"/>
      <c r="F71" s="274"/>
      <c r="G71" s="274"/>
      <c r="H71" s="274"/>
    </row>
    <row r="72" spans="1:8" hidden="1">
      <c r="A72" s="275" t="s">
        <v>26</v>
      </c>
      <c r="B72" s="287">
        <v>0.02</v>
      </c>
      <c r="C72" s="493" t="s">
        <v>36</v>
      </c>
      <c r="D72" s="278">
        <f>SUM(D73:D74)</f>
        <v>0</v>
      </c>
      <c r="E72" s="278">
        <f t="shared" ref="E72:H72" si="1">SUM(E73:E74)</f>
        <v>0</v>
      </c>
      <c r="F72" s="278">
        <f t="shared" si="1"/>
        <v>0</v>
      </c>
      <c r="G72" s="278">
        <f t="shared" si="1"/>
        <v>0</v>
      </c>
      <c r="H72" s="278">
        <f t="shared" si="1"/>
        <v>0</v>
      </c>
    </row>
    <row r="73" spans="1:8" hidden="1">
      <c r="A73" s="80" t="s">
        <v>26</v>
      </c>
      <c r="B73" s="279" t="s">
        <v>37</v>
      </c>
      <c r="C73" s="280" t="s">
        <v>38</v>
      </c>
      <c r="D73" s="274">
        <f>+-'IND-ESTR-CLASIF '!D89</f>
        <v>0</v>
      </c>
      <c r="E73" s="274">
        <f>+'IND-ESTR-CLASIF '!D1461</f>
        <v>0</v>
      </c>
      <c r="F73" s="274">
        <v>0</v>
      </c>
      <c r="G73" s="274">
        <v>0</v>
      </c>
      <c r="H73" s="274">
        <f>SUM(D73:G73)</f>
        <v>0</v>
      </c>
    </row>
    <row r="74" spans="1:8" hidden="1">
      <c r="A74" s="494" t="s">
        <v>26</v>
      </c>
      <c r="B74" s="412" t="s">
        <v>39</v>
      </c>
      <c r="C74" s="289" t="s">
        <v>40</v>
      </c>
      <c r="D74" s="274">
        <f>+'IND-ESTR-CLASIF '!D90</f>
        <v>0</v>
      </c>
      <c r="E74" s="274"/>
      <c r="F74" s="274"/>
      <c r="G74" s="274"/>
      <c r="H74" s="274">
        <f>SUM(D74:G74)</f>
        <v>0</v>
      </c>
    </row>
    <row r="75" spans="1:8" hidden="1">
      <c r="A75" s="494"/>
      <c r="B75" s="412"/>
      <c r="C75" s="289"/>
      <c r="D75" s="274"/>
      <c r="E75" s="274"/>
      <c r="F75" s="274"/>
      <c r="G75" s="274"/>
      <c r="H75" s="274"/>
    </row>
    <row r="76" spans="1:8" hidden="1">
      <c r="A76" s="275" t="s">
        <v>26</v>
      </c>
      <c r="B76" s="276" t="s">
        <v>41</v>
      </c>
      <c r="C76" s="277" t="s">
        <v>42</v>
      </c>
      <c r="D76" s="278">
        <f>SUM(D77:D80)</f>
        <v>0</v>
      </c>
      <c r="E76" s="278">
        <f>SUM(E77:E80)</f>
        <v>0</v>
      </c>
      <c r="F76" s="278">
        <f>SUM(F77:F80)</f>
        <v>0</v>
      </c>
      <c r="G76" s="278">
        <f>SUM(G77:G78)</f>
        <v>0</v>
      </c>
      <c r="H76" s="278">
        <f>SUM(H77:H80)</f>
        <v>0</v>
      </c>
    </row>
    <row r="77" spans="1:8" hidden="1">
      <c r="A77" s="281" t="s">
        <v>26</v>
      </c>
      <c r="B77" s="279" t="s">
        <v>43</v>
      </c>
      <c r="C77" s="273" t="s">
        <v>44</v>
      </c>
      <c r="D77" s="274">
        <f>'IND-ESTR-CLASIF '!D93</f>
        <v>0</v>
      </c>
      <c r="E77" s="274">
        <f>'IND-ESTR-CLASIF '!D236+'IND-ESTR-CLASIF '!D292+'IND-ESTR-CLASIF '!D375+'IND-ESTR-CLASIF '!D428+'IND-ESTR-CLASIF '!D492+'IND-ESTR-CLASIF '!D673+'IND-ESTR-CLASIF '!D716+'IND-ESTR-CLASIF '!D959+'IND-ESTR-CLASIF '!D1133+'IND-ESTR-CLASIF '!D1218-'IND-ESTR-CLASIF '!D1403+'IND-ESTR-CLASIF '!D1464</f>
        <v>0</v>
      </c>
      <c r="F77" s="274">
        <f>+'IND-ESTR-CLASIF '!D1916+'IND-ESTR-CLASIF '!D2130+'IND-ESTR-CLASIF '!D1952</f>
        <v>0</v>
      </c>
      <c r="G77" s="274">
        <v>0</v>
      </c>
      <c r="H77" s="274">
        <f>SUM(D77:G77)</f>
        <v>0</v>
      </c>
    </row>
    <row r="78" spans="1:8" hidden="1">
      <c r="A78" s="281" t="s">
        <v>26</v>
      </c>
      <c r="B78" s="279" t="s">
        <v>45</v>
      </c>
      <c r="C78" s="273" t="s">
        <v>46</v>
      </c>
      <c r="D78" s="274">
        <f>'IND-ESTR-CLASIF '!D94</f>
        <v>0</v>
      </c>
      <c r="E78" s="274">
        <f>'IND-ESTR-CLASIF '!D293+'IND-ESTR-CLASIF '!D493+'IND-ESTR-CLASIF '!D717+'IND-ESTR-CLASIF '!D1219+'IND-ESTR-CLASIF '!D1404+'IND-ESTR-CLASIF '!D1465+'IND-ESTR-CLASIF '!D237+'IND-ESTR-CLASIF '!D377+'IND-ESTR-CLASIF '!D429+'IND-ESTR-CLASIF '!D674+'IND-ESTR-CLASIF '!D960+'IND-ESTR-CLASIF '!D1134+'IND-ESTR-CLASIF '!D1802+'IND-ESTR-CLASIF '!D1288</f>
        <v>0</v>
      </c>
      <c r="F78" s="274">
        <f>+'IND-ESTR-CLASIF '!D1917+'IND-ESTR-CLASIF '!D2005+'IND-ESTR-CLASIF '!D2162+'IND-ESTR-CLASIF '!D2238</f>
        <v>0</v>
      </c>
      <c r="G78" s="274">
        <v>0</v>
      </c>
      <c r="H78" s="274">
        <f>SUM(D78:G78)</f>
        <v>0</v>
      </c>
    </row>
    <row r="79" spans="1:8" hidden="1">
      <c r="A79" s="281" t="s">
        <v>26</v>
      </c>
      <c r="B79" s="279" t="s">
        <v>47</v>
      </c>
      <c r="C79" s="273" t="s">
        <v>48</v>
      </c>
      <c r="D79" s="274">
        <f>+'IND-ESTR-CLASIF '!D95</f>
        <v>0</v>
      </c>
      <c r="E79" s="274">
        <f>+'IND-ESTR-CLASIF '!D238+'IND-ESTR-CLASIF '!D430+'IND-ESTR-CLASIF '!D494+'IND-ESTR-CLASIF '!D718+'IND-ESTR-CLASIF '!D961+'IND-ESTR-CLASIF '!D1405+'IND-ESTR-CLASIF '!D1466</f>
        <v>0</v>
      </c>
      <c r="F79" s="274">
        <f>+'IND-ESTR-CLASIF '!D2131+'IND-ESTR-CLASIF '!D1954+'IND-ESTR-CLASIF '!D2239</f>
        <v>0</v>
      </c>
      <c r="G79" s="274">
        <v>0</v>
      </c>
      <c r="H79" s="274">
        <f>SUM(D79:G79)</f>
        <v>0</v>
      </c>
    </row>
    <row r="80" spans="1:8" hidden="1">
      <c r="A80" s="281" t="s">
        <v>26</v>
      </c>
      <c r="B80" s="279" t="s">
        <v>342</v>
      </c>
      <c r="C80" s="273" t="s">
        <v>343</v>
      </c>
      <c r="D80" s="274">
        <v>0</v>
      </c>
      <c r="E80" s="274">
        <f>-'IND-ESTR-CLASIF '!D1406+'IND-ESTR-CLASIF '!D676</f>
        <v>0</v>
      </c>
      <c r="F80" s="274">
        <v>0</v>
      </c>
      <c r="G80" s="274"/>
      <c r="H80" s="274">
        <f>SUM(D80:G80)</f>
        <v>0</v>
      </c>
    </row>
    <row r="81" spans="1:8" hidden="1">
      <c r="A81" s="495"/>
      <c r="B81" s="495"/>
      <c r="C81" s="273"/>
      <c r="D81" s="274"/>
      <c r="E81" s="274"/>
      <c r="F81" s="274"/>
      <c r="G81" s="274"/>
      <c r="H81" s="274"/>
    </row>
    <row r="82" spans="1:8" ht="20.399999999999999" hidden="1">
      <c r="A82" s="275" t="s">
        <v>49</v>
      </c>
      <c r="B82" s="276" t="s">
        <v>50</v>
      </c>
      <c r="C82" s="282" t="s">
        <v>403</v>
      </c>
      <c r="D82" s="278">
        <f>SUM(D83:D84)</f>
        <v>0</v>
      </c>
      <c r="E82" s="278">
        <f>SUM(E83:E84)</f>
        <v>0</v>
      </c>
      <c r="F82" s="278">
        <f>SUM(F83:F84)</f>
        <v>0</v>
      </c>
      <c r="G82" s="278">
        <f>SUM(G83:G84)</f>
        <v>0</v>
      </c>
      <c r="H82" s="278">
        <f>SUM(H83:H84)</f>
        <v>0</v>
      </c>
    </row>
    <row r="83" spans="1:8" ht="20.399999999999999" hidden="1">
      <c r="A83" s="281" t="s">
        <v>49</v>
      </c>
      <c r="B83" s="279" t="s">
        <v>52</v>
      </c>
      <c r="C83" s="283" t="s">
        <v>262</v>
      </c>
      <c r="D83" s="284">
        <f>'IND-ESTR-CLASIF '!D98</f>
        <v>0</v>
      </c>
      <c r="E83" s="284">
        <f>'IND-ESTR-CLASIF '!D296+'IND-ESTR-CLASIF '!D497+'IND-ESTR-CLASIF '!D721+'IND-ESTR-CLASIF '!D1223+'IND-ESTR-CLASIF '!D1409+'IND-ESTR-CLASIF '!D1469+'IND-ESTR-CLASIF '!D241+'IND-ESTR-CLASIF '!D380+'IND-ESTR-CLASIF '!D433+'IND-ESTR-CLASIF '!D679+'IND-ESTR-CLASIF '!D964+'IND-ESTR-CLASIF '!D1137+'IND-ESTR-CLASIF '!D1806+'IND-ESTR-CLASIF '!D1292</f>
        <v>0</v>
      </c>
      <c r="F83" s="284">
        <f>+'IND-ESTR-CLASIF '!D1920+'IND-ESTR-CLASIF '!D2008+'IND-ESTR-CLASIF '!D2166+'IND-ESTR-CLASIF '!D2242</f>
        <v>0</v>
      </c>
      <c r="G83" s="284">
        <v>0</v>
      </c>
      <c r="H83" s="284">
        <f>SUM(D83:G83)</f>
        <v>0</v>
      </c>
    </row>
    <row r="84" spans="1:8" ht="20.399999999999999" hidden="1">
      <c r="A84" s="281" t="s">
        <v>49</v>
      </c>
      <c r="B84" s="279" t="s">
        <v>54</v>
      </c>
      <c r="C84" s="283" t="s">
        <v>55</v>
      </c>
      <c r="D84" s="284">
        <f>'IND-ESTR-CLASIF '!D99</f>
        <v>0</v>
      </c>
      <c r="E84" s="284">
        <f>+'IND-ESTR-CLASIF '!D297+'IND-ESTR-CLASIF '!D498+'IND-ESTR-CLASIF '!D722+'IND-ESTR-CLASIF '!D1224+'IND-ESTR-CLASIF '!D1410+'IND-ESTR-CLASIF '!D1470+'IND-ESTR-CLASIF '!D242+'IND-ESTR-CLASIF '!D381+'IND-ESTR-CLASIF '!D434+'IND-ESTR-CLASIF '!D680+'IND-ESTR-CLASIF '!D965+'IND-ESTR-CLASIF '!D1138+'IND-ESTR-CLASIF '!D1807+'IND-ESTR-CLASIF '!D1293</f>
        <v>0</v>
      </c>
      <c r="F84" s="284">
        <f>'IND-ESTR-CLASIF '!D1921+'IND-ESTR-CLASIF '!D2009+'IND-ESTR-CLASIF '!D2167+'IND-ESTR-CLASIF '!D2243</f>
        <v>0</v>
      </c>
      <c r="G84" s="284">
        <v>0</v>
      </c>
      <c r="H84" s="284">
        <f>SUM(D84:G84)</f>
        <v>0</v>
      </c>
    </row>
    <row r="85" spans="1:8" hidden="1">
      <c r="A85" s="268"/>
      <c r="B85" s="279"/>
      <c r="C85" s="273"/>
      <c r="D85" s="274"/>
      <c r="E85" s="274"/>
      <c r="F85" s="274"/>
      <c r="G85" s="274"/>
      <c r="H85" s="274"/>
    </row>
    <row r="86" spans="1:8" ht="20.399999999999999" hidden="1">
      <c r="A86" s="275" t="s">
        <v>49</v>
      </c>
      <c r="B86" s="276" t="s">
        <v>56</v>
      </c>
      <c r="C86" s="282" t="s">
        <v>57</v>
      </c>
      <c r="D86" s="278">
        <f>SUM(D87:D89)</f>
        <v>0</v>
      </c>
      <c r="E86" s="278">
        <f>SUM(E87:E89)</f>
        <v>0</v>
      </c>
      <c r="F86" s="278">
        <f>SUM(F87:F89)</f>
        <v>0</v>
      </c>
      <c r="G86" s="278">
        <f>SUM(G87:G89)</f>
        <v>0</v>
      </c>
      <c r="H86" s="278">
        <f>SUM(H87:H89)</f>
        <v>0</v>
      </c>
    </row>
    <row r="87" spans="1:8" ht="20.399999999999999" hidden="1">
      <c r="A87" s="281" t="s">
        <v>49</v>
      </c>
      <c r="B87" s="279" t="s">
        <v>58</v>
      </c>
      <c r="C87" s="283" t="s">
        <v>59</v>
      </c>
      <c r="D87" s="274">
        <f>'IND-ESTR-CLASIF '!D102</f>
        <v>0</v>
      </c>
      <c r="E87" s="274">
        <f>+'IND-ESTR-CLASIF '!D300+'IND-ESTR-CLASIF '!D501+'IND-ESTR-CLASIF '!D725+'IND-ESTR-CLASIF '!D1227+'IND-ESTR-CLASIF '!D1413+'IND-ESTR-CLASIF '!D1473+'IND-ESTR-CLASIF '!D245+'IND-ESTR-CLASIF '!D384+'IND-ESTR-CLASIF '!D437+'IND-ESTR-CLASIF '!D683+'IND-ESTR-CLASIF '!D968+'IND-ESTR-CLASIF '!D1141+'IND-ESTR-CLASIF '!D1810++'IND-ESTR-CLASIF '!D1296</f>
        <v>0</v>
      </c>
      <c r="F87" s="274">
        <f>+'IND-ESTR-CLASIF '!D1924+'IND-ESTR-CLASIF '!D2012+'IND-ESTR-CLASIF '!D2170+'IND-ESTR-CLASIF '!D2246</f>
        <v>0</v>
      </c>
      <c r="G87" s="274">
        <v>0</v>
      </c>
      <c r="H87" s="274">
        <f>SUM(D87:G87)</f>
        <v>0</v>
      </c>
    </row>
    <row r="88" spans="1:8" ht="20.399999999999999" hidden="1">
      <c r="A88" s="281" t="s">
        <v>49</v>
      </c>
      <c r="B88" s="279" t="s">
        <v>60</v>
      </c>
      <c r="C88" s="283" t="s">
        <v>263</v>
      </c>
      <c r="D88" s="274">
        <f>'IND-ESTR-CLASIF '!D103</f>
        <v>0</v>
      </c>
      <c r="E88" s="274">
        <f>+'IND-ESTR-CLASIF '!D301+'IND-ESTR-CLASIF '!D502+'IND-ESTR-CLASIF '!D726+'IND-ESTR-CLASIF '!D1228+'IND-ESTR-CLASIF '!D1414+'IND-ESTR-CLASIF '!D1474+'IND-ESTR-CLASIF '!D246+'IND-ESTR-CLASIF '!D385+'IND-ESTR-CLASIF '!D438+'IND-ESTR-CLASIF '!D684+'IND-ESTR-CLASIF '!D969+'IND-ESTR-CLASIF '!D1142+'IND-ESTR-CLASIF '!D1811+'IND-ESTR-CLASIF '!D1297</f>
        <v>0</v>
      </c>
      <c r="F88" s="274">
        <f>+'IND-ESTR-CLASIF '!D1925+'IND-ESTR-CLASIF '!D2013+'IND-ESTR-CLASIF '!D2171+'IND-ESTR-CLASIF '!D2247</f>
        <v>0</v>
      </c>
      <c r="G88" s="274">
        <v>0</v>
      </c>
      <c r="H88" s="274">
        <f>SUM(D88:G88)</f>
        <v>0</v>
      </c>
    </row>
    <row r="89" spans="1:8" hidden="1">
      <c r="A89" s="281" t="s">
        <v>49</v>
      </c>
      <c r="B89" s="279" t="s">
        <v>62</v>
      </c>
      <c r="C89" s="283" t="s">
        <v>63</v>
      </c>
      <c r="D89" s="274">
        <f>'IND-ESTR-CLASIF '!D104</f>
        <v>0</v>
      </c>
      <c r="E89" s="274">
        <f>'IND-ESTR-CLASIF '!D302+'IND-ESTR-CLASIF '!D503+'IND-ESTR-CLASIF '!D727+'IND-ESTR-CLASIF '!D1229+'IND-ESTR-CLASIF '!D1415+'IND-ESTR-CLASIF '!D1475+'IND-ESTR-CLASIF '!D247+'IND-ESTR-CLASIF '!D386+'IND-ESTR-CLASIF '!D439+'IND-ESTR-CLASIF '!D685+'IND-ESTR-CLASIF '!D970+'IND-ESTR-CLASIF '!D1143+'IND-ESTR-CLASIF '!D1812+'IND-ESTR-CLASIF '!D1298</f>
        <v>0</v>
      </c>
      <c r="F89" s="274">
        <f>'IND-ESTR-CLASIF '!D1926+'IND-ESTR-CLASIF '!D2014+'IND-ESTR-CLASIF '!D2172+'IND-ESTR-CLASIF '!D2248</f>
        <v>0</v>
      </c>
      <c r="G89" s="274">
        <v>0</v>
      </c>
      <c r="H89" s="274">
        <f>SUM(D89:G89)</f>
        <v>0</v>
      </c>
    </row>
    <row r="90" spans="1:8" hidden="1">
      <c r="A90" s="268"/>
      <c r="B90" s="273"/>
      <c r="C90" s="273"/>
      <c r="D90" s="285"/>
      <c r="E90" s="285"/>
      <c r="F90" s="285"/>
      <c r="G90" s="285"/>
      <c r="H90" s="285"/>
    </row>
    <row r="91" spans="1:8" hidden="1">
      <c r="A91" s="268"/>
      <c r="B91" s="273"/>
      <c r="C91" s="273"/>
      <c r="D91" s="285"/>
      <c r="E91" s="285"/>
      <c r="F91" s="285"/>
      <c r="G91" s="285"/>
      <c r="H91" s="285"/>
    </row>
    <row r="92" spans="1:8">
      <c r="A92" s="86" t="s">
        <v>64</v>
      </c>
      <c r="B92" s="286" t="s">
        <v>205</v>
      </c>
      <c r="C92" s="496" t="s">
        <v>65</v>
      </c>
      <c r="D92" s="89">
        <f>+D94+D105+D113+D122+D125+D128+D132+D100+D142</f>
        <v>-1000000</v>
      </c>
      <c r="E92" s="89">
        <f>+E94+E105+E113+E122+E125+E128+E132+E100+E142</f>
        <v>-52237309.009999998</v>
      </c>
      <c r="F92" s="89">
        <f>+F94+F105+F113+F122+F125+F128+F132+F100</f>
        <v>-6742798</v>
      </c>
      <c r="G92" s="89">
        <f>+G94+G105+G113+G122+G125+G128+G132+G100</f>
        <v>0</v>
      </c>
      <c r="H92" s="89">
        <f>+H94+H105+H113+H122+H125+H128+H132+H100+H142</f>
        <v>-59980107.009999998</v>
      </c>
    </row>
    <row r="93" spans="1:8">
      <c r="A93" s="268"/>
      <c r="B93" s="279"/>
      <c r="C93" s="280"/>
      <c r="D93" s="81"/>
      <c r="E93" s="81"/>
      <c r="F93" s="81"/>
      <c r="G93" s="81"/>
      <c r="H93" s="81"/>
    </row>
    <row r="94" spans="1:8" hidden="1">
      <c r="A94" s="275" t="s">
        <v>64</v>
      </c>
      <c r="B94" s="276" t="s">
        <v>66</v>
      </c>
      <c r="C94" s="282" t="s">
        <v>67</v>
      </c>
      <c r="D94" s="278">
        <f>SUM(D95:D98)</f>
        <v>0</v>
      </c>
      <c r="E94" s="278">
        <f t="shared" ref="E94:F94" si="2">SUM(E95:E98)</f>
        <v>0</v>
      </c>
      <c r="F94" s="278">
        <f t="shared" si="2"/>
        <v>0</v>
      </c>
      <c r="G94" s="278">
        <f t="shared" ref="G94:H94" si="3">SUM(G95:G98)</f>
        <v>0</v>
      </c>
      <c r="H94" s="278">
        <f t="shared" si="3"/>
        <v>0</v>
      </c>
    </row>
    <row r="95" spans="1:8" hidden="1">
      <c r="A95" s="80" t="s">
        <v>64</v>
      </c>
      <c r="B95" s="90" t="s">
        <v>68</v>
      </c>
      <c r="C95" s="280" t="s">
        <v>69</v>
      </c>
      <c r="D95" s="81">
        <f>+'IND-ESTR-CLASIF '!D110</f>
        <v>0</v>
      </c>
      <c r="E95" s="81">
        <v>0</v>
      </c>
      <c r="F95" s="81">
        <v>0</v>
      </c>
      <c r="G95" s="81"/>
      <c r="H95" s="81">
        <f>SUM(D95:G95)</f>
        <v>0</v>
      </c>
    </row>
    <row r="96" spans="1:8" hidden="1">
      <c r="A96" s="80" t="s">
        <v>64</v>
      </c>
      <c r="B96" s="90" t="s">
        <v>70</v>
      </c>
      <c r="C96" s="280" t="s">
        <v>71</v>
      </c>
      <c r="D96" s="81">
        <f>+'IND-ESTR-CLASIF '!D111</f>
        <v>0</v>
      </c>
      <c r="E96" s="81">
        <f>+'IND-ESTR-CLASIF '!D1481+'IND-ESTR-CLASIF '!D976+'IND-ESTR-CLASIF '!D733+'IND-ESTR-CLASIF '!D1235+'IND-ESTR-CLASIF '!D308+'IND-ESTR-CLASIF '!D1762</f>
        <v>0</v>
      </c>
      <c r="F96" s="81">
        <f>+'IND-ESTR-CLASIF '!D2081</f>
        <v>0</v>
      </c>
      <c r="G96" s="81">
        <v>0</v>
      </c>
      <c r="H96" s="81">
        <f>SUM(D96:G96)</f>
        <v>0</v>
      </c>
    </row>
    <row r="97" spans="1:8" hidden="1">
      <c r="A97" s="80" t="s">
        <v>64</v>
      </c>
      <c r="B97" s="90" t="s">
        <v>330</v>
      </c>
      <c r="C97" s="280" t="s">
        <v>331</v>
      </c>
      <c r="D97" s="81">
        <v>0</v>
      </c>
      <c r="E97" s="81">
        <f>+'IND-ESTR-CLASIF '!D1150+'IND-ESTR-CLASIF '!D1421</f>
        <v>0</v>
      </c>
      <c r="F97" s="81">
        <v>0</v>
      </c>
      <c r="G97" s="81">
        <v>0</v>
      </c>
      <c r="H97" s="81">
        <f>SUM(D97:G97)</f>
        <v>0</v>
      </c>
    </row>
    <row r="98" spans="1:8" hidden="1">
      <c r="A98" s="80" t="s">
        <v>64</v>
      </c>
      <c r="B98" s="90" t="s">
        <v>277</v>
      </c>
      <c r="C98" s="280" t="s">
        <v>278</v>
      </c>
      <c r="D98" s="81">
        <v>0</v>
      </c>
      <c r="E98" s="81">
        <f>+'IND-ESTR-CLASIF '!D734</f>
        <v>0</v>
      </c>
      <c r="F98" s="81">
        <v>0</v>
      </c>
      <c r="G98" s="81">
        <v>0</v>
      </c>
      <c r="H98" s="81">
        <f>SUM(D98:G98)</f>
        <v>0</v>
      </c>
    </row>
    <row r="99" spans="1:8" hidden="1">
      <c r="A99" s="268"/>
      <c r="B99" s="279"/>
      <c r="C99" s="280"/>
      <c r="D99" s="81"/>
      <c r="E99" s="81"/>
      <c r="F99" s="81"/>
      <c r="G99" s="81"/>
      <c r="H99" s="81"/>
    </row>
    <row r="100" spans="1:8" ht="10.8" customHeight="1">
      <c r="A100" s="275" t="s">
        <v>64</v>
      </c>
      <c r="B100" s="276" t="s">
        <v>72</v>
      </c>
      <c r="C100" s="282" t="s">
        <v>73</v>
      </c>
      <c r="D100" s="278">
        <f>SUM(D101:D103)</f>
        <v>0</v>
      </c>
      <c r="E100" s="278">
        <f>SUM(E101:E103)</f>
        <v>-1664309.01</v>
      </c>
      <c r="F100" s="278">
        <f>SUM(F102:F103)</f>
        <v>0</v>
      </c>
      <c r="G100" s="278">
        <f>SUM(G102:G103)</f>
        <v>0</v>
      </c>
      <c r="H100" s="278">
        <f>SUM(H101:H103)</f>
        <v>-1664309.01</v>
      </c>
    </row>
    <row r="101" spans="1:8" ht="10.8" hidden="1" customHeight="1">
      <c r="A101" s="268" t="s">
        <v>64</v>
      </c>
      <c r="B101" s="279" t="s">
        <v>358</v>
      </c>
      <c r="C101" s="280" t="s">
        <v>359</v>
      </c>
      <c r="D101" s="274">
        <v>0</v>
      </c>
      <c r="E101" s="274">
        <f>+'IND-ESTR-CLASIF '!D1484</f>
        <v>0</v>
      </c>
      <c r="F101" s="81">
        <v>0</v>
      </c>
      <c r="G101" s="81">
        <v>0</v>
      </c>
      <c r="H101" s="81">
        <f>SUM(D101:G101)</f>
        <v>0</v>
      </c>
    </row>
    <row r="102" spans="1:8" ht="10.8" customHeight="1">
      <c r="A102" s="268" t="s">
        <v>64</v>
      </c>
      <c r="B102" s="279" t="s">
        <v>74</v>
      </c>
      <c r="C102" s="280" t="s">
        <v>75</v>
      </c>
      <c r="D102" s="81">
        <f>+'IND-ESTR-CLASIF '!D114</f>
        <v>0</v>
      </c>
      <c r="E102" s="81">
        <f>+'IND-ESTR-CLASIF '!D1153+'IND-ESTR-CLASIF '!D1485</f>
        <v>-412939.68</v>
      </c>
      <c r="F102" s="81">
        <v>0</v>
      </c>
      <c r="G102" s="81">
        <v>0</v>
      </c>
      <c r="H102" s="81">
        <f>SUM(D102:G102)</f>
        <v>-412939.68</v>
      </c>
    </row>
    <row r="103" spans="1:8" ht="10.8" customHeight="1">
      <c r="A103" s="268" t="s">
        <v>64</v>
      </c>
      <c r="B103" s="279" t="s">
        <v>76</v>
      </c>
      <c r="C103" s="280" t="s">
        <v>77</v>
      </c>
      <c r="D103" s="81">
        <f>+'IND-ESTR-CLASIF '!D115</f>
        <v>0</v>
      </c>
      <c r="E103" s="81">
        <f>+'IND-ESTR-CLASIF '!D509+'IND-ESTR-CLASIF '!D1154+'IND-ESTR-CLASIF '!D1486</f>
        <v>-1251369.33</v>
      </c>
      <c r="F103" s="81">
        <v>0</v>
      </c>
      <c r="G103" s="81">
        <v>0</v>
      </c>
      <c r="H103" s="81">
        <f>SUM(D103:G103)</f>
        <v>-1251369.33</v>
      </c>
    </row>
    <row r="104" spans="1:8" ht="10.8" customHeight="1">
      <c r="A104" s="268"/>
      <c r="B104" s="279"/>
      <c r="C104" s="280"/>
      <c r="D104" s="81"/>
      <c r="E104" s="81"/>
      <c r="F104" s="81"/>
      <c r="G104" s="81"/>
      <c r="H104" s="81"/>
    </row>
    <row r="105" spans="1:8" ht="10.8" customHeight="1">
      <c r="A105" s="275" t="s">
        <v>64</v>
      </c>
      <c r="B105" s="287" t="s">
        <v>279</v>
      </c>
      <c r="C105" s="288" t="s">
        <v>78</v>
      </c>
      <c r="D105" s="278">
        <f>SUM(D106:D111)</f>
        <v>0</v>
      </c>
      <c r="E105" s="278">
        <f>SUM(E106:E111)</f>
        <v>-1073000</v>
      </c>
      <c r="F105" s="278">
        <f>SUM(F106:F111)</f>
        <v>0</v>
      </c>
      <c r="G105" s="278">
        <f>SUM(G106:G111)</f>
        <v>0</v>
      </c>
      <c r="H105" s="278">
        <f>SUM(H106:H111)</f>
        <v>-1073000</v>
      </c>
    </row>
    <row r="106" spans="1:8" ht="10.8" customHeight="1">
      <c r="A106" s="281" t="s">
        <v>64</v>
      </c>
      <c r="B106" s="279" t="s">
        <v>79</v>
      </c>
      <c r="C106" s="283" t="s">
        <v>80</v>
      </c>
      <c r="D106" s="81">
        <f>+'IND-ESTR-CLASIF '!D118</f>
        <v>0</v>
      </c>
      <c r="E106" s="81">
        <f>+'IND-ESTR-CLASIF '!D979+'IND-ESTR-CLASIF '!D737+'IND-ESTR-CLASIF '!D311+'IND-ESTR-CLASIF '!D1818+'IND-ESTR-CLASIF '!D1489+'IND-ESTR-CLASIF '!D1157</f>
        <v>-73000</v>
      </c>
      <c r="F106" s="81">
        <f>+'IND-ESTR-CLASIF '!D2254</f>
        <v>0</v>
      </c>
      <c r="G106" s="81">
        <v>0</v>
      </c>
      <c r="H106" s="81">
        <f t="shared" ref="H106:H111" si="4">SUM(D106:G106)</f>
        <v>-73000</v>
      </c>
    </row>
    <row r="107" spans="1:8" ht="10.8" hidden="1" customHeight="1">
      <c r="A107" s="281" t="s">
        <v>64</v>
      </c>
      <c r="B107" s="90" t="s">
        <v>214</v>
      </c>
      <c r="C107" s="273" t="s">
        <v>215</v>
      </c>
      <c r="D107" s="81">
        <v>0</v>
      </c>
      <c r="E107" s="81">
        <f>+'IND-ESTR-CLASIF '!D738+'IND-ESTR-CLASIF '!D312+'IND-ESTR-CLASIF '!D1158+'IND-ESTR-CLASIF '!D1339</f>
        <v>0</v>
      </c>
      <c r="F107" s="81">
        <v>0</v>
      </c>
      <c r="G107" s="81">
        <v>0</v>
      </c>
      <c r="H107" s="81">
        <f t="shared" si="4"/>
        <v>0</v>
      </c>
    </row>
    <row r="108" spans="1:8" ht="10.8" customHeight="1">
      <c r="A108" s="281" t="s">
        <v>64</v>
      </c>
      <c r="B108" s="279" t="s">
        <v>81</v>
      </c>
      <c r="C108" s="283" t="s">
        <v>82</v>
      </c>
      <c r="D108" s="81">
        <f>-'IND-ESTR-CLASIF '!D119</f>
        <v>0</v>
      </c>
      <c r="E108" s="81">
        <f>+'IND-ESTR-CLASIF '!D1490+'IND-ESTR-CLASIF '!D77+-'IND-ESTR-CLASIF '!D313+'IND-ESTR-CLASIF '!D739</f>
        <v>-1000000</v>
      </c>
      <c r="F108" s="81">
        <v>0</v>
      </c>
      <c r="G108" s="81">
        <v>0</v>
      </c>
      <c r="H108" s="81">
        <f t="shared" si="4"/>
        <v>-1000000</v>
      </c>
    </row>
    <row r="109" spans="1:8" ht="10.8" hidden="1" customHeight="1">
      <c r="A109" s="281" t="s">
        <v>64</v>
      </c>
      <c r="B109" s="279" t="s">
        <v>83</v>
      </c>
      <c r="C109" s="283" t="s">
        <v>84</v>
      </c>
      <c r="D109" s="81">
        <f>-'IND-ESTR-CLASIF '!D120</f>
        <v>0</v>
      </c>
      <c r="E109" s="81">
        <v>0</v>
      </c>
      <c r="F109" s="81">
        <v>0</v>
      </c>
      <c r="G109" s="81">
        <v>0</v>
      </c>
      <c r="H109" s="81">
        <f t="shared" si="4"/>
        <v>0</v>
      </c>
    </row>
    <row r="110" spans="1:8" ht="20.399999999999999" hidden="1">
      <c r="A110" s="281" t="s">
        <v>64</v>
      </c>
      <c r="B110" s="279" t="s">
        <v>85</v>
      </c>
      <c r="C110" s="283" t="s">
        <v>86</v>
      </c>
      <c r="D110" s="81">
        <f>-'IND-ESTR-CLASIF '!D121</f>
        <v>0</v>
      </c>
      <c r="E110" s="81">
        <f>+'IND-ESTR-CLASIF '!D1159</f>
        <v>0</v>
      </c>
      <c r="F110" s="81">
        <v>0</v>
      </c>
      <c r="G110" s="81">
        <v>0</v>
      </c>
      <c r="H110" s="81">
        <f t="shared" si="4"/>
        <v>0</v>
      </c>
    </row>
    <row r="111" spans="1:8" ht="10.8" hidden="1" customHeight="1">
      <c r="A111" s="281" t="s">
        <v>64</v>
      </c>
      <c r="B111" s="279" t="s">
        <v>87</v>
      </c>
      <c r="C111" s="283" t="s">
        <v>88</v>
      </c>
      <c r="D111" s="81">
        <f>+'IND-ESTR-CLASIF '!D122</f>
        <v>0</v>
      </c>
      <c r="E111" s="81">
        <v>0</v>
      </c>
      <c r="F111" s="81">
        <v>0</v>
      </c>
      <c r="G111" s="81">
        <v>0</v>
      </c>
      <c r="H111" s="81">
        <f t="shared" si="4"/>
        <v>0</v>
      </c>
    </row>
    <row r="112" spans="1:8" ht="10.8" customHeight="1">
      <c r="A112" s="268"/>
      <c r="B112" s="279"/>
      <c r="C112" s="280"/>
      <c r="D112" s="81"/>
      <c r="E112" s="81"/>
      <c r="F112" s="81"/>
      <c r="G112" s="81"/>
      <c r="H112" s="81"/>
    </row>
    <row r="113" spans="1:8" ht="10.8" customHeight="1">
      <c r="A113" s="275" t="s">
        <v>64</v>
      </c>
      <c r="B113" s="276" t="s">
        <v>89</v>
      </c>
      <c r="C113" s="282" t="s">
        <v>90</v>
      </c>
      <c r="D113" s="278">
        <f>SUM(D114:D120)</f>
        <v>0</v>
      </c>
      <c r="E113" s="278">
        <f>SUM(E114:E120)</f>
        <v>-5000000</v>
      </c>
      <c r="F113" s="278">
        <f>SUM(F114:F120)</f>
        <v>-6742798</v>
      </c>
      <c r="G113" s="278">
        <f>SUM(G114:G120)</f>
        <v>0</v>
      </c>
      <c r="H113" s="278">
        <f>SUM(H114:H120)</f>
        <v>-11742798</v>
      </c>
    </row>
    <row r="114" spans="1:8" ht="10.8" hidden="1" customHeight="1">
      <c r="A114" s="281" t="s">
        <v>64</v>
      </c>
      <c r="B114" s="90" t="s">
        <v>360</v>
      </c>
      <c r="C114" s="273" t="s">
        <v>361</v>
      </c>
      <c r="D114" s="81">
        <v>0</v>
      </c>
      <c r="E114" s="81">
        <f>+'IND-ESTR-CLASIF '!D1493</f>
        <v>0</v>
      </c>
      <c r="F114" s="81">
        <v>0</v>
      </c>
      <c r="G114" s="81">
        <v>0</v>
      </c>
      <c r="H114" s="81">
        <f t="shared" ref="H114:H120" si="5">SUM(D114:G114)</f>
        <v>0</v>
      </c>
    </row>
    <row r="115" spans="1:8" ht="10.8" hidden="1" customHeight="1">
      <c r="A115" s="281" t="s">
        <v>64</v>
      </c>
      <c r="B115" s="90" t="s">
        <v>245</v>
      </c>
      <c r="C115" s="273" t="s">
        <v>246</v>
      </c>
      <c r="D115" s="81">
        <v>0</v>
      </c>
      <c r="E115" s="81">
        <f>+'IND-ESTR-CLASIF '!D512</f>
        <v>0</v>
      </c>
      <c r="F115" s="81">
        <v>0</v>
      </c>
      <c r="G115" s="81">
        <v>0</v>
      </c>
      <c r="H115" s="81">
        <f t="shared" si="5"/>
        <v>0</v>
      </c>
    </row>
    <row r="116" spans="1:8" ht="10.8" customHeight="1">
      <c r="A116" s="281" t="s">
        <v>64</v>
      </c>
      <c r="B116" s="90" t="s">
        <v>207</v>
      </c>
      <c r="C116" s="273" t="s">
        <v>216</v>
      </c>
      <c r="D116" s="81">
        <v>0</v>
      </c>
      <c r="E116" s="81">
        <f>+'IND-ESTR-CLASIF '!D253+'IND-ESTR-CLASIF '!D513+'IND-ESTR-CLASIF '!D1494+'IND-ESTR-CLASIF '!D316+'IND-ESTR-CLASIF '!D742+'IND-ESTR-CLASIF '!D1162</f>
        <v>0</v>
      </c>
      <c r="F116" s="81">
        <f>+'IND-ESTR-CLASIF '!D2337+'IND-ESTR-CLASIF '!D2211</f>
        <v>-6742798</v>
      </c>
      <c r="G116" s="81">
        <v>0</v>
      </c>
      <c r="H116" s="81">
        <f t="shared" si="5"/>
        <v>-6742798</v>
      </c>
    </row>
    <row r="117" spans="1:8" ht="10.8" hidden="1" customHeight="1">
      <c r="A117" s="281" t="s">
        <v>64</v>
      </c>
      <c r="B117" s="90" t="s">
        <v>91</v>
      </c>
      <c r="C117" s="273" t="s">
        <v>92</v>
      </c>
      <c r="D117" s="81">
        <f>+'IND-ESTR-CLASIF '!D125</f>
        <v>0</v>
      </c>
      <c r="E117" s="81">
        <f>+'IND-ESTR-CLASIF '!D1495+'IND-ESTR-CLASIF '!D254</f>
        <v>0</v>
      </c>
      <c r="F117" s="81">
        <v>0</v>
      </c>
      <c r="G117" s="81">
        <v>0</v>
      </c>
      <c r="H117" s="81">
        <f t="shared" si="5"/>
        <v>0</v>
      </c>
    </row>
    <row r="118" spans="1:8" ht="10.8" hidden="1" customHeight="1">
      <c r="A118" s="281" t="s">
        <v>64</v>
      </c>
      <c r="B118" s="90" t="s">
        <v>93</v>
      </c>
      <c r="C118" s="273" t="s">
        <v>94</v>
      </c>
      <c r="D118" s="81">
        <f>+'IND-ESTR-CLASIF '!D126</f>
        <v>0</v>
      </c>
      <c r="E118" s="81">
        <f>+'IND-ESTR-CLASIF '!D514</f>
        <v>0</v>
      </c>
      <c r="F118" s="81">
        <v>0</v>
      </c>
      <c r="G118" s="81">
        <v>0</v>
      </c>
      <c r="H118" s="81">
        <f t="shared" si="5"/>
        <v>0</v>
      </c>
    </row>
    <row r="119" spans="1:8" ht="10.8" hidden="1" customHeight="1">
      <c r="A119" s="281" t="s">
        <v>64</v>
      </c>
      <c r="B119" s="90" t="s">
        <v>95</v>
      </c>
      <c r="C119" s="273" t="s">
        <v>96</v>
      </c>
      <c r="D119" s="81">
        <f>+'IND-ESTR-CLASIF '!D127</f>
        <v>0</v>
      </c>
      <c r="E119" s="81">
        <f>+'IND-ESTR-CLASIF '!D743+'IND-ESTR-CLASIF '!D691+'IND-ESTR-CLASIF '!D983+'IND-ESTR-CLASIF '!D1496</f>
        <v>0</v>
      </c>
      <c r="F119" s="81">
        <v>0</v>
      </c>
      <c r="G119" s="81">
        <v>0</v>
      </c>
      <c r="H119" s="81">
        <f t="shared" si="5"/>
        <v>0</v>
      </c>
    </row>
    <row r="120" spans="1:8" ht="10.8" customHeight="1">
      <c r="A120" s="281" t="s">
        <v>64</v>
      </c>
      <c r="B120" s="90" t="s">
        <v>97</v>
      </c>
      <c r="C120" s="273" t="s">
        <v>98</v>
      </c>
      <c r="D120" s="81">
        <f>+'IND-ESTR-CLASIF '!D128</f>
        <v>0</v>
      </c>
      <c r="E120" s="81">
        <f>+'IND-ESTR-CLASIF '!D1497+'IND-ESTR-CLASIF '!D744+'IND-ESTR-CLASIF '!D515+'IND-ESTR-CLASIF '!D1424+'IND-ESTR-CLASIF '!D984</f>
        <v>-5000000</v>
      </c>
      <c r="F120" s="81">
        <f>+'IND-ESTR-CLASIF '!D2258</f>
        <v>0</v>
      </c>
      <c r="G120" s="81">
        <v>0</v>
      </c>
      <c r="H120" s="81">
        <f t="shared" si="5"/>
        <v>-5000000</v>
      </c>
    </row>
    <row r="121" spans="1:8" ht="10.8" customHeight="1">
      <c r="A121" s="268"/>
      <c r="B121" s="279"/>
      <c r="C121" s="273"/>
      <c r="D121" s="81"/>
      <c r="E121" s="81"/>
      <c r="F121" s="81"/>
      <c r="G121" s="81"/>
      <c r="H121" s="81"/>
    </row>
    <row r="122" spans="1:8" ht="10.8" hidden="1" customHeight="1">
      <c r="A122" s="275" t="s">
        <v>64</v>
      </c>
      <c r="B122" s="276">
        <v>1.05</v>
      </c>
      <c r="C122" s="282" t="s">
        <v>362</v>
      </c>
      <c r="D122" s="278">
        <f>SUM(D123:D123)</f>
        <v>0</v>
      </c>
      <c r="E122" s="278">
        <f>SUM(E123:E123)</f>
        <v>0</v>
      </c>
      <c r="F122" s="278">
        <f>SUM(F123:F123)</f>
        <v>0</v>
      </c>
      <c r="G122" s="278">
        <f>SUM(G123:G123)</f>
        <v>0</v>
      </c>
      <c r="H122" s="278">
        <f>SUM(H123:H123)</f>
        <v>0</v>
      </c>
    </row>
    <row r="123" spans="1:8" ht="10.8" hidden="1" customHeight="1">
      <c r="A123" s="281" t="s">
        <v>64</v>
      </c>
      <c r="B123" s="90" t="s">
        <v>249</v>
      </c>
      <c r="C123" s="273" t="s">
        <v>250</v>
      </c>
      <c r="D123" s="81">
        <f>+'IND-ESTR-CLASIF '!D131</f>
        <v>0</v>
      </c>
      <c r="E123" s="81">
        <f>+'IND-ESTR-CLASIF '!D1500+'IND-ESTR-CLASIF '!D518+'IND-ESTR-CLASIF '!D987</f>
        <v>0</v>
      </c>
      <c r="F123" s="81">
        <v>0</v>
      </c>
      <c r="G123" s="81">
        <v>0</v>
      </c>
      <c r="H123" s="81">
        <f>SUM(D123:G123)</f>
        <v>0</v>
      </c>
    </row>
    <row r="124" spans="1:8" ht="10.8" hidden="1" customHeight="1">
      <c r="A124" s="268"/>
      <c r="B124" s="279"/>
      <c r="C124" s="273"/>
      <c r="D124" s="81"/>
      <c r="E124" s="81"/>
      <c r="F124" s="81"/>
      <c r="G124" s="81"/>
      <c r="H124" s="81"/>
    </row>
    <row r="125" spans="1:8" ht="10.8" hidden="1" customHeight="1">
      <c r="A125" s="275" t="s">
        <v>64</v>
      </c>
      <c r="B125" s="276">
        <v>1.06</v>
      </c>
      <c r="C125" s="282" t="s">
        <v>280</v>
      </c>
      <c r="D125" s="278">
        <f>SUM(D126:D126)</f>
        <v>0</v>
      </c>
      <c r="E125" s="278">
        <f>SUM(E126:E126)</f>
        <v>0</v>
      </c>
      <c r="F125" s="278">
        <f>SUM(F126:F126)</f>
        <v>0</v>
      </c>
      <c r="G125" s="278">
        <f>SUM(G126:G126)</f>
        <v>0</v>
      </c>
      <c r="H125" s="278">
        <f>SUM(H126:H126)</f>
        <v>0</v>
      </c>
    </row>
    <row r="126" spans="1:8" hidden="1">
      <c r="A126" s="281" t="s">
        <v>64</v>
      </c>
      <c r="B126" s="90" t="s">
        <v>101</v>
      </c>
      <c r="C126" s="273" t="s">
        <v>102</v>
      </c>
      <c r="D126" s="81">
        <f>+'IND-ESTR-CLASIF '!D135</f>
        <v>0</v>
      </c>
      <c r="E126" s="81">
        <f>+'IND-ESTR-CLASIF '!D747+'IND-ESTR-CLASIF '!D990+'IND-ESTR-CLASIF '!D1345</f>
        <v>0</v>
      </c>
      <c r="F126" s="81">
        <v>0</v>
      </c>
      <c r="G126" s="81">
        <v>0</v>
      </c>
      <c r="H126" s="81">
        <f>SUM(D126:G126)</f>
        <v>0</v>
      </c>
    </row>
    <row r="127" spans="1:8" hidden="1">
      <c r="A127" s="281"/>
      <c r="B127" s="90"/>
      <c r="C127" s="273"/>
      <c r="D127" s="81"/>
      <c r="E127" s="81"/>
      <c r="F127" s="81"/>
      <c r="G127" s="81"/>
      <c r="H127" s="81"/>
    </row>
    <row r="128" spans="1:8">
      <c r="A128" s="275" t="s">
        <v>64</v>
      </c>
      <c r="B128" s="287" t="s">
        <v>281</v>
      </c>
      <c r="C128" s="288" t="s">
        <v>282</v>
      </c>
      <c r="D128" s="278">
        <f>SUM(D129:D130)</f>
        <v>0</v>
      </c>
      <c r="E128" s="278">
        <f>SUM(E129:E130)</f>
        <v>-10500000</v>
      </c>
      <c r="F128" s="278">
        <f>SUM(F129:F130)</f>
        <v>0</v>
      </c>
      <c r="G128" s="278">
        <f>SUM(G129:G130)</f>
        <v>0</v>
      </c>
      <c r="H128" s="278">
        <f>SUM(H129:H130)</f>
        <v>-10500000</v>
      </c>
    </row>
    <row r="129" spans="1:8">
      <c r="A129" s="281" t="s">
        <v>64</v>
      </c>
      <c r="B129" s="90" t="s">
        <v>363</v>
      </c>
      <c r="C129" s="273" t="s">
        <v>364</v>
      </c>
      <c r="D129" s="81">
        <v>0</v>
      </c>
      <c r="E129" s="81">
        <f>-'IND-ESTR-CLASIF '!D1506+'IND-ESTR-CLASIF '!D1768+'IND-ESTR-CLASIF '!D993+'IND-ESTR-CLASIF '!D750</f>
        <v>-10500000</v>
      </c>
      <c r="F129" s="81">
        <v>0</v>
      </c>
      <c r="G129" s="81">
        <v>0</v>
      </c>
      <c r="H129" s="81">
        <f>SUM(D129:G129)</f>
        <v>-10500000</v>
      </c>
    </row>
    <row r="130" spans="1:8" hidden="1">
      <c r="A130" s="497" t="s">
        <v>64</v>
      </c>
      <c r="B130" s="90" t="s">
        <v>283</v>
      </c>
      <c r="C130" s="498" t="s">
        <v>284</v>
      </c>
      <c r="D130" s="81">
        <v>0</v>
      </c>
      <c r="E130" s="81">
        <f>+'IND-ESTR-CLASIF '!D994-'IND-ESTR-CLASIF '!D1507+'IND-ESTR-CLASIF '!D751</f>
        <v>0</v>
      </c>
      <c r="F130" s="81"/>
      <c r="G130" s="81"/>
      <c r="H130" s="81">
        <f>SUM(D130:G130)</f>
        <v>0</v>
      </c>
    </row>
    <row r="131" spans="1:8">
      <c r="A131" s="281"/>
      <c r="B131" s="90"/>
      <c r="C131" s="273"/>
      <c r="D131" s="81"/>
      <c r="E131" s="81"/>
      <c r="F131" s="81"/>
      <c r="G131" s="81"/>
      <c r="H131" s="81"/>
    </row>
    <row r="132" spans="1:8">
      <c r="A132" s="275" t="s">
        <v>64</v>
      </c>
      <c r="B132" s="276" t="s">
        <v>251</v>
      </c>
      <c r="C132" s="282" t="s">
        <v>103</v>
      </c>
      <c r="D132" s="278">
        <f>SUM(D133:D140)</f>
        <v>-1000000</v>
      </c>
      <c r="E132" s="278">
        <f>SUM(E133:E140)</f>
        <v>-34000000</v>
      </c>
      <c r="F132" s="278">
        <f>SUM(F133:F140)</f>
        <v>0</v>
      </c>
      <c r="G132" s="278">
        <f>SUM(G133:G140)</f>
        <v>0</v>
      </c>
      <c r="H132" s="278">
        <f>SUM(H133:H140)</f>
        <v>-35000000</v>
      </c>
    </row>
    <row r="133" spans="1:8">
      <c r="A133" s="281" t="s">
        <v>64</v>
      </c>
      <c r="B133" s="90" t="s">
        <v>104</v>
      </c>
      <c r="C133" s="273" t="s">
        <v>105</v>
      </c>
      <c r="D133" s="81">
        <f>+'IND-ESTR-CLASIF '!D138</f>
        <v>0</v>
      </c>
      <c r="E133" s="81">
        <f>+'IND-ESTR-CLASIF '!D754+'IND-ESTR-CLASIF '!D1348+'IND-ESTR-CLASIF '!D1510</f>
        <v>-10500000</v>
      </c>
      <c r="F133" s="81">
        <v>0</v>
      </c>
      <c r="G133" s="81">
        <v>0</v>
      </c>
      <c r="H133" s="81">
        <f>SUM(D133:G133)</f>
        <v>-10500000</v>
      </c>
    </row>
    <row r="134" spans="1:8" hidden="1">
      <c r="A134" s="281" t="s">
        <v>64</v>
      </c>
      <c r="B134" s="90" t="s">
        <v>252</v>
      </c>
      <c r="C134" s="273" t="s">
        <v>253</v>
      </c>
      <c r="D134" s="81">
        <v>0</v>
      </c>
      <c r="E134" s="81">
        <f>-'IND-ESTR-CLASIF '!D521+'IND-ESTR-CLASIF '!D1238</f>
        <v>0</v>
      </c>
      <c r="F134" s="81">
        <v>0</v>
      </c>
      <c r="G134" s="81">
        <v>0</v>
      </c>
      <c r="H134" s="81">
        <f t="shared" ref="H134:H140" si="6">SUM(D134:G134)</f>
        <v>0</v>
      </c>
    </row>
    <row r="135" spans="1:8" ht="20.399999999999999" hidden="1">
      <c r="A135" s="281" t="s">
        <v>64</v>
      </c>
      <c r="B135" s="90" t="s">
        <v>108</v>
      </c>
      <c r="C135" s="283" t="s">
        <v>109</v>
      </c>
      <c r="D135" s="81">
        <f>+'IND-ESTR-CLASIF '!D140</f>
        <v>0</v>
      </c>
      <c r="E135" s="81">
        <f>+'IND-ESTR-CLASIF '!D1427+'IND-ESTR-CLASIF '!D522+'IND-ESTR-CLASIF '!D319+'IND-ESTR-CLASIF '!D1512+'IND-ESTR-CLASIF '!D755</f>
        <v>0</v>
      </c>
      <c r="F135" s="81">
        <f>+'IND-ESTR-CLASIF '!D2084</f>
        <v>0</v>
      </c>
      <c r="G135" s="81">
        <v>0</v>
      </c>
      <c r="H135" s="81">
        <f t="shared" si="6"/>
        <v>0</v>
      </c>
    </row>
    <row r="136" spans="1:8">
      <c r="A136" s="281" t="s">
        <v>64</v>
      </c>
      <c r="B136" s="90" t="s">
        <v>110</v>
      </c>
      <c r="C136" s="283" t="s">
        <v>111</v>
      </c>
      <c r="D136" s="81">
        <f>+'IND-ESTR-CLASIF '!D141</f>
        <v>0</v>
      </c>
      <c r="E136" s="81">
        <f>+'IND-ESTR-CLASIF '!D1428+'IND-ESTR-CLASIF '!D1511+'IND-ESTR-CLASIF '!D445</f>
        <v>-23500000</v>
      </c>
      <c r="F136" s="81">
        <v>0</v>
      </c>
      <c r="G136" s="81">
        <v>0</v>
      </c>
      <c r="H136" s="81">
        <f t="shared" si="6"/>
        <v>-23500000</v>
      </c>
    </row>
    <row r="137" spans="1:8" hidden="1">
      <c r="A137" s="281" t="s">
        <v>64</v>
      </c>
      <c r="B137" s="90" t="s">
        <v>106</v>
      </c>
      <c r="C137" s="283" t="s">
        <v>107</v>
      </c>
      <c r="D137" s="81">
        <f>+'IND-ESTR-CLASIF '!D139</f>
        <v>0</v>
      </c>
      <c r="E137" s="81">
        <f>+'IND-ESTR-CLASIF '!D1165+'IND-ESTR-CLASIF '!D523+'IND-ESTR-CLASIF '!D756</f>
        <v>0</v>
      </c>
      <c r="F137" s="81">
        <v>0</v>
      </c>
      <c r="G137" s="81">
        <v>0</v>
      </c>
      <c r="H137" s="81">
        <f t="shared" si="6"/>
        <v>0</v>
      </c>
    </row>
    <row r="138" spans="1:8" ht="20.399999999999999" hidden="1">
      <c r="A138" s="281" t="s">
        <v>64</v>
      </c>
      <c r="B138" s="90" t="s">
        <v>112</v>
      </c>
      <c r="C138" s="283" t="s">
        <v>113</v>
      </c>
      <c r="D138" s="81">
        <f>+'IND-ESTR-CLASIF '!D142</f>
        <v>0</v>
      </c>
      <c r="E138" s="81">
        <f>+'IND-ESTR-CLASIF '!D998</f>
        <v>0</v>
      </c>
      <c r="F138" s="81">
        <v>0</v>
      </c>
      <c r="G138" s="81">
        <v>0</v>
      </c>
      <c r="H138" s="81">
        <f t="shared" si="6"/>
        <v>0</v>
      </c>
    </row>
    <row r="139" spans="1:8" ht="20.399999999999999" hidden="1">
      <c r="A139" s="281" t="s">
        <v>64</v>
      </c>
      <c r="B139" s="90" t="s">
        <v>114</v>
      </c>
      <c r="C139" s="283" t="s">
        <v>115</v>
      </c>
      <c r="D139" s="81">
        <f>+'IND-ESTR-CLASIF '!D143</f>
        <v>0</v>
      </c>
      <c r="E139" s="81">
        <f>+'IND-ESTR-CLASIF '!D1513+'IND-ESTR-CLASIF '!D524+'IND-ESTR-CLASIF '!D1166</f>
        <v>0</v>
      </c>
      <c r="F139" s="81">
        <v>0</v>
      </c>
      <c r="G139" s="81">
        <v>0</v>
      </c>
      <c r="H139" s="81">
        <f t="shared" si="6"/>
        <v>0</v>
      </c>
    </row>
    <row r="140" spans="1:8">
      <c r="A140" s="281" t="s">
        <v>64</v>
      </c>
      <c r="B140" s="90" t="s">
        <v>116</v>
      </c>
      <c r="C140" s="283" t="s">
        <v>117</v>
      </c>
      <c r="D140" s="81">
        <f>'IND-ESTR-CLASIF '!D144</f>
        <v>-1000000</v>
      </c>
      <c r="E140" s="81">
        <f>'IND-ESTR-CLASIF '!D1822+'IND-ESTR-CLASIF '!D1514</f>
        <v>0</v>
      </c>
      <c r="F140" s="81">
        <v>0</v>
      </c>
      <c r="G140" s="81">
        <v>0</v>
      </c>
      <c r="H140" s="81">
        <f t="shared" si="6"/>
        <v>-1000000</v>
      </c>
    </row>
    <row r="141" spans="1:8" hidden="1">
      <c r="A141" s="281"/>
      <c r="B141" s="90"/>
      <c r="C141" s="283"/>
      <c r="D141" s="81"/>
      <c r="E141" s="81"/>
      <c r="F141" s="81"/>
      <c r="G141" s="81"/>
      <c r="H141" s="81"/>
    </row>
    <row r="142" spans="1:8" hidden="1">
      <c r="A142" s="275" t="s">
        <v>64</v>
      </c>
      <c r="B142" s="276" t="s">
        <v>118</v>
      </c>
      <c r="C142" s="282" t="s">
        <v>119</v>
      </c>
      <c r="D142" s="278">
        <f>+D143</f>
        <v>0</v>
      </c>
      <c r="E142" s="278">
        <f>+E143</f>
        <v>0</v>
      </c>
      <c r="F142" s="278">
        <f>+F143</f>
        <v>0</v>
      </c>
      <c r="G142" s="278">
        <f>+G143</f>
        <v>0</v>
      </c>
      <c r="H142" s="278">
        <f>SUM(H143)</f>
        <v>0</v>
      </c>
    </row>
    <row r="143" spans="1:8" hidden="1">
      <c r="A143" s="281" t="s">
        <v>64</v>
      </c>
      <c r="B143" s="90" t="s">
        <v>120</v>
      </c>
      <c r="C143" s="283" t="s">
        <v>121</v>
      </c>
      <c r="D143" s="81">
        <f>+'IND-ESTR-CLASIF '!D147</f>
        <v>0</v>
      </c>
      <c r="E143" s="81">
        <f>+'IND-ESTR-CLASIF '!D323</f>
        <v>0</v>
      </c>
      <c r="F143" s="81">
        <v>0</v>
      </c>
      <c r="G143" s="81">
        <v>0</v>
      </c>
      <c r="H143" s="81">
        <f>SUM(D143:G143)</f>
        <v>0</v>
      </c>
    </row>
    <row r="144" spans="1:8">
      <c r="A144" s="281"/>
      <c r="B144" s="90"/>
      <c r="C144" s="283"/>
      <c r="D144" s="81"/>
      <c r="E144" s="81"/>
      <c r="F144" s="81"/>
      <c r="G144" s="81"/>
      <c r="H144" s="81"/>
    </row>
    <row r="145" spans="1:8">
      <c r="A145" s="281"/>
      <c r="B145" s="90"/>
      <c r="C145" s="273"/>
      <c r="D145" s="81"/>
      <c r="E145" s="81"/>
      <c r="F145" s="81"/>
      <c r="G145" s="81"/>
      <c r="H145" s="81"/>
    </row>
    <row r="146" spans="1:8">
      <c r="A146" s="86" t="s">
        <v>64</v>
      </c>
      <c r="B146" s="286">
        <v>2</v>
      </c>
      <c r="C146" s="496" t="s">
        <v>122</v>
      </c>
      <c r="D146" s="89">
        <f>+D161+D169+D173++D148+D155</f>
        <v>0</v>
      </c>
      <c r="E146" s="89">
        <f>+E161+E169+E173+E155+E148</f>
        <v>-40075000</v>
      </c>
      <c r="F146" s="89">
        <f>+F161+F169+F173+F155+F148</f>
        <v>0</v>
      </c>
      <c r="G146" s="89">
        <f>+G161+G169+G173+G155+G148</f>
        <v>0</v>
      </c>
      <c r="H146" s="89">
        <f>+H161+H169+H173+H155+H148</f>
        <v>-40075000</v>
      </c>
    </row>
    <row r="147" spans="1:8">
      <c r="A147" s="86"/>
      <c r="B147" s="286"/>
      <c r="C147" s="499"/>
      <c r="D147" s="81"/>
      <c r="E147" s="81"/>
      <c r="F147" s="81"/>
      <c r="G147" s="81"/>
      <c r="H147" s="81"/>
    </row>
    <row r="148" spans="1:8">
      <c r="A148" s="500" t="s">
        <v>64</v>
      </c>
      <c r="B148" s="87" t="s">
        <v>123</v>
      </c>
      <c r="C148" s="501" t="s">
        <v>124</v>
      </c>
      <c r="D148" s="278">
        <f>SUM(D149:D154)</f>
        <v>0</v>
      </c>
      <c r="E148" s="278">
        <f>SUM(E149:E154)</f>
        <v>-23099410</v>
      </c>
      <c r="F148" s="278">
        <f>SUM(F149:F154)</f>
        <v>0</v>
      </c>
      <c r="G148" s="278">
        <f>SUM(G149:G154)</f>
        <v>0</v>
      </c>
      <c r="H148" s="278">
        <f>SUM(H149:H154)</f>
        <v>-23099410</v>
      </c>
    </row>
    <row r="149" spans="1:8">
      <c r="A149" s="80" t="s">
        <v>64</v>
      </c>
      <c r="B149" s="279" t="s">
        <v>125</v>
      </c>
      <c r="C149" s="502" t="s">
        <v>126</v>
      </c>
      <c r="D149" s="81">
        <f>+'IND-ESTR-CLASIF '!D153</f>
        <v>0</v>
      </c>
      <c r="E149" s="81">
        <f>+'IND-ESTR-CLASIF '!D451+'IND-ESTR-CLASIF '!D530+'IND-ESTR-CLASIF '!D762+'IND-ESTR-CLASIF '!D1828+'IND-ESTR-CLASIF '!D329+'IND-ESTR-CLASIF '!D1247+'IND-ESTR-CLASIF '!D392+'IND-ESTR-CLASIF '!D260+'IND-ESTR-CLASIF '!D1520</f>
        <v>-19000000</v>
      </c>
      <c r="F149" s="81">
        <f>+'IND-ESTR-CLASIF '!D2178</f>
        <v>0</v>
      </c>
      <c r="G149" s="81">
        <v>0</v>
      </c>
      <c r="H149" s="81">
        <f>SUM(D149:G149)</f>
        <v>-19000000</v>
      </c>
    </row>
    <row r="150" spans="1:8">
      <c r="A150" s="80" t="s">
        <v>64</v>
      </c>
      <c r="B150" s="279" t="s">
        <v>127</v>
      </c>
      <c r="C150" s="502" t="s">
        <v>128</v>
      </c>
      <c r="D150" s="81">
        <f>+'IND-ESTR-CLASIF '!D154</f>
        <v>0</v>
      </c>
      <c r="E150" s="81">
        <f>+'IND-ESTR-CLASIF '!D452+'IND-ESTR-CLASIF '!D330+'IND-ESTR-CLASIF '!D763+'IND-ESTR-CLASIF '!D1521+'IND-ESTR-CLASIF '!D1172+'IND-ESTR-CLASIF '!D393+'IND-ESTR-CLASIF '!D531</f>
        <v>-3099410</v>
      </c>
      <c r="F150" s="81">
        <f>+'IND-ESTR-CLASIF '!D2090+'IND-ESTR-CLASIF '!D2263</f>
        <v>0</v>
      </c>
      <c r="G150" s="81">
        <v>0</v>
      </c>
      <c r="H150" s="81">
        <f>SUM(D150:G150)</f>
        <v>-3099410</v>
      </c>
    </row>
    <row r="151" spans="1:8" hidden="1">
      <c r="A151" s="80" t="s">
        <v>64</v>
      </c>
      <c r="B151" s="279" t="s">
        <v>365</v>
      </c>
      <c r="C151" s="502" t="s">
        <v>366</v>
      </c>
      <c r="D151" s="81">
        <v>0</v>
      </c>
      <c r="E151" s="81">
        <f>'IND-ESTR-CLASIF '!D1522+'IND-ESTR-CLASIF '!D1774</f>
        <v>0</v>
      </c>
      <c r="F151" s="81">
        <v>0</v>
      </c>
      <c r="G151" s="81">
        <v>0</v>
      </c>
      <c r="H151" s="81">
        <f>SUM(D151:G151)</f>
        <v>0</v>
      </c>
    </row>
    <row r="152" spans="1:8" hidden="1">
      <c r="A152" s="80" t="s">
        <v>64</v>
      </c>
      <c r="B152" s="279" t="s">
        <v>129</v>
      </c>
      <c r="C152" s="502" t="s">
        <v>130</v>
      </c>
      <c r="D152" s="81">
        <f>+'IND-ESTR-CLASIF '!D155</f>
        <v>0</v>
      </c>
      <c r="E152" s="81">
        <f>+'IND-ESTR-CLASIF '!D1173+'IND-ESTR-CLASIF '!D1248+'IND-ESTR-CLASIF '!D764+'IND-ESTR-CLASIF '!D1523+'IND-ESTR-CLASIF '!D1356</f>
        <v>0</v>
      </c>
      <c r="F152" s="81">
        <v>0</v>
      </c>
      <c r="G152" s="81">
        <v>0</v>
      </c>
      <c r="H152" s="81">
        <f>SUM(D152:G152)</f>
        <v>0</v>
      </c>
    </row>
    <row r="153" spans="1:8">
      <c r="A153" s="80" t="s">
        <v>64</v>
      </c>
      <c r="B153" s="279" t="s">
        <v>218</v>
      </c>
      <c r="C153" s="502" t="s">
        <v>219</v>
      </c>
      <c r="D153" s="81">
        <v>0</v>
      </c>
      <c r="E153" s="81">
        <f>+'IND-ESTR-CLASIF '!D331+'IND-ESTR-CLASIF '!D1829+'IND-ESTR-CLASIF '!D1524+'IND-ESTR-CLASIF '!D532+'IND-ESTR-CLASIF '!D453</f>
        <v>-1000000</v>
      </c>
      <c r="F153" s="81">
        <f>+'IND-ESTR-CLASIF '!D1969</f>
        <v>0</v>
      </c>
      <c r="G153" s="81">
        <v>0</v>
      </c>
      <c r="H153" s="81">
        <f>SUM(D153:G153)</f>
        <v>-1000000</v>
      </c>
    </row>
    <row r="154" spans="1:8">
      <c r="A154" s="86"/>
      <c r="B154" s="286"/>
      <c r="C154" s="499"/>
      <c r="D154" s="81"/>
      <c r="E154" s="81"/>
      <c r="F154" s="81"/>
      <c r="G154" s="81"/>
      <c r="H154" s="81"/>
    </row>
    <row r="155" spans="1:8">
      <c r="A155" s="500" t="s">
        <v>64</v>
      </c>
      <c r="B155" s="87" t="s">
        <v>236</v>
      </c>
      <c r="C155" s="501" t="s">
        <v>237</v>
      </c>
      <c r="D155" s="278">
        <f>SUM(D156:D159)</f>
        <v>0</v>
      </c>
      <c r="E155" s="278">
        <f t="shared" ref="E155:H155" si="7">SUM(E156:E159)</f>
        <v>-10000000</v>
      </c>
      <c r="F155" s="278">
        <f t="shared" si="7"/>
        <v>0</v>
      </c>
      <c r="G155" s="278">
        <f t="shared" si="7"/>
        <v>0</v>
      </c>
      <c r="H155" s="278">
        <f t="shared" si="7"/>
        <v>-10000000</v>
      </c>
    </row>
    <row r="156" spans="1:8" hidden="1">
      <c r="A156" s="281" t="s">
        <v>64</v>
      </c>
      <c r="B156" s="90" t="s">
        <v>367</v>
      </c>
      <c r="C156" s="498" t="s">
        <v>368</v>
      </c>
      <c r="D156" s="81">
        <v>0</v>
      </c>
      <c r="E156" s="81">
        <f>+'IND-ESTR-CLASIF '!D1527</f>
        <v>0</v>
      </c>
      <c r="F156" s="81">
        <v>0</v>
      </c>
      <c r="G156" s="81">
        <v>0</v>
      </c>
      <c r="H156" s="81">
        <f>SUM(D156:G156)</f>
        <v>0</v>
      </c>
    </row>
    <row r="157" spans="1:8" hidden="1">
      <c r="A157" s="281" t="s">
        <v>64</v>
      </c>
      <c r="B157" s="90" t="s">
        <v>238</v>
      </c>
      <c r="C157" s="498" t="s">
        <v>239</v>
      </c>
      <c r="D157" s="81">
        <v>0</v>
      </c>
      <c r="E157" s="81">
        <f>-'IND-ESTR-CLASIF '!D456</f>
        <v>0</v>
      </c>
      <c r="F157" s="81">
        <v>0</v>
      </c>
      <c r="G157" s="81">
        <v>0</v>
      </c>
      <c r="H157" s="81">
        <f>SUM(D157:G157)</f>
        <v>0</v>
      </c>
    </row>
    <row r="158" spans="1:8">
      <c r="A158" s="281" t="s">
        <v>64</v>
      </c>
      <c r="B158" s="90" t="s">
        <v>285</v>
      </c>
      <c r="C158" s="498" t="s">
        <v>286</v>
      </c>
      <c r="D158" s="81">
        <v>0</v>
      </c>
      <c r="E158" s="81">
        <f>+'IND-ESTR-CLASIF '!D1004+'IND-ESTR-CLASIF '!D1528+'IND-ESTR-CLASIF '!D767</f>
        <v>-10000000</v>
      </c>
      <c r="F158" s="81">
        <v>0</v>
      </c>
      <c r="G158" s="81">
        <v>0</v>
      </c>
      <c r="H158" s="81">
        <f>SUM(D158:G158)</f>
        <v>-10000000</v>
      </c>
    </row>
    <row r="159" spans="1:8" hidden="1">
      <c r="A159" s="281" t="s">
        <v>64</v>
      </c>
      <c r="B159" s="90" t="s">
        <v>582</v>
      </c>
      <c r="C159" s="498" t="s">
        <v>583</v>
      </c>
      <c r="D159" s="81">
        <v>0</v>
      </c>
      <c r="E159" s="81">
        <f>+'IND-ESTR-CLASIF '!D1529</f>
        <v>0</v>
      </c>
      <c r="F159" s="81">
        <v>0</v>
      </c>
      <c r="G159" s="81">
        <v>0</v>
      </c>
      <c r="H159" s="81">
        <f>SUM(D159:G159)</f>
        <v>0</v>
      </c>
    </row>
    <row r="160" spans="1:8">
      <c r="A160" s="86"/>
      <c r="B160" s="90"/>
      <c r="C160" s="499"/>
      <c r="D160" s="81"/>
      <c r="E160" s="81"/>
      <c r="F160" s="81"/>
      <c r="G160" s="81"/>
      <c r="H160" s="81"/>
    </row>
    <row r="161" spans="1:8" ht="20.399999999999999">
      <c r="A161" s="275" t="s">
        <v>64</v>
      </c>
      <c r="B161" s="87" t="s">
        <v>131</v>
      </c>
      <c r="C161" s="503" t="s">
        <v>132</v>
      </c>
      <c r="D161" s="278">
        <f>SUM(D162:D167)</f>
        <v>0</v>
      </c>
      <c r="E161" s="278">
        <f t="shared" ref="E161:H161" si="8">SUM(E162:E167)</f>
        <v>-1748590</v>
      </c>
      <c r="F161" s="278">
        <f t="shared" si="8"/>
        <v>0</v>
      </c>
      <c r="G161" s="278">
        <f t="shared" si="8"/>
        <v>0</v>
      </c>
      <c r="H161" s="278">
        <f t="shared" si="8"/>
        <v>-1748590</v>
      </c>
    </row>
    <row r="162" spans="1:8" hidden="1">
      <c r="A162" s="281" t="s">
        <v>64</v>
      </c>
      <c r="B162" s="90" t="s">
        <v>133</v>
      </c>
      <c r="C162" s="273" t="s">
        <v>134</v>
      </c>
      <c r="D162" s="81">
        <f>+'IND-ESTR-CLASIF '!D158</f>
        <v>0</v>
      </c>
      <c r="E162" s="81">
        <f>+'IND-ESTR-CLASIF '!D535+'IND-ESTR-CLASIF '!D1251+'IND-ESTR-CLASIF '!D334+'IND-ESTR-CLASIF '!D770+'IND-ESTR-CLASIF '!D396+'IND-ESTR-CLASIF '!D1532</f>
        <v>0</v>
      </c>
      <c r="F162" s="81">
        <f>+'IND-ESTR-CLASIF '!D2023+'IND-ESTR-CLASIF '!D2094</f>
        <v>0</v>
      </c>
      <c r="G162" s="81">
        <v>0</v>
      </c>
      <c r="H162" s="81">
        <f t="shared" ref="H162:H167" si="9">SUM(D162:G162)</f>
        <v>0</v>
      </c>
    </row>
    <row r="163" spans="1:8" hidden="1">
      <c r="A163" s="281" t="s">
        <v>64</v>
      </c>
      <c r="B163" s="90" t="s">
        <v>135</v>
      </c>
      <c r="C163" s="283" t="s">
        <v>136</v>
      </c>
      <c r="D163" s="81">
        <f>+'IND-ESTR-CLASIF '!D159</f>
        <v>0</v>
      </c>
      <c r="E163" s="81">
        <f>+'IND-ESTR-CLASIF '!D1533+'IND-ESTR-CLASIF '!D1252</f>
        <v>0</v>
      </c>
      <c r="F163" s="81">
        <f>+'IND-ESTR-CLASIF '!D1972+'IND-ESTR-CLASIF '!D2095</f>
        <v>0</v>
      </c>
      <c r="G163" s="81">
        <v>0</v>
      </c>
      <c r="H163" s="81">
        <f t="shared" si="9"/>
        <v>0</v>
      </c>
    </row>
    <row r="164" spans="1:8" ht="20.399999999999999">
      <c r="A164" s="281" t="s">
        <v>64</v>
      </c>
      <c r="B164" s="90" t="s">
        <v>254</v>
      </c>
      <c r="C164" s="283" t="s">
        <v>255</v>
      </c>
      <c r="D164" s="81">
        <v>0</v>
      </c>
      <c r="E164" s="81">
        <f>+'IND-ESTR-CLASIF '!D1535+'IND-ESTR-CLASIF '!D536</f>
        <v>-1748590</v>
      </c>
      <c r="F164" s="81">
        <v>0</v>
      </c>
      <c r="G164" s="81">
        <v>0</v>
      </c>
      <c r="H164" s="81">
        <f t="shared" ref="H164" si="10">SUM(D164:G164)</f>
        <v>-1748590</v>
      </c>
    </row>
    <row r="165" spans="1:8" hidden="1">
      <c r="A165" s="281" t="s">
        <v>64</v>
      </c>
      <c r="B165" s="90" t="s">
        <v>137</v>
      </c>
      <c r="C165" s="283" t="s">
        <v>138</v>
      </c>
      <c r="D165" s="81">
        <f>+'IND-ESTR-CLASIF '!D160</f>
        <v>0</v>
      </c>
      <c r="E165" s="81">
        <f>+'IND-ESTR-CLASIF '!D1536</f>
        <v>0</v>
      </c>
      <c r="F165" s="81">
        <v>0</v>
      </c>
      <c r="G165" s="81">
        <v>0</v>
      </c>
      <c r="H165" s="81">
        <f t="shared" si="9"/>
        <v>0</v>
      </c>
    </row>
    <row r="166" spans="1:8" hidden="1">
      <c r="A166" s="281" t="s">
        <v>64</v>
      </c>
      <c r="B166" s="90" t="s">
        <v>240</v>
      </c>
      <c r="C166" s="273" t="s">
        <v>241</v>
      </c>
      <c r="D166" s="81">
        <v>0</v>
      </c>
      <c r="E166" s="81">
        <f>+'IND-ESTR-CLASIF '!D1537+'IND-ESTR-CLASIF '!D459+'IND-ESTR-CLASIF '!D773+'IND-ESTR-CLASIF '!D537</f>
        <v>0</v>
      </c>
      <c r="F166" s="81">
        <f>+'IND-ESTR-CLASIF '!D2183+'IND-ESTR-CLASIF '!D2137</f>
        <v>0</v>
      </c>
      <c r="G166" s="81">
        <v>0</v>
      </c>
      <c r="H166" s="81">
        <f t="shared" si="9"/>
        <v>0</v>
      </c>
    </row>
    <row r="167" spans="1:8" ht="20.399999999999999" hidden="1">
      <c r="A167" s="281" t="s">
        <v>64</v>
      </c>
      <c r="B167" s="90" t="s">
        <v>256</v>
      </c>
      <c r="C167" s="283" t="s">
        <v>257</v>
      </c>
      <c r="D167" s="81">
        <v>0</v>
      </c>
      <c r="E167" s="81">
        <f>+'IND-ESTR-CLASIF '!D538+'IND-ESTR-CLASIF '!D774+'IND-ESTR-CLASIF '!D1538</f>
        <v>0</v>
      </c>
      <c r="F167" s="81">
        <v>0</v>
      </c>
      <c r="G167" s="81">
        <v>0</v>
      </c>
      <c r="H167" s="81">
        <f t="shared" si="9"/>
        <v>0</v>
      </c>
    </row>
    <row r="168" spans="1:8">
      <c r="A168" s="281"/>
      <c r="B168" s="90"/>
      <c r="C168" s="273"/>
      <c r="D168" s="81"/>
      <c r="E168" s="81"/>
      <c r="F168" s="81"/>
      <c r="G168" s="81"/>
      <c r="H168" s="81"/>
    </row>
    <row r="169" spans="1:8">
      <c r="A169" s="275" t="s">
        <v>64</v>
      </c>
      <c r="B169" s="276">
        <v>2.04</v>
      </c>
      <c r="C169" s="503" t="s">
        <v>220</v>
      </c>
      <c r="D169" s="278">
        <f>SUM(D170:D171)</f>
        <v>0</v>
      </c>
      <c r="E169" s="278">
        <f>SUM(E170:E171)</f>
        <v>-1000000</v>
      </c>
      <c r="F169" s="278">
        <f>SUM(F170:F171)</f>
        <v>0</v>
      </c>
      <c r="G169" s="278">
        <f>SUM(G170:G171)</f>
        <v>0</v>
      </c>
      <c r="H169" s="278">
        <f>SUM(H170:H171)</f>
        <v>-1000000</v>
      </c>
    </row>
    <row r="170" spans="1:8" hidden="1">
      <c r="A170" s="281" t="s">
        <v>64</v>
      </c>
      <c r="B170" s="90" t="s">
        <v>141</v>
      </c>
      <c r="C170" s="273" t="s">
        <v>142</v>
      </c>
      <c r="D170" s="81">
        <f>+'IND-ESTR-CLASIF '!D163</f>
        <v>0</v>
      </c>
      <c r="E170" s="81">
        <f>+'IND-ESTR-CLASIF '!D1541+'IND-ESTR-CLASIF '!D337+'IND-ESTR-CLASIF '!D541+'IND-ESTR-CLASIF '!D1832+'IND-ESTR-CLASIF '!D777+'IND-ESTR-CLASIF '!D1176+'IND-ESTR-CLASIF '!D399</f>
        <v>0</v>
      </c>
      <c r="F170" s="81">
        <f>+'IND-ESTR-CLASIF '!D1976+'IND-ESTR-CLASIF '!D2027+'IND-ESTR-CLASIF '!D2186</f>
        <v>0</v>
      </c>
      <c r="G170" s="81">
        <v>0</v>
      </c>
      <c r="H170" s="81">
        <f>SUM(D170:G170)</f>
        <v>0</v>
      </c>
    </row>
    <row r="171" spans="1:8">
      <c r="A171" s="281" t="s">
        <v>64</v>
      </c>
      <c r="B171" s="90" t="s">
        <v>143</v>
      </c>
      <c r="C171" s="273" t="s">
        <v>144</v>
      </c>
      <c r="D171" s="81">
        <f>-'IND-ESTR-CLASIF '!D164</f>
        <v>0</v>
      </c>
      <c r="E171" s="81">
        <f>+'IND-ESTR-CLASIF '!D542+'IND-ESTR-CLASIF '!D462+'IND-ESTR-CLASIF '!D338+'IND-ESTR-CLASIF '!D1542</f>
        <v>-1000000</v>
      </c>
      <c r="F171" s="81">
        <v>0</v>
      </c>
      <c r="G171" s="81">
        <v>0</v>
      </c>
      <c r="H171" s="81">
        <f>SUM(D171:G171)</f>
        <v>-1000000</v>
      </c>
    </row>
    <row r="172" spans="1:8">
      <c r="A172" s="281"/>
      <c r="B172" s="90"/>
      <c r="C172" s="273"/>
      <c r="D172" s="81"/>
      <c r="E172" s="81"/>
      <c r="F172" s="81"/>
      <c r="G172" s="81"/>
      <c r="H172" s="81"/>
    </row>
    <row r="173" spans="1:8">
      <c r="A173" s="275" t="s">
        <v>64</v>
      </c>
      <c r="B173" s="276">
        <v>2.99</v>
      </c>
      <c r="C173" s="282" t="s">
        <v>209</v>
      </c>
      <c r="D173" s="278">
        <f>SUM(D174:D181)</f>
        <v>0</v>
      </c>
      <c r="E173" s="278">
        <f>SUM(E174:E181)</f>
        <v>-4227000</v>
      </c>
      <c r="F173" s="278">
        <f>SUM(F174:F181)</f>
        <v>0</v>
      </c>
      <c r="G173" s="278">
        <f>SUM(G174:G181)</f>
        <v>0</v>
      </c>
      <c r="H173" s="278">
        <f>SUM(H174:H181)</f>
        <v>-4227000</v>
      </c>
    </row>
    <row r="174" spans="1:8" hidden="1">
      <c r="A174" s="281" t="s">
        <v>64</v>
      </c>
      <c r="B174" s="90" t="s">
        <v>147</v>
      </c>
      <c r="C174" s="273" t="s">
        <v>148</v>
      </c>
      <c r="D174" s="81">
        <f>+'IND-ESTR-CLASIF '!D167</f>
        <v>0</v>
      </c>
      <c r="E174" s="81">
        <f>+'IND-ESTR-CLASIF '!D1545+'IND-ESTR-CLASIF '!D1179</f>
        <v>0</v>
      </c>
      <c r="F174" s="81">
        <v>0</v>
      </c>
      <c r="G174" s="81">
        <v>0</v>
      </c>
      <c r="H174" s="81">
        <f t="shared" ref="H174:H181" si="11">SUM(D174:G174)</f>
        <v>0</v>
      </c>
    </row>
    <row r="175" spans="1:8" hidden="1">
      <c r="A175" s="281" t="s">
        <v>64</v>
      </c>
      <c r="B175" s="90" t="s">
        <v>369</v>
      </c>
      <c r="C175" s="273" t="s">
        <v>370</v>
      </c>
      <c r="D175" s="81">
        <v>0</v>
      </c>
      <c r="E175" s="81">
        <f>+'IND-ESTR-CLASIF '!D1547</f>
        <v>0</v>
      </c>
      <c r="F175" s="81">
        <v>0</v>
      </c>
      <c r="G175" s="81"/>
      <c r="H175" s="81">
        <f t="shared" si="11"/>
        <v>0</v>
      </c>
    </row>
    <row r="176" spans="1:8">
      <c r="A176" s="281" t="s">
        <v>64</v>
      </c>
      <c r="B176" s="90" t="s">
        <v>149</v>
      </c>
      <c r="C176" s="273" t="s">
        <v>150</v>
      </c>
      <c r="D176" s="81">
        <f>'IND-ESTR-CLASIF '!D168</f>
        <v>0</v>
      </c>
      <c r="E176" s="81">
        <f>+'IND-ESTR-CLASIF '!D1180+'IND-ESTR-CLASIF '!D780+'IND-ESTR-CLASIF '!D1546+'IND-ESTR-CLASIF '!D1007</f>
        <v>-227000</v>
      </c>
      <c r="F176" s="81">
        <v>0</v>
      </c>
      <c r="G176" s="81">
        <v>0</v>
      </c>
      <c r="H176" s="81">
        <f t="shared" si="11"/>
        <v>-227000</v>
      </c>
    </row>
    <row r="177" spans="1:8" hidden="1">
      <c r="A177" s="281" t="s">
        <v>64</v>
      </c>
      <c r="B177" s="90" t="s">
        <v>151</v>
      </c>
      <c r="C177" s="283" t="s">
        <v>152</v>
      </c>
      <c r="D177" s="81">
        <f>-'IND-ESTR-CLASIF '!D169</f>
        <v>0</v>
      </c>
      <c r="E177" s="81">
        <f>+'IND-ESTR-CLASIF '!D781+'IND-ESTR-CLASIF '!D341+'IND-ESTR-CLASIF '!D465+'IND-ESTR-CLASIF '!D1836+'IND-ESTR-CLASIF '!D1548+'IND-ESTR-CLASIF '!D1181+'IND-ESTR-CLASIF '!D264</f>
        <v>0</v>
      </c>
      <c r="F177" s="81">
        <v>0</v>
      </c>
      <c r="G177" s="81">
        <v>0</v>
      </c>
      <c r="H177" s="81">
        <f t="shared" si="11"/>
        <v>0</v>
      </c>
    </row>
    <row r="178" spans="1:8" hidden="1">
      <c r="A178" s="281" t="s">
        <v>64</v>
      </c>
      <c r="B178" s="90" t="s">
        <v>153</v>
      </c>
      <c r="C178" s="283" t="s">
        <v>154</v>
      </c>
      <c r="D178" s="81">
        <f>+'IND-ESTR-CLASIF '!D170</f>
        <v>0</v>
      </c>
      <c r="E178" s="81">
        <f>+'IND-ESTR-CLASIF '!D1549+'IND-ESTR-CLASIF '!D342+'IND-ESTR-CLASIF '!D466+'IND-ESTR-CLASIF '!D782+'IND-ESTR-CLASIF '!D1182+'IND-ESTR-CLASIF '!D265+'IND-ESTR-CLASIF '!D1008</f>
        <v>0</v>
      </c>
      <c r="F178" s="81">
        <v>0</v>
      </c>
      <c r="G178" s="81">
        <v>0</v>
      </c>
      <c r="H178" s="81">
        <f t="shared" si="11"/>
        <v>0</v>
      </c>
    </row>
    <row r="179" spans="1:8">
      <c r="A179" s="281" t="s">
        <v>64</v>
      </c>
      <c r="B179" s="90" t="s">
        <v>155</v>
      </c>
      <c r="C179" s="283" t="s">
        <v>156</v>
      </c>
      <c r="D179" s="81">
        <f>+'IND-ESTR-CLASIF '!D171</f>
        <v>0</v>
      </c>
      <c r="E179" s="81">
        <f>+'IND-ESTR-CLASIF '!D1550+'IND-ESTR-CLASIF '!D1837+'IND-ESTR-CLASIF '!D343+'IND-ESTR-CLASIF '!D403+'IND-ESTR-CLASIF '!D1183+'IND-ESTR-CLASIF '!D1361+'IND-ESTR-CLASIF '!D266+'IND-ESTR-CLASIF '!D545</f>
        <v>-4000000</v>
      </c>
      <c r="F179" s="81">
        <f>+'IND-ESTR-CLASIF '!D1979+'IND-ESTR-CLASIF '!D2030+'IND-ESTR-CLASIF '!D2189</f>
        <v>0</v>
      </c>
      <c r="G179" s="81">
        <v>0</v>
      </c>
      <c r="H179" s="81">
        <f t="shared" si="11"/>
        <v>-4000000</v>
      </c>
    </row>
    <row r="180" spans="1:8" hidden="1">
      <c r="A180" s="281" t="s">
        <v>64</v>
      </c>
      <c r="B180" s="90" t="s">
        <v>289</v>
      </c>
      <c r="C180" s="283" t="s">
        <v>290</v>
      </c>
      <c r="D180" s="81">
        <v>0</v>
      </c>
      <c r="E180" s="81">
        <f>-'IND-ESTR-CLASIF '!D783</f>
        <v>0</v>
      </c>
      <c r="F180" s="81">
        <v>0</v>
      </c>
      <c r="G180" s="81">
        <v>0</v>
      </c>
      <c r="H180" s="81">
        <f t="shared" si="11"/>
        <v>0</v>
      </c>
    </row>
    <row r="181" spans="1:8" hidden="1">
      <c r="A181" s="281" t="s">
        <v>64</v>
      </c>
      <c r="B181" s="90" t="s">
        <v>291</v>
      </c>
      <c r="C181" s="283" t="s">
        <v>292</v>
      </c>
      <c r="D181" s="81">
        <v>0</v>
      </c>
      <c r="E181" s="81">
        <f>+'IND-ESTR-CLASIF '!D1552+'IND-ESTR-CLASIF '!D784+'IND-ESTR-CLASIF '!D1009</f>
        <v>0</v>
      </c>
      <c r="F181" s="81">
        <v>0</v>
      </c>
      <c r="G181" s="81">
        <v>0</v>
      </c>
      <c r="H181" s="81">
        <f t="shared" si="11"/>
        <v>0</v>
      </c>
    </row>
    <row r="182" spans="1:8">
      <c r="A182" s="281"/>
      <c r="B182" s="90"/>
      <c r="C182" s="273"/>
      <c r="D182" s="81"/>
      <c r="E182" s="81"/>
      <c r="F182" s="81"/>
      <c r="G182" s="81"/>
      <c r="H182" s="81"/>
    </row>
    <row r="183" spans="1:8">
      <c r="A183" s="281"/>
      <c r="B183" s="90"/>
      <c r="C183" s="273"/>
      <c r="D183" s="81"/>
      <c r="E183" s="81"/>
      <c r="F183" s="81"/>
      <c r="G183" s="81"/>
      <c r="H183" s="81"/>
    </row>
    <row r="184" spans="1:8">
      <c r="A184" s="86">
        <v>2</v>
      </c>
      <c r="B184" s="286">
        <v>5</v>
      </c>
      <c r="C184" s="496" t="s">
        <v>157</v>
      </c>
      <c r="D184" s="89">
        <f>+D186+D196+D205</f>
        <v>0</v>
      </c>
      <c r="E184" s="89">
        <f>+E186+E196+E205</f>
        <v>-7000000</v>
      </c>
      <c r="F184" s="89">
        <f>+F186+F196+F205+F202</f>
        <v>0</v>
      </c>
      <c r="G184" s="89">
        <f>+G186+G196+G205+G202</f>
        <v>0</v>
      </c>
      <c r="H184" s="89">
        <f>+H186+H196+H205+H202</f>
        <v>-7000000</v>
      </c>
    </row>
    <row r="185" spans="1:8">
      <c r="A185" s="86"/>
      <c r="B185" s="286"/>
      <c r="C185" s="499"/>
      <c r="D185" s="81"/>
      <c r="E185" s="81"/>
      <c r="F185" s="81"/>
      <c r="G185" s="81"/>
      <c r="H185" s="81"/>
    </row>
    <row r="186" spans="1:8" hidden="1">
      <c r="A186" s="275" t="s">
        <v>158</v>
      </c>
      <c r="B186" s="276">
        <v>5.01</v>
      </c>
      <c r="C186" s="503" t="s">
        <v>371</v>
      </c>
      <c r="D186" s="278">
        <f>SUM(D187:D194)</f>
        <v>0</v>
      </c>
      <c r="E186" s="278">
        <f>SUM(E187:E194)</f>
        <v>0</v>
      </c>
      <c r="F186" s="278">
        <f>SUM(F187:F194)</f>
        <v>0</v>
      </c>
      <c r="G186" s="278">
        <f>SUM(G187:G194)</f>
        <v>0</v>
      </c>
      <c r="H186" s="278">
        <f>SUM(H187:H194)</f>
        <v>0</v>
      </c>
    </row>
    <row r="187" spans="1:8" hidden="1">
      <c r="A187" s="281" t="s">
        <v>158</v>
      </c>
      <c r="B187" s="90" t="s">
        <v>221</v>
      </c>
      <c r="C187" s="273" t="s">
        <v>222</v>
      </c>
      <c r="D187" s="274">
        <v>0</v>
      </c>
      <c r="E187" s="274">
        <f>-'IND-ESTR-CLASIF '!D551+'IND-ESTR-CLASIF '!D349+'IND-ESTR-CLASIF '!D1558</f>
        <v>0</v>
      </c>
      <c r="F187" s="274">
        <v>0</v>
      </c>
      <c r="G187" s="274">
        <v>0</v>
      </c>
      <c r="H187" s="274">
        <f>SUM(D187:G187)</f>
        <v>0</v>
      </c>
    </row>
    <row r="188" spans="1:8" hidden="1">
      <c r="A188" s="281" t="s">
        <v>158</v>
      </c>
      <c r="B188" s="90" t="s">
        <v>161</v>
      </c>
      <c r="C188" s="273" t="s">
        <v>162</v>
      </c>
      <c r="D188" s="274">
        <f>-'IND-ESTR-CLASIF '!D177</f>
        <v>0</v>
      </c>
      <c r="E188" s="274">
        <f>+'IND-ESTR-CLASIF '!D350+'IND-ESTR-CLASIF '!D552+'IND-ESTR-CLASIF '!D1559</f>
        <v>0</v>
      </c>
      <c r="F188" s="274">
        <v>0</v>
      </c>
      <c r="G188" s="274">
        <v>0</v>
      </c>
      <c r="H188" s="274">
        <f t="shared" ref="H188:H194" si="12">SUM(D188:G188)</f>
        <v>0</v>
      </c>
    </row>
    <row r="189" spans="1:8" hidden="1">
      <c r="A189" s="281" t="s">
        <v>158</v>
      </c>
      <c r="B189" s="90" t="s">
        <v>163</v>
      </c>
      <c r="C189" s="273" t="s">
        <v>164</v>
      </c>
      <c r="D189" s="274">
        <f>+'IND-ESTR-CLASIF '!D178</f>
        <v>0</v>
      </c>
      <c r="E189" s="274">
        <f>+'IND-ESTR-CLASIF '!D790+'IND-ESTR-CLASIF '!D1189+'IND-ESTR-CLASIF '!D553</f>
        <v>0</v>
      </c>
      <c r="F189" s="274">
        <v>0</v>
      </c>
      <c r="G189" s="274">
        <v>0</v>
      </c>
      <c r="H189" s="274">
        <f t="shared" si="12"/>
        <v>0</v>
      </c>
    </row>
    <row r="190" spans="1:8" hidden="1">
      <c r="A190" s="281" t="s">
        <v>158</v>
      </c>
      <c r="B190" s="90" t="s">
        <v>165</v>
      </c>
      <c r="C190" s="273" t="s">
        <v>166</v>
      </c>
      <c r="D190" s="274">
        <f>+'IND-ESTR-CLASIF '!D179</f>
        <v>0</v>
      </c>
      <c r="E190" s="274">
        <f>+'IND-ESTR-CLASIF '!D554</f>
        <v>0</v>
      </c>
      <c r="F190" s="274">
        <v>0</v>
      </c>
      <c r="G190" s="274">
        <v>0</v>
      </c>
      <c r="H190" s="274">
        <f t="shared" si="12"/>
        <v>0</v>
      </c>
    </row>
    <row r="191" spans="1:8" hidden="1">
      <c r="A191" s="281" t="s">
        <v>158</v>
      </c>
      <c r="B191" s="90" t="s">
        <v>167</v>
      </c>
      <c r="C191" s="273" t="s">
        <v>168</v>
      </c>
      <c r="D191" s="274">
        <f>-'IND-ESTR-CLASIF '!D180</f>
        <v>0</v>
      </c>
      <c r="E191" s="274">
        <f>+'IND-ESTR-CLASIF '!D1015+'IND-ESTR-CLASIF '!D1190+'IND-ESTR-CLASIF '!D791+'IND-ESTR-CLASIF '!D555+'IND-ESTR-CLASIF '!D1560</f>
        <v>0</v>
      </c>
      <c r="F191" s="274">
        <f>+'IND-ESTR-CLASIF '!D2036</f>
        <v>0</v>
      </c>
      <c r="G191" s="274">
        <v>0</v>
      </c>
      <c r="H191" s="274">
        <f t="shared" si="12"/>
        <v>0</v>
      </c>
    </row>
    <row r="192" spans="1:8" hidden="1">
      <c r="A192" s="281" t="s">
        <v>158</v>
      </c>
      <c r="B192" s="90" t="s">
        <v>372</v>
      </c>
      <c r="C192" s="273" t="s">
        <v>373</v>
      </c>
      <c r="D192" s="81">
        <v>0</v>
      </c>
      <c r="E192" s="81">
        <f>-'IND-ESTR-CLASIF '!D1561</f>
        <v>0</v>
      </c>
      <c r="F192" s="81">
        <f>+'IND-ESTR-CLASIF '!D2142</f>
        <v>0</v>
      </c>
      <c r="G192" s="81">
        <v>0</v>
      </c>
      <c r="H192" s="81">
        <f t="shared" si="12"/>
        <v>0</v>
      </c>
    </row>
    <row r="193" spans="1:8" hidden="1">
      <c r="A193" s="281" t="s">
        <v>158</v>
      </c>
      <c r="B193" s="90" t="s">
        <v>293</v>
      </c>
      <c r="C193" s="273" t="s">
        <v>294</v>
      </c>
      <c r="D193" s="81">
        <v>0</v>
      </c>
      <c r="E193" s="81">
        <f>+'IND-ESTR-CLASIF '!D792</f>
        <v>0</v>
      </c>
      <c r="F193" s="81"/>
      <c r="G193" s="81"/>
      <c r="H193" s="81">
        <f>SUM(D193:E193)</f>
        <v>0</v>
      </c>
    </row>
    <row r="194" spans="1:8" hidden="1">
      <c r="A194" s="281" t="s">
        <v>158</v>
      </c>
      <c r="B194" s="90" t="s">
        <v>169</v>
      </c>
      <c r="C194" s="273" t="s">
        <v>303</v>
      </c>
      <c r="D194" s="81">
        <f>+'IND-ESTR-CLASIF '!D181</f>
        <v>0</v>
      </c>
      <c r="E194" s="81">
        <f>+'IND-ESTR-CLASIF '!D556+'IND-ESTR-CLASIF '!D1843+'IND-ESTR-CLASIF '!D793+'IND-ESTR-CLASIF '!D1562+'IND-ESTR-CLASIF '!D1367</f>
        <v>0</v>
      </c>
      <c r="F194" s="81">
        <v>0</v>
      </c>
      <c r="G194" s="81">
        <v>0</v>
      </c>
      <c r="H194" s="81">
        <f t="shared" si="12"/>
        <v>0</v>
      </c>
    </row>
    <row r="195" spans="1:8" hidden="1">
      <c r="A195" s="86"/>
      <c r="B195" s="286"/>
      <c r="C195" s="499"/>
      <c r="D195" s="81"/>
      <c r="E195" s="81"/>
      <c r="F195" s="81"/>
      <c r="G195" s="81"/>
      <c r="H195" s="81"/>
    </row>
    <row r="196" spans="1:8" hidden="1">
      <c r="A196" s="275"/>
      <c r="B196" s="276" t="s">
        <v>171</v>
      </c>
      <c r="C196" s="503" t="s">
        <v>172</v>
      </c>
      <c r="D196" s="278">
        <f>SUM(D197:D200)</f>
        <v>0</v>
      </c>
      <c r="E196" s="278">
        <f>SUM(E197:E200)</f>
        <v>0</v>
      </c>
      <c r="F196" s="278">
        <f>SUM(F197:F200)</f>
        <v>0</v>
      </c>
      <c r="G196" s="278">
        <f>SUM(G197:G200)</f>
        <v>0</v>
      </c>
      <c r="H196" s="278">
        <f>SUM(H197:H200)</f>
        <v>0</v>
      </c>
    </row>
    <row r="197" spans="1:8" hidden="1">
      <c r="A197" s="281" t="s">
        <v>414</v>
      </c>
      <c r="B197" s="90" t="s">
        <v>415</v>
      </c>
      <c r="C197" s="273" t="s">
        <v>416</v>
      </c>
      <c r="D197" s="81">
        <v>0</v>
      </c>
      <c r="E197" s="81">
        <v>0</v>
      </c>
      <c r="F197" s="81">
        <f>+'IND-ESTR-CLASIF '!D1883</f>
        <v>0</v>
      </c>
      <c r="G197" s="81">
        <f>-'IND-ESTR-CLASIF '!D2422</f>
        <v>0</v>
      </c>
      <c r="H197" s="81">
        <f>SUM(D197:G197)</f>
        <v>0</v>
      </c>
    </row>
    <row r="198" spans="1:8" hidden="1">
      <c r="A198" s="281" t="s">
        <v>229</v>
      </c>
      <c r="B198" s="90" t="s">
        <v>230</v>
      </c>
      <c r="C198" s="273" t="s">
        <v>231</v>
      </c>
      <c r="D198" s="81">
        <v>0</v>
      </c>
      <c r="E198" s="81">
        <f>-'IND-ESTR-CLASIF '!D409+'IND-ESTR-CLASIF '!D1846</f>
        <v>0</v>
      </c>
      <c r="F198" s="81">
        <v>0</v>
      </c>
      <c r="G198" s="81">
        <v>0</v>
      </c>
      <c r="H198" s="81">
        <f>SUM(D198:G198)</f>
        <v>0</v>
      </c>
    </row>
    <row r="199" spans="1:8" hidden="1">
      <c r="A199" s="281" t="s">
        <v>173</v>
      </c>
      <c r="B199" s="90" t="s">
        <v>174</v>
      </c>
      <c r="C199" s="273" t="s">
        <v>175</v>
      </c>
      <c r="D199" s="81">
        <f>+'IND-ESTR-CLASIF '!D184</f>
        <v>0</v>
      </c>
      <c r="E199" s="81">
        <f>+'IND-ESTR-CLASIF '!D559</f>
        <v>0</v>
      </c>
      <c r="F199" s="81">
        <v>0</v>
      </c>
      <c r="G199" s="81">
        <v>0</v>
      </c>
      <c r="H199" s="81">
        <f>SUM(D199:G199)</f>
        <v>0</v>
      </c>
    </row>
    <row r="200" spans="1:8" hidden="1">
      <c r="A200" s="281" t="s">
        <v>181</v>
      </c>
      <c r="B200" s="90" t="s">
        <v>182</v>
      </c>
      <c r="C200" s="273" t="s">
        <v>183</v>
      </c>
      <c r="D200" s="81">
        <f>+'IND-ESTR-CLASIF '!D188</f>
        <v>0</v>
      </c>
      <c r="E200" s="81">
        <v>0</v>
      </c>
      <c r="F200" s="81">
        <f>+'IND-ESTR-CLASIF '!D2322+'IND-ESTR-CLASIF '!D2359+'IND-ESTR-CLASIF '!D2343+'IND-ESTR-CLASIF '!D2269+'IND-ESTR-CLASIF '!D1884</f>
        <v>0</v>
      </c>
      <c r="G200" s="81">
        <v>0</v>
      </c>
      <c r="H200" s="81">
        <f>SUM(D200:G200)</f>
        <v>0</v>
      </c>
    </row>
    <row r="201" spans="1:8" hidden="1">
      <c r="A201" s="281"/>
      <c r="B201" s="90"/>
      <c r="C201" s="273"/>
      <c r="D201" s="81"/>
      <c r="E201" s="81"/>
      <c r="F201" s="81"/>
      <c r="G201" s="81"/>
      <c r="H201" s="81"/>
    </row>
    <row r="202" spans="1:8" hidden="1">
      <c r="A202" s="275" t="s">
        <v>578</v>
      </c>
      <c r="B202" s="276" t="s">
        <v>801</v>
      </c>
      <c r="C202" s="503" t="s">
        <v>802</v>
      </c>
      <c r="D202" s="278">
        <f>+D203</f>
        <v>0</v>
      </c>
      <c r="E202" s="278">
        <f>+E203</f>
        <v>0</v>
      </c>
      <c r="F202" s="278">
        <f>+F203</f>
        <v>0</v>
      </c>
      <c r="G202" s="278">
        <f>+G203</f>
        <v>0</v>
      </c>
      <c r="H202" s="278">
        <f>+H203</f>
        <v>0</v>
      </c>
    </row>
    <row r="203" spans="1:8" hidden="1">
      <c r="A203" s="281" t="s">
        <v>672</v>
      </c>
      <c r="B203" s="90" t="s">
        <v>803</v>
      </c>
      <c r="C203" s="273" t="s">
        <v>804</v>
      </c>
      <c r="D203" s="81">
        <v>0</v>
      </c>
      <c r="E203" s="81">
        <v>0</v>
      </c>
      <c r="F203" s="81">
        <f>+'IND-ESTR-CLASIF '!D2381</f>
        <v>0</v>
      </c>
      <c r="G203" s="81">
        <v>0</v>
      </c>
      <c r="H203" s="81">
        <f>SUM(D203:G203)</f>
        <v>0</v>
      </c>
    </row>
    <row r="204" spans="1:8" hidden="1">
      <c r="A204" s="281"/>
      <c r="B204" s="90"/>
      <c r="C204" s="273"/>
      <c r="D204" s="81"/>
      <c r="E204" s="81"/>
      <c r="F204" s="81"/>
      <c r="G204" s="81"/>
      <c r="H204" s="81"/>
    </row>
    <row r="205" spans="1:8">
      <c r="A205" s="275" t="s">
        <v>158</v>
      </c>
      <c r="B205" s="276" t="s">
        <v>176</v>
      </c>
      <c r="C205" s="503" t="s">
        <v>177</v>
      </c>
      <c r="D205" s="278">
        <f>SUM(D206:D207)</f>
        <v>0</v>
      </c>
      <c r="E205" s="278">
        <f>SUM(E206:E207)</f>
        <v>-7000000</v>
      </c>
      <c r="F205" s="278">
        <f>SUM(F206:F207)</f>
        <v>0</v>
      </c>
      <c r="G205" s="278">
        <f>SUM(G206:G207)</f>
        <v>0</v>
      </c>
      <c r="H205" s="278">
        <f>SUM(H206:H207)</f>
        <v>-7000000</v>
      </c>
    </row>
    <row r="206" spans="1:8" hidden="1">
      <c r="A206" s="281" t="s">
        <v>295</v>
      </c>
      <c r="B206" s="90" t="s">
        <v>296</v>
      </c>
      <c r="C206" s="273" t="s">
        <v>297</v>
      </c>
      <c r="D206" s="81">
        <v>0</v>
      </c>
      <c r="E206" s="81">
        <f>-'IND-ESTR-CLASIF '!D796</f>
        <v>0</v>
      </c>
      <c r="F206" s="81">
        <v>0</v>
      </c>
      <c r="G206" s="81">
        <v>0</v>
      </c>
      <c r="H206" s="81">
        <f>SUM(D206:G206)</f>
        <v>0</v>
      </c>
    </row>
    <row r="207" spans="1:8">
      <c r="A207" s="281" t="s">
        <v>178</v>
      </c>
      <c r="B207" s="90" t="s">
        <v>179</v>
      </c>
      <c r="C207" s="273" t="s">
        <v>258</v>
      </c>
      <c r="D207" s="81">
        <f>+'IND-ESTR-CLASIF '!D187</f>
        <v>0</v>
      </c>
      <c r="E207" s="81">
        <f>+'IND-ESTR-CLASIF '!D1193+'IND-ESTR-CLASIF '!D1565+'IND-ESTR-CLASIF '!D562+'IND-ESTR-CLASIF '!D797</f>
        <v>-7000000</v>
      </c>
      <c r="F207" s="81">
        <v>0</v>
      </c>
      <c r="G207" s="81">
        <v>0</v>
      </c>
      <c r="H207" s="81">
        <f>SUM(D207:G207)</f>
        <v>-7000000</v>
      </c>
    </row>
    <row r="208" spans="1:8">
      <c r="A208" s="281"/>
      <c r="B208" s="90"/>
      <c r="C208" s="273"/>
      <c r="D208" s="81"/>
      <c r="E208" s="81"/>
      <c r="F208" s="81"/>
      <c r="G208" s="81"/>
      <c r="H208" s="81"/>
    </row>
    <row r="209" spans="1:8">
      <c r="A209" s="281"/>
      <c r="B209" s="90"/>
      <c r="C209" s="273"/>
      <c r="D209" s="81"/>
      <c r="E209" s="81"/>
      <c r="F209" s="81"/>
      <c r="G209" s="81"/>
      <c r="H209" s="81"/>
    </row>
    <row r="210" spans="1:8" hidden="1">
      <c r="A210" s="86" t="s">
        <v>348</v>
      </c>
      <c r="B210" s="286">
        <v>6</v>
      </c>
      <c r="C210" s="496" t="s">
        <v>185</v>
      </c>
      <c r="D210" s="89">
        <f t="shared" ref="D210" si="13">+D212+D216+D219</f>
        <v>0</v>
      </c>
      <c r="E210" s="89">
        <f>+E212+E216+E219</f>
        <v>0</v>
      </c>
      <c r="F210" s="89">
        <f t="shared" ref="F210:H210" si="14">+F212+F216+F219</f>
        <v>0</v>
      </c>
      <c r="G210" s="89">
        <f t="shared" si="14"/>
        <v>0</v>
      </c>
      <c r="H210" s="89">
        <f t="shared" si="14"/>
        <v>0</v>
      </c>
    </row>
    <row r="211" spans="1:8" hidden="1">
      <c r="A211" s="281"/>
      <c r="B211" s="90"/>
      <c r="C211" s="273"/>
      <c r="D211" s="81"/>
      <c r="E211" s="81"/>
      <c r="F211" s="81"/>
      <c r="G211" s="81"/>
      <c r="H211" s="81"/>
    </row>
    <row r="212" spans="1:8" ht="20.399999999999999" hidden="1">
      <c r="A212" s="275" t="s">
        <v>374</v>
      </c>
      <c r="B212" s="287" t="s">
        <v>375</v>
      </c>
      <c r="C212" s="504" t="s">
        <v>376</v>
      </c>
      <c r="D212" s="278">
        <f>+D213</f>
        <v>0</v>
      </c>
      <c r="E212" s="278">
        <f>+E213</f>
        <v>0</v>
      </c>
      <c r="F212" s="278">
        <f>+F213</f>
        <v>0</v>
      </c>
      <c r="G212" s="278">
        <f>+G213</f>
        <v>0</v>
      </c>
      <c r="H212" s="278">
        <f>+H213</f>
        <v>0</v>
      </c>
    </row>
    <row r="213" spans="1:8" hidden="1">
      <c r="A213" s="281" t="s">
        <v>374</v>
      </c>
      <c r="B213" s="90" t="s">
        <v>377</v>
      </c>
      <c r="C213" s="283" t="s">
        <v>378</v>
      </c>
      <c r="D213" s="81">
        <v>0</v>
      </c>
      <c r="E213" s="81">
        <f>+E214</f>
        <v>0</v>
      </c>
      <c r="F213" s="81">
        <v>0</v>
      </c>
      <c r="G213" s="81">
        <v>0</v>
      </c>
      <c r="H213" s="81">
        <f>SUM(D213:G213)</f>
        <v>0</v>
      </c>
    </row>
    <row r="214" spans="1:8" ht="10.8" hidden="1">
      <c r="A214" s="281"/>
      <c r="B214" s="505" t="s">
        <v>379</v>
      </c>
      <c r="C214" s="506" t="s">
        <v>380</v>
      </c>
      <c r="D214" s="507">
        <v>0</v>
      </c>
      <c r="E214" s="507">
        <f>-'IND-ESTR-CLASIF '!D1572</f>
        <v>0</v>
      </c>
      <c r="F214" s="507">
        <v>0</v>
      </c>
      <c r="G214" s="507">
        <v>0</v>
      </c>
      <c r="H214" s="507">
        <f>SUM(D214:G214)</f>
        <v>0</v>
      </c>
    </row>
    <row r="215" spans="1:8" hidden="1">
      <c r="A215" s="281"/>
      <c r="B215" s="90"/>
      <c r="C215" s="273"/>
      <c r="D215" s="81"/>
      <c r="E215" s="81"/>
      <c r="F215" s="81"/>
      <c r="G215" s="81"/>
      <c r="H215" s="81"/>
    </row>
    <row r="216" spans="1:8" hidden="1">
      <c r="A216" s="275" t="s">
        <v>184</v>
      </c>
      <c r="B216" s="287" t="s">
        <v>515</v>
      </c>
      <c r="C216" s="504" t="s">
        <v>516</v>
      </c>
      <c r="D216" s="278">
        <f>+D217</f>
        <v>0</v>
      </c>
      <c r="E216" s="278">
        <f>+E217</f>
        <v>0</v>
      </c>
      <c r="F216" s="278">
        <f>+F217</f>
        <v>0</v>
      </c>
      <c r="G216" s="278">
        <f>+G217</f>
        <v>0</v>
      </c>
      <c r="H216" s="278">
        <f>+H217</f>
        <v>0</v>
      </c>
    </row>
    <row r="217" spans="1:8" hidden="1">
      <c r="A217" s="281" t="s">
        <v>184</v>
      </c>
      <c r="B217" s="90" t="s">
        <v>466</v>
      </c>
      <c r="C217" s="283" t="s">
        <v>467</v>
      </c>
      <c r="D217" s="81">
        <v>0</v>
      </c>
      <c r="E217" s="81">
        <f>+'IND-ESTR-CLASIF '!D568+'IND-ESTR-CLASIF '!D1258</f>
        <v>0</v>
      </c>
      <c r="F217" s="81">
        <v>0</v>
      </c>
      <c r="G217" s="81">
        <v>0</v>
      </c>
      <c r="H217" s="81">
        <f>SUM(D217:G217)</f>
        <v>0</v>
      </c>
    </row>
    <row r="218" spans="1:8" hidden="1">
      <c r="A218" s="281"/>
      <c r="B218" s="90"/>
      <c r="C218" s="273"/>
      <c r="D218" s="81"/>
      <c r="E218" s="81"/>
      <c r="F218" s="81"/>
      <c r="G218" s="81"/>
      <c r="H218" s="81"/>
    </row>
    <row r="219" spans="1:8" ht="20.399999999999999" hidden="1">
      <c r="A219" s="275" t="s">
        <v>184</v>
      </c>
      <c r="B219" s="287" t="s">
        <v>186</v>
      </c>
      <c r="C219" s="504" t="s">
        <v>187</v>
      </c>
      <c r="D219" s="278">
        <f>+D221+D220</f>
        <v>0</v>
      </c>
      <c r="E219" s="278">
        <f>+E221+E220</f>
        <v>0</v>
      </c>
      <c r="F219" s="278">
        <f>+F221+F220</f>
        <v>0</v>
      </c>
      <c r="G219" s="278">
        <f>+G221+G220</f>
        <v>0</v>
      </c>
      <c r="H219" s="278">
        <f>+H221+H220</f>
        <v>0</v>
      </c>
    </row>
    <row r="220" spans="1:8" hidden="1">
      <c r="A220" s="281" t="s">
        <v>184</v>
      </c>
      <c r="B220" s="90" t="s">
        <v>349</v>
      </c>
      <c r="C220" s="283" t="s">
        <v>350</v>
      </c>
      <c r="D220" s="81">
        <v>0</v>
      </c>
      <c r="E220" s="81">
        <f>+'IND-ESTR-CLASIF '!D1373</f>
        <v>0</v>
      </c>
      <c r="F220" s="81">
        <v>0</v>
      </c>
      <c r="G220" s="81"/>
      <c r="H220" s="81">
        <f>SUM(D220:F220)</f>
        <v>0</v>
      </c>
    </row>
    <row r="221" spans="1:8" hidden="1">
      <c r="A221" s="281" t="s">
        <v>184</v>
      </c>
      <c r="B221" s="90" t="s">
        <v>188</v>
      </c>
      <c r="C221" s="283" t="s">
        <v>189</v>
      </c>
      <c r="D221" s="81">
        <f>-'IND-ESTR-CLASIF '!D194</f>
        <v>0</v>
      </c>
      <c r="E221" s="81">
        <v>0</v>
      </c>
      <c r="F221" s="81">
        <v>0</v>
      </c>
      <c r="G221" s="81">
        <v>0</v>
      </c>
      <c r="H221" s="81">
        <f>SUM(D221:G221)</f>
        <v>0</v>
      </c>
    </row>
    <row r="222" spans="1:8" hidden="1">
      <c r="A222" s="281"/>
      <c r="B222" s="90"/>
      <c r="C222" s="273"/>
      <c r="D222" s="81"/>
      <c r="E222" s="81"/>
      <c r="F222" s="81"/>
      <c r="G222" s="81"/>
      <c r="H222" s="81"/>
    </row>
    <row r="223" spans="1:8" hidden="1">
      <c r="A223" s="281"/>
      <c r="B223" s="90"/>
      <c r="C223" s="273"/>
      <c r="D223" s="81"/>
      <c r="E223" s="81"/>
      <c r="F223" s="81"/>
      <c r="G223" s="81"/>
      <c r="H223" s="81"/>
    </row>
    <row r="224" spans="1:8">
      <c r="A224" s="281"/>
      <c r="B224" s="286">
        <v>9</v>
      </c>
      <c r="C224" s="496" t="s">
        <v>192</v>
      </c>
      <c r="D224" s="89">
        <f>+D226</f>
        <v>0</v>
      </c>
      <c r="E224" s="89">
        <f>+E226</f>
        <v>0</v>
      </c>
      <c r="F224" s="89">
        <f>+F226</f>
        <v>-192965922.52000001</v>
      </c>
      <c r="G224" s="89">
        <f>+G226</f>
        <v>0</v>
      </c>
      <c r="H224" s="89">
        <f>SUM(D224:F224)</f>
        <v>-192965922.52000001</v>
      </c>
    </row>
    <row r="225" spans="1:8">
      <c r="A225" s="281"/>
      <c r="B225" s="90"/>
      <c r="C225" s="273"/>
      <c r="D225" s="81"/>
      <c r="E225" s="81"/>
      <c r="F225" s="81"/>
      <c r="G225" s="81"/>
      <c r="H225" s="81"/>
    </row>
    <row r="226" spans="1:8">
      <c r="A226" s="275">
        <v>4</v>
      </c>
      <c r="B226" s="287" t="s">
        <v>193</v>
      </c>
      <c r="C226" s="504" t="s">
        <v>194</v>
      </c>
      <c r="D226" s="278">
        <f>+D228+D227</f>
        <v>0</v>
      </c>
      <c r="E226" s="278">
        <f>+E228+E227</f>
        <v>0</v>
      </c>
      <c r="F226" s="278">
        <f>+F228+F227</f>
        <v>-192965922.52000001</v>
      </c>
      <c r="G226" s="278">
        <f>+G228+G227</f>
        <v>0</v>
      </c>
      <c r="H226" s="278">
        <f>SUM(D226:F226)</f>
        <v>-192965922.52000001</v>
      </c>
    </row>
    <row r="227" spans="1:8" hidden="1">
      <c r="A227" s="281">
        <v>4</v>
      </c>
      <c r="B227" s="90" t="s">
        <v>195</v>
      </c>
      <c r="C227" s="283" t="s">
        <v>196</v>
      </c>
      <c r="D227" s="81">
        <f>+'IND-ESTR-CLASIF '!D203</f>
        <v>0</v>
      </c>
      <c r="E227" s="81">
        <f>+'IND-ESTR-CLASIF '!D1441+'IND-ESTR-CLASIF '!D1264+'IND-ESTR-CLASIF '!D1578+'IND-ESTR-CLASIF '!D802+'IND-ESTR-CLASIF '!D1020</f>
        <v>0</v>
      </c>
      <c r="F227" s="81">
        <f>+'IND-ESTR-CLASIF '!D2195+'IND-ESTR-CLASIF '!D2042+'IND-ESTR-CLASIF '!D1932+'IND-ESTR-CLASIF '!D2107+'IND-ESTR-CLASIF '!D1889</f>
        <v>0</v>
      </c>
      <c r="G227" s="81">
        <v>0</v>
      </c>
      <c r="H227" s="81">
        <f>SUM(D227:G227)</f>
        <v>0</v>
      </c>
    </row>
    <row r="228" spans="1:8" ht="20.399999999999999">
      <c r="A228" s="281" t="s">
        <v>190</v>
      </c>
      <c r="B228" s="90" t="s">
        <v>197</v>
      </c>
      <c r="C228" s="283" t="s">
        <v>198</v>
      </c>
      <c r="D228" s="81">
        <f>-'IND-ESTR-CLASIF '!D204</f>
        <v>0</v>
      </c>
      <c r="E228" s="81">
        <f>-'IND-ESTR-CLASIF '!D273-'IND-ESTR-CLASIF '!D356-'IND-ESTR-CLASIF '!D472-'IND-ESTR-CLASIF '!D574-'IND-ESTR-CLASIF '!D1265-'IND-ESTR-CLASIF '!D1579-'IND-ESTR-CLASIF '!D697-'IND-ESTR-CLASIF '!D1199+'IND-ESTR-CLASIF '!D1380+'IND-ESTR-CLASIF '!D1021</f>
        <v>0</v>
      </c>
      <c r="F228" s="81">
        <f>'IND-ESTR-CLASIF '!D2387+'IND-ESTR-CLASIF '!D1933</f>
        <v>-192965922.52000001</v>
      </c>
      <c r="G228" s="81">
        <v>0</v>
      </c>
      <c r="H228" s="81">
        <f>SUM(D228:G228)</f>
        <v>-192965922.52000001</v>
      </c>
    </row>
    <row r="229" spans="1:8">
      <c r="A229" s="300"/>
      <c r="B229" s="508"/>
      <c r="C229" s="301"/>
      <c r="D229" s="301"/>
      <c r="E229" s="301"/>
      <c r="F229" s="301"/>
      <c r="G229" s="301"/>
      <c r="H229" s="301"/>
    </row>
    <row r="230" spans="1:8">
      <c r="B230" s="302"/>
      <c r="C230" s="303"/>
      <c r="D230" s="304"/>
      <c r="E230" s="304"/>
      <c r="F230" s="304"/>
      <c r="G230" s="304"/>
      <c r="H230" s="304"/>
    </row>
    <row r="231" spans="1:8">
      <c r="B231" s="263"/>
      <c r="C231" s="264"/>
      <c r="D231" s="265"/>
      <c r="E231" s="265"/>
      <c r="F231" s="265"/>
      <c r="G231" s="265"/>
      <c r="H231" s="265"/>
    </row>
    <row r="232" spans="1:8">
      <c r="B232" s="263"/>
      <c r="C232" s="264"/>
      <c r="D232" s="265"/>
      <c r="E232" s="265"/>
      <c r="F232" s="265"/>
      <c r="G232" s="265"/>
      <c r="H232" s="265"/>
    </row>
    <row r="233" spans="1:8">
      <c r="B233" s="263"/>
      <c r="C233" s="264"/>
      <c r="D233" s="265"/>
      <c r="E233" s="265"/>
      <c r="F233" s="265"/>
      <c r="G233" s="265"/>
      <c r="H233" s="265"/>
    </row>
    <row r="234" spans="1:8">
      <c r="B234" s="263"/>
      <c r="C234" s="264"/>
      <c r="D234" s="265"/>
      <c r="E234" s="265"/>
      <c r="F234" s="265"/>
      <c r="G234" s="265"/>
      <c r="H234" s="265"/>
    </row>
    <row r="235" spans="1:8">
      <c r="B235" s="263"/>
      <c r="C235" s="264"/>
      <c r="D235" s="265"/>
      <c r="E235" s="265"/>
      <c r="F235" s="265"/>
      <c r="G235" s="265"/>
      <c r="H235" s="265"/>
    </row>
    <row r="236" spans="1:8">
      <c r="B236" s="263"/>
      <c r="C236" s="264"/>
      <c r="D236" s="265"/>
      <c r="E236" s="265"/>
      <c r="F236" s="265"/>
      <c r="G236" s="265"/>
      <c r="H236" s="265"/>
    </row>
    <row r="237" spans="1:8">
      <c r="B237" s="263"/>
      <c r="C237" s="264"/>
      <c r="D237" s="265"/>
      <c r="E237" s="265"/>
      <c r="F237" s="265"/>
      <c r="G237" s="265"/>
      <c r="H237" s="265"/>
    </row>
    <row r="238" spans="1:8">
      <c r="B238" s="263"/>
      <c r="C238" s="264"/>
      <c r="D238" s="265"/>
      <c r="E238" s="265"/>
      <c r="F238" s="265"/>
      <c r="G238" s="265"/>
      <c r="H238" s="265"/>
    </row>
    <row r="239" spans="1:8">
      <c r="B239" s="263"/>
      <c r="C239" s="264"/>
      <c r="D239" s="265"/>
      <c r="E239" s="265"/>
      <c r="F239" s="265"/>
      <c r="G239" s="265"/>
      <c r="H239" s="265"/>
    </row>
    <row r="240" spans="1:8">
      <c r="B240" s="263"/>
      <c r="C240" s="264"/>
      <c r="D240" s="265"/>
      <c r="E240" s="265"/>
      <c r="F240" s="265"/>
      <c r="G240" s="265"/>
      <c r="H240" s="265"/>
    </row>
    <row r="241" spans="2:8">
      <c r="B241" s="263"/>
      <c r="C241" s="264"/>
      <c r="D241" s="265"/>
      <c r="E241" s="265"/>
      <c r="F241" s="265"/>
      <c r="G241" s="265"/>
      <c r="H241" s="265"/>
    </row>
    <row r="242" spans="2:8">
      <c r="B242" s="263"/>
      <c r="C242" s="264"/>
      <c r="D242" s="265"/>
      <c r="E242" s="265"/>
      <c r="F242" s="265"/>
      <c r="G242" s="265"/>
      <c r="H242" s="265"/>
    </row>
    <row r="243" spans="2:8">
      <c r="B243" s="263"/>
      <c r="C243" s="264"/>
      <c r="D243" s="265"/>
      <c r="E243" s="265"/>
      <c r="F243" s="265"/>
      <c r="G243" s="265"/>
      <c r="H243" s="265"/>
    </row>
    <row r="244" spans="2:8">
      <c r="B244" s="263"/>
      <c r="C244" s="264"/>
      <c r="D244" s="265"/>
      <c r="E244" s="265"/>
      <c r="F244" s="265"/>
      <c r="G244" s="265"/>
      <c r="H244" s="265"/>
    </row>
    <row r="245" spans="2:8">
      <c r="B245" s="263"/>
      <c r="C245" s="264"/>
      <c r="D245" s="265"/>
      <c r="E245" s="265"/>
      <c r="F245" s="265"/>
      <c r="G245" s="265"/>
      <c r="H245" s="265"/>
    </row>
    <row r="246" spans="2:8">
      <c r="B246" s="263"/>
      <c r="C246" s="264"/>
      <c r="D246" s="265"/>
      <c r="E246" s="265"/>
      <c r="F246" s="265"/>
      <c r="G246" s="265"/>
      <c r="H246" s="265"/>
    </row>
    <row r="247" spans="2:8">
      <c r="B247" s="263"/>
      <c r="C247" s="264"/>
      <c r="D247" s="265"/>
      <c r="E247" s="265"/>
      <c r="F247" s="265"/>
      <c r="G247" s="265"/>
      <c r="H247" s="265"/>
    </row>
  </sheetData>
  <mergeCells count="15">
    <mergeCell ref="A56:H56"/>
    <mergeCell ref="B62:C62"/>
    <mergeCell ref="B63:C63"/>
    <mergeCell ref="A62:A63"/>
    <mergeCell ref="A12:C12"/>
    <mergeCell ref="A13:C13"/>
    <mergeCell ref="A50:H50"/>
    <mergeCell ref="A52:H52"/>
    <mergeCell ref="A55:H55"/>
    <mergeCell ref="A57:H57"/>
    <mergeCell ref="A1:H1"/>
    <mergeCell ref="A3:H3"/>
    <mergeCell ref="A7:H7"/>
    <mergeCell ref="A8:H8"/>
    <mergeCell ref="A9:H9"/>
  </mergeCells>
  <hyperlinks>
    <hyperlink ref="A52" r:id="rId1" display="MODIFICACIÓN  Nº 08-2024" xr:uid="{00000000-0004-0000-0100-000000000000}"/>
  </hyperlinks>
  <printOptions horizontalCentered="1"/>
  <pageMargins left="0.39370078740157483" right="0.39370078740157483" top="0.59055118110236227" bottom="0.59055118110236227" header="0" footer="0"/>
  <pageSetup scale="99" firstPageNumber="6" fitToHeight="10" orientation="landscape" useFirstPageNumber="1" verticalDpi="597" r:id="rId2"/>
  <headerFooter alignWithMargins="0">
    <oddHeader>&amp;CPágina &amp;P</oddHeader>
  </headerFooter>
  <rowBreaks count="1" manualBreakCount="1">
    <brk id="111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3"/>
  </sheetPr>
  <dimension ref="A1:XEO2502"/>
  <sheetViews>
    <sheetView showGridLines="0" zoomScaleNormal="100" zoomScaleSheetLayoutView="100" workbookViewId="0">
      <selection activeCell="R2518" sqref="R2518"/>
    </sheetView>
  </sheetViews>
  <sheetFormatPr baseColWidth="10" defaultColWidth="11.44140625" defaultRowHeight="10.199999999999999"/>
  <cols>
    <col min="1" max="1" width="5.21875" style="67" customWidth="1"/>
    <col min="2" max="2" width="9.77734375" style="307" customWidth="1"/>
    <col min="3" max="3" width="42.109375" style="308" customWidth="1"/>
    <col min="4" max="5" width="15.5546875" style="309" customWidth="1"/>
    <col min="6" max="16384" width="11.44140625" style="68"/>
  </cols>
  <sheetData>
    <row r="1" spans="1:5" ht="15.6">
      <c r="A1" s="745" t="s">
        <v>509</v>
      </c>
      <c r="B1" s="745"/>
      <c r="C1" s="745"/>
      <c r="D1" s="745"/>
      <c r="E1" s="745"/>
    </row>
    <row r="2" spans="1:5" ht="15.6">
      <c r="A2" s="66"/>
      <c r="B2" s="310"/>
      <c r="C2" s="66"/>
      <c r="D2" s="66"/>
      <c r="E2" s="66"/>
    </row>
    <row r="3" spans="1:5" ht="15.6">
      <c r="A3" s="775" t="str">
        <f>+'IND-ESTR-CLASIF '!A68:E68</f>
        <v>MODIFICACIÓN  Nº 03-2025</v>
      </c>
      <c r="B3" s="775"/>
      <c r="C3" s="775"/>
      <c r="D3" s="775"/>
      <c r="E3" s="775"/>
    </row>
    <row r="4" spans="1:5" ht="10.8" customHeight="1">
      <c r="B4" s="311"/>
      <c r="C4" s="312"/>
      <c r="D4" s="312"/>
      <c r="E4" s="312"/>
    </row>
    <row r="5" spans="1:5" ht="10.8" customHeight="1">
      <c r="B5" s="311"/>
      <c r="C5" s="312"/>
      <c r="D5" s="312"/>
      <c r="E5" s="312"/>
    </row>
    <row r="6" spans="1:5" ht="10.8" customHeight="1">
      <c r="B6" s="311"/>
      <c r="C6" s="312"/>
      <c r="D6" s="312"/>
      <c r="E6" s="312"/>
    </row>
    <row r="7" spans="1:5" ht="12">
      <c r="A7" s="747" t="s">
        <v>18</v>
      </c>
      <c r="B7" s="747"/>
      <c r="C7" s="747"/>
    </row>
    <row r="8" spans="1:5" ht="12">
      <c r="A8" s="313"/>
      <c r="B8" s="314"/>
      <c r="C8" s="313"/>
    </row>
    <row r="9" spans="1:5">
      <c r="B9" s="311"/>
    </row>
    <row r="10" spans="1:5" hidden="1">
      <c r="A10" s="315" t="s">
        <v>23</v>
      </c>
      <c r="B10" s="316" t="s">
        <v>24</v>
      </c>
      <c r="C10" s="317" t="s">
        <v>25</v>
      </c>
      <c r="D10" s="318"/>
      <c r="E10" s="319">
        <f>+D12+D20+D27+D31+D17</f>
        <v>0</v>
      </c>
    </row>
    <row r="11" spans="1:5" hidden="1">
      <c r="B11" s="316"/>
      <c r="C11" s="320"/>
      <c r="D11" s="318"/>
      <c r="E11" s="319"/>
    </row>
    <row r="12" spans="1:5" hidden="1">
      <c r="A12" s="321" t="s">
        <v>26</v>
      </c>
      <c r="B12" s="322" t="s">
        <v>27</v>
      </c>
      <c r="C12" s="323" t="s">
        <v>28</v>
      </c>
      <c r="D12" s="324">
        <f>SUM(D13:D15)</f>
        <v>0</v>
      </c>
      <c r="E12" s="325"/>
    </row>
    <row r="13" spans="1:5" hidden="1">
      <c r="A13" s="326" t="s">
        <v>26</v>
      </c>
      <c r="B13" s="327" t="s">
        <v>29</v>
      </c>
      <c r="C13" s="318" t="s">
        <v>30</v>
      </c>
      <c r="D13" s="328">
        <f>+'Detalle Prog I'!C157</f>
        <v>0</v>
      </c>
      <c r="E13" s="325"/>
    </row>
    <row r="14" spans="1:5" hidden="1">
      <c r="A14" s="326" t="s">
        <v>26</v>
      </c>
      <c r="B14" s="327" t="s">
        <v>31</v>
      </c>
      <c r="C14" s="318" t="s">
        <v>32</v>
      </c>
      <c r="D14" s="328">
        <f>+'Detalle Prog I'!C158</f>
        <v>0</v>
      </c>
      <c r="E14" s="329"/>
    </row>
    <row r="15" spans="1:5" hidden="1">
      <c r="A15" s="326" t="s">
        <v>26</v>
      </c>
      <c r="B15" s="327" t="s">
        <v>33</v>
      </c>
      <c r="C15" s="318" t="s">
        <v>34</v>
      </c>
      <c r="D15" s="328">
        <f>+'Detalle Prog I'!C159</f>
        <v>0</v>
      </c>
      <c r="E15" s="329"/>
    </row>
    <row r="16" spans="1:5" hidden="1">
      <c r="A16" s="321"/>
      <c r="B16" s="322"/>
      <c r="C16" s="323"/>
      <c r="D16" s="328"/>
      <c r="E16" s="329"/>
    </row>
    <row r="17" spans="1:5" hidden="1">
      <c r="A17" s="321" t="s">
        <v>26</v>
      </c>
      <c r="B17" s="322" t="s">
        <v>35</v>
      </c>
      <c r="C17" s="323" t="s">
        <v>36</v>
      </c>
      <c r="D17" s="324">
        <f>+D18</f>
        <v>0</v>
      </c>
      <c r="E17" s="329"/>
    </row>
    <row r="18" spans="1:5" hidden="1">
      <c r="A18" s="326" t="s">
        <v>26</v>
      </c>
      <c r="B18" s="327" t="s">
        <v>37</v>
      </c>
      <c r="C18" s="318" t="s">
        <v>38</v>
      </c>
      <c r="D18" s="328">
        <f>+'Detalle Prog I'!C163</f>
        <v>0</v>
      </c>
      <c r="E18" s="329"/>
    </row>
    <row r="19" spans="1:5" hidden="1">
      <c r="A19" s="326"/>
      <c r="B19" s="327"/>
      <c r="C19" s="318"/>
      <c r="D19" s="328"/>
      <c r="E19" s="329"/>
    </row>
    <row r="20" spans="1:5" hidden="1">
      <c r="A20" s="321" t="s">
        <v>26</v>
      </c>
      <c r="B20" s="322" t="s">
        <v>41</v>
      </c>
      <c r="C20" s="323" t="s">
        <v>42</v>
      </c>
      <c r="D20" s="324">
        <f>SUM(D21:D25)</f>
        <v>0</v>
      </c>
      <c r="E20" s="325"/>
    </row>
    <row r="21" spans="1:5" hidden="1">
      <c r="A21" s="326" t="s">
        <v>26</v>
      </c>
      <c r="B21" s="327" t="s">
        <v>43</v>
      </c>
      <c r="C21" s="318" t="s">
        <v>44</v>
      </c>
      <c r="D21" s="328">
        <f>+'Detalle Prog I'!C168</f>
        <v>0</v>
      </c>
      <c r="E21" s="325"/>
    </row>
    <row r="22" spans="1:5" hidden="1">
      <c r="A22" s="326" t="s">
        <v>26</v>
      </c>
      <c r="B22" s="327" t="s">
        <v>227</v>
      </c>
      <c r="C22" s="318" t="s">
        <v>228</v>
      </c>
      <c r="D22" s="328">
        <f>+'Detalle Prog I'!C169</f>
        <v>0</v>
      </c>
      <c r="E22" s="325"/>
    </row>
    <row r="23" spans="1:5" hidden="1">
      <c r="A23" s="326" t="s">
        <v>26</v>
      </c>
      <c r="B23" s="327" t="s">
        <v>45</v>
      </c>
      <c r="C23" s="318" t="s">
        <v>46</v>
      </c>
      <c r="D23" s="328">
        <f>+'Detalle Prog I'!C170</f>
        <v>0</v>
      </c>
      <c r="E23" s="329"/>
    </row>
    <row r="24" spans="1:5" hidden="1">
      <c r="A24" s="326" t="s">
        <v>26</v>
      </c>
      <c r="B24" s="327" t="s">
        <v>47</v>
      </c>
      <c r="C24" s="318" t="s">
        <v>48</v>
      </c>
      <c r="D24" s="328">
        <f>+'Detalle Prog I'!C171</f>
        <v>0</v>
      </c>
      <c r="E24" s="329"/>
    </row>
    <row r="25" spans="1:5" hidden="1">
      <c r="A25" s="326" t="s">
        <v>26</v>
      </c>
      <c r="B25" s="327" t="s">
        <v>342</v>
      </c>
      <c r="C25" s="318" t="s">
        <v>343</v>
      </c>
      <c r="D25" s="328">
        <f>+'Detalle Prog I'!C172</f>
        <v>0</v>
      </c>
      <c r="E25" s="329"/>
    </row>
    <row r="26" spans="1:5" hidden="1">
      <c r="A26" s="326"/>
      <c r="B26" s="327"/>
      <c r="C26" s="318"/>
      <c r="D26" s="328"/>
      <c r="E26" s="325"/>
    </row>
    <row r="27" spans="1:5" ht="20.399999999999999" hidden="1">
      <c r="A27" s="330" t="s">
        <v>49</v>
      </c>
      <c r="B27" s="331" t="s">
        <v>50</v>
      </c>
      <c r="C27" s="332" t="s">
        <v>51</v>
      </c>
      <c r="D27" s="333">
        <f>SUM(D28:D29)</f>
        <v>0</v>
      </c>
      <c r="E27" s="334"/>
    </row>
    <row r="28" spans="1:5" ht="20.399999999999999" hidden="1">
      <c r="A28" s="335" t="s">
        <v>49</v>
      </c>
      <c r="B28" s="307" t="s">
        <v>52</v>
      </c>
      <c r="C28" s="336" t="s">
        <v>53</v>
      </c>
      <c r="D28" s="309">
        <f>+'Detalle Prog I'!C175</f>
        <v>0</v>
      </c>
      <c r="E28" s="329"/>
    </row>
    <row r="29" spans="1:5" ht="20.399999999999999" hidden="1">
      <c r="A29" s="335" t="s">
        <v>49</v>
      </c>
      <c r="B29" s="307" t="s">
        <v>54</v>
      </c>
      <c r="C29" s="336" t="s">
        <v>55</v>
      </c>
      <c r="D29" s="309">
        <f>+'Detalle Prog I'!C176</f>
        <v>0</v>
      </c>
      <c r="E29" s="329"/>
    </row>
    <row r="30" spans="1:5" hidden="1">
      <c r="B30" s="316"/>
      <c r="C30" s="320"/>
      <c r="D30" s="318"/>
      <c r="E30" s="319"/>
    </row>
    <row r="31" spans="1:5" ht="20.399999999999999" hidden="1">
      <c r="A31" s="330" t="s">
        <v>49</v>
      </c>
      <c r="B31" s="331" t="s">
        <v>56</v>
      </c>
      <c r="C31" s="332" t="s">
        <v>57</v>
      </c>
      <c r="D31" s="333">
        <f>SUM(D32:D34)</f>
        <v>0</v>
      </c>
      <c r="E31" s="334"/>
    </row>
    <row r="32" spans="1:5" ht="20.399999999999999" hidden="1">
      <c r="A32" s="335" t="s">
        <v>49</v>
      </c>
      <c r="B32" s="307" t="s">
        <v>58</v>
      </c>
      <c r="C32" s="336" t="s">
        <v>59</v>
      </c>
      <c r="D32" s="309">
        <f>+'Detalle Prog I'!C179</f>
        <v>0</v>
      </c>
      <c r="E32" s="329"/>
    </row>
    <row r="33" spans="1:5" ht="20.399999999999999" hidden="1">
      <c r="A33" s="335" t="s">
        <v>49</v>
      </c>
      <c r="B33" s="307" t="s">
        <v>60</v>
      </c>
      <c r="C33" s="336" t="s">
        <v>61</v>
      </c>
      <c r="D33" s="309">
        <f>+'Detalle Prog I'!C180</f>
        <v>0</v>
      </c>
      <c r="E33" s="329"/>
    </row>
    <row r="34" spans="1:5" hidden="1">
      <c r="A34" s="335" t="s">
        <v>49</v>
      </c>
      <c r="B34" s="307" t="s">
        <v>62</v>
      </c>
      <c r="C34" s="336" t="s">
        <v>63</v>
      </c>
      <c r="D34" s="309">
        <f>+'Detalle Prog I'!C181</f>
        <v>0</v>
      </c>
      <c r="E34" s="329"/>
    </row>
    <row r="35" spans="1:5" hidden="1">
      <c r="A35" s="335"/>
      <c r="C35" s="336"/>
      <c r="E35" s="329"/>
    </row>
    <row r="36" spans="1:5" hidden="1">
      <c r="A36" s="337"/>
      <c r="B36" s="338"/>
      <c r="C36" s="339"/>
      <c r="D36" s="340"/>
      <c r="E36" s="325"/>
    </row>
    <row r="37" spans="1:5">
      <c r="A37" s="341" t="s">
        <v>64</v>
      </c>
      <c r="B37" s="316" t="s">
        <v>205</v>
      </c>
      <c r="C37" s="317" t="s">
        <v>65</v>
      </c>
      <c r="D37" s="340"/>
      <c r="E37" s="319">
        <f>+D39+D59+D65+D46+D50+D62+D73+D55+D42</f>
        <v>50000</v>
      </c>
    </row>
    <row r="38" spans="1:5">
      <c r="A38" s="337"/>
      <c r="B38" s="338"/>
      <c r="C38" s="339"/>
      <c r="D38" s="340"/>
      <c r="E38" s="325"/>
    </row>
    <row r="39" spans="1:5" hidden="1">
      <c r="A39" s="330" t="s">
        <v>64</v>
      </c>
      <c r="B39" s="331" t="s">
        <v>66</v>
      </c>
      <c r="C39" s="342" t="s">
        <v>67</v>
      </c>
      <c r="D39" s="324">
        <f>+D40</f>
        <v>0</v>
      </c>
      <c r="E39" s="325"/>
    </row>
    <row r="40" spans="1:5" hidden="1">
      <c r="A40" s="337" t="s">
        <v>64</v>
      </c>
      <c r="B40" s="338" t="s">
        <v>68</v>
      </c>
      <c r="C40" s="336" t="s">
        <v>510</v>
      </c>
      <c r="D40" s="340">
        <f>+'Detalle Prog I'!C187</f>
        <v>0</v>
      </c>
      <c r="E40" s="325"/>
    </row>
    <row r="41" spans="1:5" hidden="1">
      <c r="A41" s="337"/>
      <c r="B41" s="338"/>
      <c r="C41" s="339"/>
      <c r="D41" s="340"/>
      <c r="E41" s="325"/>
    </row>
    <row r="42" spans="1:5">
      <c r="A42" s="330" t="s">
        <v>64</v>
      </c>
      <c r="B42" s="331">
        <v>1.02</v>
      </c>
      <c r="C42" s="342" t="s">
        <v>73</v>
      </c>
      <c r="D42" s="324">
        <f>+D43</f>
        <v>50000</v>
      </c>
      <c r="E42" s="325"/>
    </row>
    <row r="43" spans="1:5">
      <c r="A43" s="337" t="s">
        <v>64</v>
      </c>
      <c r="B43" s="338" t="s">
        <v>814</v>
      </c>
      <c r="C43" s="336" t="s">
        <v>815</v>
      </c>
      <c r="D43" s="340">
        <f>+'Detalle Prog I'!C191</f>
        <v>50000</v>
      </c>
      <c r="E43" s="325"/>
    </row>
    <row r="44" spans="1:5">
      <c r="A44" s="337"/>
      <c r="B44" s="338"/>
      <c r="C44" s="336"/>
      <c r="D44" s="340"/>
      <c r="E44" s="325"/>
    </row>
    <row r="45" spans="1:5">
      <c r="A45" s="337"/>
      <c r="B45" s="338"/>
      <c r="C45" s="339"/>
      <c r="D45" s="340"/>
      <c r="E45" s="325"/>
    </row>
    <row r="46" spans="1:5" hidden="1">
      <c r="A46" s="330" t="s">
        <v>64</v>
      </c>
      <c r="B46" s="331" t="s">
        <v>279</v>
      </c>
      <c r="C46" s="342" t="s">
        <v>78</v>
      </c>
      <c r="D46" s="324">
        <f>SUM(D47:D48)</f>
        <v>0</v>
      </c>
      <c r="E46" s="325"/>
    </row>
    <row r="47" spans="1:5" hidden="1">
      <c r="A47" s="337" t="s">
        <v>64</v>
      </c>
      <c r="B47" s="338" t="s">
        <v>81</v>
      </c>
      <c r="C47" s="336" t="s">
        <v>82</v>
      </c>
      <c r="D47" s="340">
        <f>+'Detalle Prog I'!C194</f>
        <v>0</v>
      </c>
      <c r="E47" s="325"/>
    </row>
    <row r="48" spans="1:5" hidden="1">
      <c r="A48" s="337" t="s">
        <v>64</v>
      </c>
      <c r="B48" s="338" t="s">
        <v>83</v>
      </c>
      <c r="C48" s="336" t="s">
        <v>84</v>
      </c>
      <c r="D48" s="340">
        <f>+'Detalle Prog I'!C195</f>
        <v>0</v>
      </c>
      <c r="E48" s="325"/>
    </row>
    <row r="49" spans="1:5" hidden="1">
      <c r="A49" s="330"/>
      <c r="B49" s="338"/>
      <c r="C49" s="339"/>
      <c r="D49" s="340"/>
      <c r="E49" s="325"/>
    </row>
    <row r="50" spans="1:5" hidden="1">
      <c r="A50" s="330" t="s">
        <v>64</v>
      </c>
      <c r="B50" s="331" t="s">
        <v>89</v>
      </c>
      <c r="C50" s="342" t="s">
        <v>90</v>
      </c>
      <c r="D50" s="324">
        <f>SUM(D51:D53)</f>
        <v>0</v>
      </c>
      <c r="E50" s="325"/>
    </row>
    <row r="51" spans="1:5" hidden="1">
      <c r="A51" s="337" t="s">
        <v>64</v>
      </c>
      <c r="B51" s="338" t="s">
        <v>91</v>
      </c>
      <c r="C51" s="336" t="s">
        <v>92</v>
      </c>
      <c r="D51" s="340">
        <f>+'Detalle Prog I'!C198</f>
        <v>0</v>
      </c>
      <c r="E51" s="325"/>
    </row>
    <row r="52" spans="1:5" hidden="1">
      <c r="A52" s="337" t="s">
        <v>64</v>
      </c>
      <c r="B52" s="338" t="s">
        <v>93</v>
      </c>
      <c r="C52" s="336" t="s">
        <v>94</v>
      </c>
      <c r="D52" s="340">
        <f>+'Detalle Prog I'!C199</f>
        <v>0</v>
      </c>
      <c r="E52" s="325"/>
    </row>
    <row r="53" spans="1:5" hidden="1">
      <c r="A53" s="337" t="s">
        <v>64</v>
      </c>
      <c r="B53" s="338" t="s">
        <v>95</v>
      </c>
      <c r="C53" s="339" t="s">
        <v>96</v>
      </c>
      <c r="D53" s="340">
        <f>+'Detalle Prog I'!C200</f>
        <v>0</v>
      </c>
      <c r="E53" s="325"/>
    </row>
    <row r="54" spans="1:5" hidden="1">
      <c r="A54" s="330"/>
      <c r="B54" s="338"/>
      <c r="C54" s="339"/>
      <c r="D54" s="340"/>
      <c r="E54" s="325"/>
    </row>
    <row r="55" spans="1:5" hidden="1">
      <c r="A55" s="330" t="s">
        <v>64</v>
      </c>
      <c r="B55" s="316" t="s">
        <v>247</v>
      </c>
      <c r="C55" s="723" t="s">
        <v>362</v>
      </c>
      <c r="D55" s="353">
        <f>SUM(D56:D59)</f>
        <v>0</v>
      </c>
      <c r="E55" s="325"/>
    </row>
    <row r="56" spans="1:5" hidden="1">
      <c r="A56" s="337" t="s">
        <v>64</v>
      </c>
      <c r="B56" s="338" t="s">
        <v>249</v>
      </c>
      <c r="C56" s="318" t="s">
        <v>250</v>
      </c>
      <c r="D56" s="69">
        <f>+'Detalle Prog I'!T203</f>
        <v>0</v>
      </c>
      <c r="E56" s="325"/>
    </row>
    <row r="57" spans="1:5" hidden="1">
      <c r="A57" s="337" t="s">
        <v>64</v>
      </c>
      <c r="B57" s="338" t="s">
        <v>580</v>
      </c>
      <c r="C57" s="318" t="s">
        <v>581</v>
      </c>
      <c r="D57" s="69">
        <f>+'Detalle Prog I'!T204</f>
        <v>0</v>
      </c>
      <c r="E57" s="325"/>
    </row>
    <row r="58" spans="1:5" hidden="1">
      <c r="A58" s="330"/>
      <c r="B58" s="338"/>
      <c r="C58" s="339"/>
      <c r="D58" s="340"/>
      <c r="E58" s="325"/>
    </row>
    <row r="59" spans="1:5" hidden="1">
      <c r="A59" s="330" t="s">
        <v>64</v>
      </c>
      <c r="B59" s="331" t="s">
        <v>99</v>
      </c>
      <c r="C59" s="342" t="s">
        <v>100</v>
      </c>
      <c r="D59" s="324">
        <f>+D60</f>
        <v>0</v>
      </c>
      <c r="E59" s="325"/>
    </row>
    <row r="60" spans="1:5" hidden="1">
      <c r="A60" s="337" t="s">
        <v>64</v>
      </c>
      <c r="B60" s="338" t="s">
        <v>101</v>
      </c>
      <c r="C60" s="336" t="s">
        <v>102</v>
      </c>
      <c r="D60" s="340">
        <f>+'Detalle Prog I'!C207</f>
        <v>0</v>
      </c>
      <c r="E60" s="325"/>
    </row>
    <row r="61" spans="1:5" hidden="1">
      <c r="A61" s="337"/>
      <c r="B61" s="338"/>
      <c r="C61" s="336"/>
      <c r="D61" s="340"/>
      <c r="E61" s="325"/>
    </row>
    <row r="62" spans="1:5" hidden="1">
      <c r="A62" s="341" t="s">
        <v>64</v>
      </c>
      <c r="B62" s="331" t="s">
        <v>281</v>
      </c>
      <c r="C62" s="342" t="s">
        <v>282</v>
      </c>
      <c r="D62" s="324">
        <f>+D63</f>
        <v>0</v>
      </c>
      <c r="E62" s="325"/>
    </row>
    <row r="63" spans="1:5" hidden="1">
      <c r="A63" s="337" t="s">
        <v>64</v>
      </c>
      <c r="B63" s="338" t="s">
        <v>363</v>
      </c>
      <c r="C63" s="336" t="s">
        <v>364</v>
      </c>
      <c r="D63" s="340">
        <f>+'Detalle Prog I'!C210</f>
        <v>0</v>
      </c>
      <c r="E63" s="325"/>
    </row>
    <row r="64" spans="1:5" hidden="1">
      <c r="A64" s="337"/>
      <c r="B64" s="338"/>
      <c r="C64" s="336"/>
      <c r="D64" s="340"/>
      <c r="E64" s="325"/>
    </row>
    <row r="65" spans="1:5" hidden="1">
      <c r="A65" s="330" t="s">
        <v>64</v>
      </c>
      <c r="B65" s="331">
        <v>1.08</v>
      </c>
      <c r="C65" s="342" t="s">
        <v>103</v>
      </c>
      <c r="D65" s="324">
        <f>SUM(D66:D71)</f>
        <v>0</v>
      </c>
      <c r="E65" s="325"/>
    </row>
    <row r="66" spans="1:5" hidden="1">
      <c r="A66" s="335" t="s">
        <v>64</v>
      </c>
      <c r="B66" s="307" t="s">
        <v>104</v>
      </c>
      <c r="C66" s="336" t="s">
        <v>105</v>
      </c>
      <c r="D66" s="309">
        <f>+'Detalle Prog I'!C213</f>
        <v>0</v>
      </c>
      <c r="E66" s="334"/>
    </row>
    <row r="67" spans="1:5" hidden="1">
      <c r="A67" s="335" t="s">
        <v>64</v>
      </c>
      <c r="B67" s="307" t="s">
        <v>110</v>
      </c>
      <c r="C67" s="336" t="s">
        <v>111</v>
      </c>
      <c r="D67" s="309">
        <f>+'Detalle Prog I'!C214</f>
        <v>0</v>
      </c>
      <c r="E67" s="334"/>
    </row>
    <row r="68" spans="1:5" ht="20.399999999999999" hidden="1">
      <c r="A68" s="335" t="s">
        <v>64</v>
      </c>
      <c r="B68" s="307" t="s">
        <v>108</v>
      </c>
      <c r="C68" s="336" t="s">
        <v>109</v>
      </c>
      <c r="D68" s="309">
        <f>+'Detalle Prog I'!C215</f>
        <v>0</v>
      </c>
      <c r="E68" s="334"/>
    </row>
    <row r="69" spans="1:5" hidden="1">
      <c r="A69" s="335" t="s">
        <v>64</v>
      </c>
      <c r="B69" s="307" t="s">
        <v>106</v>
      </c>
      <c r="C69" s="336" t="s">
        <v>107</v>
      </c>
      <c r="D69" s="309">
        <f>+'Detalle Prog I'!C216</f>
        <v>0</v>
      </c>
      <c r="E69" s="334"/>
    </row>
    <row r="70" spans="1:5" hidden="1">
      <c r="A70" s="335" t="s">
        <v>64</v>
      </c>
      <c r="B70" s="307" t="s">
        <v>112</v>
      </c>
      <c r="C70" s="336" t="s">
        <v>113</v>
      </c>
      <c r="D70" s="309">
        <f>+'Detalle Prog I'!C217</f>
        <v>0</v>
      </c>
      <c r="E70" s="334"/>
    </row>
    <row r="71" spans="1:5" ht="20.399999999999999" hidden="1">
      <c r="A71" s="335" t="s">
        <v>64</v>
      </c>
      <c r="B71" s="307" t="s">
        <v>114</v>
      </c>
      <c r="C71" s="336" t="s">
        <v>115</v>
      </c>
      <c r="D71" s="309">
        <f>+'Detalle Prog I'!C218</f>
        <v>0</v>
      </c>
      <c r="E71" s="334"/>
    </row>
    <row r="72" spans="1:5" hidden="1">
      <c r="A72" s="335"/>
      <c r="C72" s="336"/>
      <c r="E72" s="334"/>
    </row>
    <row r="73" spans="1:5" hidden="1">
      <c r="A73" s="330" t="s">
        <v>374</v>
      </c>
      <c r="B73" s="331">
        <v>1.0900000000000001</v>
      </c>
      <c r="C73" s="342" t="s">
        <v>511</v>
      </c>
      <c r="D73" s="324">
        <f>+D74</f>
        <v>0</v>
      </c>
      <c r="E73" s="334"/>
    </row>
    <row r="74" spans="1:5" hidden="1">
      <c r="A74" s="335" t="s">
        <v>374</v>
      </c>
      <c r="B74" s="307" t="s">
        <v>512</v>
      </c>
      <c r="C74" s="336" t="s">
        <v>513</v>
      </c>
      <c r="D74" s="309">
        <f>+'Detalle Prog I'!C222</f>
        <v>0</v>
      </c>
      <c r="E74" s="334"/>
    </row>
    <row r="75" spans="1:5" hidden="1">
      <c r="A75" s="335"/>
      <c r="C75" s="336"/>
      <c r="E75" s="334"/>
    </row>
    <row r="76" spans="1:5" hidden="1">
      <c r="B76" s="316"/>
      <c r="C76" s="343"/>
      <c r="D76" s="344"/>
      <c r="E76" s="312"/>
    </row>
    <row r="77" spans="1:5" hidden="1">
      <c r="B77" s="316"/>
      <c r="C77" s="343"/>
      <c r="D77" s="344"/>
      <c r="E77" s="312"/>
    </row>
    <row r="78" spans="1:5" hidden="1">
      <c r="B78" s="316"/>
      <c r="C78" s="343"/>
      <c r="D78" s="344"/>
      <c r="E78" s="312"/>
    </row>
    <row r="79" spans="1:5" hidden="1">
      <c r="A79" s="312" t="s">
        <v>64</v>
      </c>
      <c r="B79" s="345">
        <v>2</v>
      </c>
      <c r="C79" s="346" t="s">
        <v>122</v>
      </c>
      <c r="D79" s="344"/>
      <c r="E79" s="319">
        <f>+D84+D81+D95+D90</f>
        <v>0</v>
      </c>
    </row>
    <row r="80" spans="1:5" hidden="1">
      <c r="A80" s="330"/>
      <c r="B80" s="331"/>
      <c r="C80" s="332"/>
      <c r="D80" s="344"/>
      <c r="E80" s="312"/>
    </row>
    <row r="81" spans="1:5" hidden="1">
      <c r="A81" s="330" t="s">
        <v>64</v>
      </c>
      <c r="B81" s="331" t="s">
        <v>123</v>
      </c>
      <c r="C81" s="332" t="s">
        <v>124</v>
      </c>
      <c r="D81" s="324">
        <f>+D82</f>
        <v>0</v>
      </c>
      <c r="E81" s="312"/>
    </row>
    <row r="82" spans="1:5" hidden="1">
      <c r="A82" s="335" t="s">
        <v>64</v>
      </c>
      <c r="B82" s="307" t="s">
        <v>125</v>
      </c>
      <c r="C82" s="336" t="s">
        <v>217</v>
      </c>
      <c r="D82" s="340">
        <f>+'Detalle Prog I'!C228</f>
        <v>0</v>
      </c>
      <c r="E82" s="312"/>
    </row>
    <row r="83" spans="1:5" hidden="1">
      <c r="B83" s="316"/>
      <c r="C83" s="343"/>
      <c r="D83" s="344"/>
      <c r="E83" s="312"/>
    </row>
    <row r="84" spans="1:5" ht="20.399999999999999" hidden="1">
      <c r="A84" s="330" t="s">
        <v>64</v>
      </c>
      <c r="B84" s="331" t="s">
        <v>131</v>
      </c>
      <c r="C84" s="332" t="s">
        <v>132</v>
      </c>
      <c r="D84" s="324">
        <f>SUM(D85:D88)</f>
        <v>0</v>
      </c>
      <c r="E84" s="312"/>
    </row>
    <row r="85" spans="1:5" hidden="1">
      <c r="A85" s="335" t="s">
        <v>64</v>
      </c>
      <c r="B85" s="307" t="s">
        <v>135</v>
      </c>
      <c r="C85" s="336" t="s">
        <v>432</v>
      </c>
      <c r="D85" s="340">
        <f>+'Detalle Prog I'!C231</f>
        <v>0</v>
      </c>
      <c r="E85" s="312"/>
    </row>
    <row r="86" spans="1:5" hidden="1">
      <c r="A86" s="335" t="s">
        <v>64</v>
      </c>
      <c r="B86" s="307" t="s">
        <v>254</v>
      </c>
      <c r="C86" s="336" t="s">
        <v>255</v>
      </c>
      <c r="D86" s="340">
        <f>+'Detalle Prog I'!C232</f>
        <v>0</v>
      </c>
      <c r="E86" s="312"/>
    </row>
    <row r="87" spans="1:5" hidden="1">
      <c r="A87" s="335" t="s">
        <v>64</v>
      </c>
      <c r="B87" s="307" t="s">
        <v>240</v>
      </c>
      <c r="C87" s="336" t="s">
        <v>241</v>
      </c>
      <c r="D87" s="340">
        <f>+'Detalle Prog I'!C233</f>
        <v>0</v>
      </c>
      <c r="E87" s="312"/>
    </row>
    <row r="88" spans="1:5" ht="20.399999999999999" hidden="1">
      <c r="A88" s="335" t="s">
        <v>64</v>
      </c>
      <c r="B88" s="307" t="s">
        <v>256</v>
      </c>
      <c r="C88" s="336" t="s">
        <v>270</v>
      </c>
      <c r="D88" s="340">
        <f>+'Detalle Prog I'!C234</f>
        <v>0</v>
      </c>
      <c r="E88" s="312"/>
    </row>
    <row r="89" spans="1:5" hidden="1">
      <c r="A89" s="335"/>
      <c r="C89" s="336"/>
      <c r="D89" s="344"/>
      <c r="E89" s="312"/>
    </row>
    <row r="90" spans="1:5" hidden="1">
      <c r="A90" s="330" t="s">
        <v>64</v>
      </c>
      <c r="B90" s="331" t="s">
        <v>139</v>
      </c>
      <c r="C90" s="332" t="s">
        <v>140</v>
      </c>
      <c r="D90" s="324">
        <f>+D91+D92</f>
        <v>0</v>
      </c>
      <c r="E90" s="312"/>
    </row>
    <row r="91" spans="1:5" hidden="1">
      <c r="A91" s="335" t="s">
        <v>64</v>
      </c>
      <c r="B91" s="307" t="s">
        <v>141</v>
      </c>
      <c r="C91" s="336" t="s">
        <v>142</v>
      </c>
      <c r="D91" s="340">
        <f>+'Detalle Prog I'!C237</f>
        <v>0</v>
      </c>
      <c r="E91" s="312"/>
    </row>
    <row r="92" spans="1:5" hidden="1">
      <c r="A92" s="335" t="s">
        <v>64</v>
      </c>
      <c r="B92" s="307" t="s">
        <v>143</v>
      </c>
      <c r="C92" s="336" t="s">
        <v>144</v>
      </c>
      <c r="D92" s="340">
        <f>+'Detalle Prog I'!C238</f>
        <v>0</v>
      </c>
      <c r="E92" s="312"/>
    </row>
    <row r="93" spans="1:5" hidden="1">
      <c r="A93" s="335"/>
      <c r="C93" s="336"/>
      <c r="D93" s="340"/>
      <c r="E93" s="312"/>
    </row>
    <row r="94" spans="1:5" hidden="1">
      <c r="A94" s="335"/>
      <c r="C94" s="336"/>
      <c r="D94" s="344"/>
      <c r="E94" s="312"/>
    </row>
    <row r="95" spans="1:5" hidden="1">
      <c r="A95" s="347" t="s">
        <v>64</v>
      </c>
      <c r="B95" s="348" t="s">
        <v>145</v>
      </c>
      <c r="C95" s="332" t="s">
        <v>146</v>
      </c>
      <c r="D95" s="349">
        <f>SUM(D96:D105)</f>
        <v>0</v>
      </c>
      <c r="E95" s="312"/>
    </row>
    <row r="96" spans="1:5" hidden="1">
      <c r="A96" s="67" t="s">
        <v>64</v>
      </c>
      <c r="B96" s="307" t="s">
        <v>147</v>
      </c>
      <c r="C96" s="68" t="s">
        <v>148</v>
      </c>
      <c r="D96" s="69">
        <f>+'Detalle Prog I'!C241</f>
        <v>0</v>
      </c>
      <c r="E96" s="312"/>
    </row>
    <row r="97" spans="1:5" hidden="1">
      <c r="A97" s="67" t="s">
        <v>64</v>
      </c>
      <c r="B97" s="307" t="s">
        <v>369</v>
      </c>
      <c r="C97" s="68" t="s">
        <v>370</v>
      </c>
      <c r="D97" s="69">
        <f>+'Detalle Prog I'!C242</f>
        <v>0</v>
      </c>
      <c r="E97" s="312"/>
    </row>
    <row r="98" spans="1:5" hidden="1">
      <c r="A98" s="67" t="s">
        <v>64</v>
      </c>
      <c r="B98" s="350" t="s">
        <v>149</v>
      </c>
      <c r="C98" s="68" t="s">
        <v>150</v>
      </c>
      <c r="D98" s="69">
        <f>+'Detalle Prog I'!C243</f>
        <v>0</v>
      </c>
      <c r="E98" s="312"/>
    </row>
    <row r="99" spans="1:5" hidden="1">
      <c r="A99" s="67" t="s">
        <v>64</v>
      </c>
      <c r="B99" s="350" t="s">
        <v>151</v>
      </c>
      <c r="C99" s="68" t="s">
        <v>152</v>
      </c>
      <c r="D99" s="69">
        <f>+'Detalle Prog I'!C244</f>
        <v>0</v>
      </c>
      <c r="E99" s="312"/>
    </row>
    <row r="100" spans="1:5" hidden="1">
      <c r="A100" s="67" t="s">
        <v>64</v>
      </c>
      <c r="B100" s="350" t="s">
        <v>153</v>
      </c>
      <c r="C100" s="68" t="s">
        <v>154</v>
      </c>
      <c r="D100" s="69">
        <f>+'Detalle Prog I'!C245</f>
        <v>0</v>
      </c>
      <c r="E100" s="312"/>
    </row>
    <row r="101" spans="1:5" hidden="1">
      <c r="A101" s="67" t="s">
        <v>64</v>
      </c>
      <c r="B101" s="350" t="s">
        <v>155</v>
      </c>
      <c r="C101" s="68" t="s">
        <v>156</v>
      </c>
      <c r="D101" s="69">
        <f>+'Detalle Prog I'!C246</f>
        <v>0</v>
      </c>
      <c r="E101" s="312"/>
    </row>
    <row r="102" spans="1:5" hidden="1">
      <c r="A102" s="67" t="s">
        <v>64</v>
      </c>
      <c r="B102" s="350" t="s">
        <v>291</v>
      </c>
      <c r="C102" s="68" t="s">
        <v>315</v>
      </c>
      <c r="D102" s="69">
        <f>+'Detalle Prog I'!C247</f>
        <v>0</v>
      </c>
      <c r="E102" s="312"/>
    </row>
    <row r="103" spans="1:5" hidden="1">
      <c r="B103" s="316"/>
      <c r="C103" s="343"/>
      <c r="D103" s="344"/>
      <c r="E103" s="312"/>
    </row>
    <row r="104" spans="1:5" hidden="1">
      <c r="B104" s="316"/>
      <c r="C104" s="343"/>
      <c r="D104" s="344"/>
      <c r="E104" s="312"/>
    </row>
    <row r="105" spans="1:5">
      <c r="A105" s="351">
        <v>2</v>
      </c>
      <c r="B105" s="345">
        <v>5</v>
      </c>
      <c r="C105" s="346" t="s">
        <v>157</v>
      </c>
      <c r="D105" s="352"/>
      <c r="E105" s="352">
        <f>+D107+D114</f>
        <v>1000000</v>
      </c>
    </row>
    <row r="106" spans="1:5">
      <c r="A106" s="330"/>
      <c r="B106" s="331"/>
      <c r="C106" s="332"/>
      <c r="D106" s="328"/>
      <c r="E106" s="329"/>
    </row>
    <row r="107" spans="1:5">
      <c r="A107" s="330" t="s">
        <v>158</v>
      </c>
      <c r="B107" s="331" t="s">
        <v>159</v>
      </c>
      <c r="C107" s="332" t="s">
        <v>160</v>
      </c>
      <c r="D107" s="353">
        <f>SUM(D108:D112)</f>
        <v>1000000</v>
      </c>
      <c r="E107" s="329"/>
    </row>
    <row r="108" spans="1:5">
      <c r="A108" s="335" t="s">
        <v>158</v>
      </c>
      <c r="B108" s="307" t="s">
        <v>163</v>
      </c>
      <c r="C108" s="336" t="s">
        <v>164</v>
      </c>
      <c r="D108" s="328">
        <f>+'Detalle Prog I'!C253</f>
        <v>1000000</v>
      </c>
      <c r="E108" s="329"/>
    </row>
    <row r="109" spans="1:5" hidden="1">
      <c r="A109" s="335" t="s">
        <v>158</v>
      </c>
      <c r="B109" s="307" t="s">
        <v>165</v>
      </c>
      <c r="C109" s="336" t="s">
        <v>166</v>
      </c>
      <c r="D109" s="328">
        <f>+'Detalle Prog I'!C254</f>
        <v>0</v>
      </c>
      <c r="E109" s="329"/>
    </row>
    <row r="110" spans="1:5" hidden="1">
      <c r="A110" s="335" t="s">
        <v>158</v>
      </c>
      <c r="B110" s="307" t="s">
        <v>167</v>
      </c>
      <c r="C110" s="336" t="s">
        <v>168</v>
      </c>
      <c r="D110" s="328">
        <f>+'Detalle Prog I'!C255</f>
        <v>0</v>
      </c>
      <c r="E110" s="329"/>
    </row>
    <row r="111" spans="1:5" hidden="1">
      <c r="A111" s="335" t="s">
        <v>158</v>
      </c>
      <c r="B111" s="307" t="s">
        <v>293</v>
      </c>
      <c r="C111" s="336" t="s">
        <v>294</v>
      </c>
      <c r="D111" s="328">
        <f>+'Detalle Prog I'!C256</f>
        <v>0</v>
      </c>
      <c r="E111" s="329"/>
    </row>
    <row r="112" spans="1:5" hidden="1">
      <c r="A112" s="335" t="s">
        <v>158</v>
      </c>
      <c r="B112" s="307" t="s">
        <v>169</v>
      </c>
      <c r="C112" s="336" t="s">
        <v>170</v>
      </c>
      <c r="D112" s="328">
        <f>+'Detalle Prog I'!C257</f>
        <v>0</v>
      </c>
      <c r="E112" s="329"/>
    </row>
    <row r="113" spans="1:5" hidden="1">
      <c r="A113" s="335"/>
      <c r="C113" s="336"/>
      <c r="D113" s="328"/>
      <c r="E113" s="329"/>
    </row>
    <row r="114" spans="1:5" hidden="1">
      <c r="A114" s="330" t="s">
        <v>158</v>
      </c>
      <c r="B114" s="331" t="s">
        <v>176</v>
      </c>
      <c r="C114" s="332" t="s">
        <v>177</v>
      </c>
      <c r="D114" s="353">
        <f>+D115</f>
        <v>0</v>
      </c>
      <c r="E114" s="329"/>
    </row>
    <row r="115" spans="1:5" hidden="1">
      <c r="A115" s="335" t="s">
        <v>178</v>
      </c>
      <c r="B115" s="307" t="s">
        <v>179</v>
      </c>
      <c r="C115" s="336" t="s">
        <v>258</v>
      </c>
      <c r="D115" s="328">
        <f>+'Detalle Prog I'!C260</f>
        <v>0</v>
      </c>
      <c r="E115" s="329"/>
    </row>
    <row r="116" spans="1:5" hidden="1">
      <c r="A116" s="335"/>
      <c r="C116" s="336"/>
      <c r="D116" s="328"/>
      <c r="E116" s="329"/>
    </row>
    <row r="117" spans="1:5" hidden="1">
      <c r="A117" s="335"/>
      <c r="C117" s="336"/>
      <c r="D117" s="328"/>
      <c r="E117" s="329"/>
    </row>
    <row r="118" spans="1:5" hidden="1">
      <c r="A118" s="354" t="s">
        <v>348</v>
      </c>
      <c r="B118" s="316" t="s">
        <v>514</v>
      </c>
      <c r="C118" s="317" t="s">
        <v>185</v>
      </c>
      <c r="D118" s="355"/>
      <c r="E118" s="319">
        <f>+D123+D120+D127</f>
        <v>0</v>
      </c>
    </row>
    <row r="119" spans="1:5" hidden="1">
      <c r="B119" s="338"/>
      <c r="C119" s="356"/>
      <c r="D119" s="328"/>
      <c r="E119" s="328"/>
    </row>
    <row r="120" spans="1:5" hidden="1">
      <c r="A120" s="347" t="s">
        <v>184</v>
      </c>
      <c r="B120" s="357" t="s">
        <v>515</v>
      </c>
      <c r="C120" s="358" t="s">
        <v>516</v>
      </c>
      <c r="D120" s="324">
        <f>SUM(D121:D121)</f>
        <v>0</v>
      </c>
      <c r="E120" s="319"/>
    </row>
    <row r="121" spans="1:5" hidden="1">
      <c r="A121" s="359" t="s">
        <v>184</v>
      </c>
      <c r="B121" s="327" t="s">
        <v>466</v>
      </c>
      <c r="C121" s="318" t="s">
        <v>467</v>
      </c>
      <c r="D121" s="328">
        <f>+'Detalle Prog I'!C266</f>
        <v>0</v>
      </c>
      <c r="E121" s="341"/>
    </row>
    <row r="122" spans="1:5" hidden="1">
      <c r="B122" s="338"/>
      <c r="C122" s="356"/>
      <c r="D122" s="328"/>
      <c r="E122" s="328"/>
    </row>
    <row r="123" spans="1:5" hidden="1">
      <c r="A123" s="347" t="s">
        <v>184</v>
      </c>
      <c r="B123" s="357" t="s">
        <v>517</v>
      </c>
      <c r="C123" s="358" t="s">
        <v>518</v>
      </c>
      <c r="D123" s="324">
        <f>SUM(D124:D124)</f>
        <v>0</v>
      </c>
      <c r="E123" s="319"/>
    </row>
    <row r="124" spans="1:5" hidden="1">
      <c r="A124" s="359" t="s">
        <v>184</v>
      </c>
      <c r="B124" s="327" t="s">
        <v>519</v>
      </c>
      <c r="C124" s="318" t="s">
        <v>520</v>
      </c>
      <c r="D124" s="328">
        <f>+D125</f>
        <v>0</v>
      </c>
      <c r="E124" s="341"/>
    </row>
    <row r="125" spans="1:5" ht="19.2" hidden="1">
      <c r="B125" s="360" t="s">
        <v>521</v>
      </c>
      <c r="C125" s="361" t="s">
        <v>522</v>
      </c>
      <c r="D125" s="362">
        <f>+'Detalle Prog I'!C271</f>
        <v>0</v>
      </c>
      <c r="E125" s="312"/>
    </row>
    <row r="126" spans="1:5" hidden="1">
      <c r="A126" s="335"/>
      <c r="C126" s="336"/>
      <c r="D126" s="328"/>
      <c r="E126" s="329"/>
    </row>
    <row r="127" spans="1:5" hidden="1">
      <c r="A127" s="347" t="s">
        <v>184</v>
      </c>
      <c r="B127" s="357" t="s">
        <v>186</v>
      </c>
      <c r="C127" s="358" t="s">
        <v>187</v>
      </c>
      <c r="D127" s="324">
        <f>SUM(D128:D128)</f>
        <v>0</v>
      </c>
      <c r="E127" s="319"/>
    </row>
    <row r="128" spans="1:5" hidden="1">
      <c r="A128" s="359" t="s">
        <v>184</v>
      </c>
      <c r="B128" s="327" t="s">
        <v>349</v>
      </c>
      <c r="C128" s="318" t="s">
        <v>350</v>
      </c>
      <c r="D128" s="328">
        <f>+'Detalle Prog I'!C282</f>
        <v>0</v>
      </c>
      <c r="E128" s="341"/>
    </row>
    <row r="129" spans="1:5" hidden="1">
      <c r="A129" s="335"/>
      <c r="C129" s="336"/>
      <c r="D129" s="328"/>
      <c r="E129" s="329"/>
    </row>
    <row r="130" spans="1:5" hidden="1">
      <c r="A130" s="335"/>
      <c r="C130" s="336"/>
      <c r="D130" s="328"/>
      <c r="E130" s="329"/>
    </row>
    <row r="131" spans="1:5" hidden="1">
      <c r="A131" s="354">
        <v>2.2999999999999998</v>
      </c>
      <c r="B131" s="316" t="s">
        <v>5</v>
      </c>
      <c r="C131" s="317" t="s">
        <v>523</v>
      </c>
      <c r="D131" s="355"/>
      <c r="E131" s="319">
        <f>+D133</f>
        <v>0</v>
      </c>
    </row>
    <row r="132" spans="1:5" hidden="1">
      <c r="B132" s="338"/>
      <c r="C132" s="356"/>
      <c r="D132" s="328"/>
      <c r="E132" s="328"/>
    </row>
    <row r="133" spans="1:5" hidden="1">
      <c r="A133" s="347" t="s">
        <v>524</v>
      </c>
      <c r="B133" s="357" t="s">
        <v>525</v>
      </c>
      <c r="C133" s="358" t="s">
        <v>526</v>
      </c>
      <c r="D133" s="324">
        <f>SUM(D134:D134)</f>
        <v>0</v>
      </c>
      <c r="E133" s="319"/>
    </row>
    <row r="134" spans="1:5" hidden="1">
      <c r="A134" s="359" t="s">
        <v>524</v>
      </c>
      <c r="B134" s="327" t="s">
        <v>527</v>
      </c>
      <c r="C134" s="318" t="s">
        <v>528</v>
      </c>
      <c r="D134" s="328">
        <f>+D135</f>
        <v>0</v>
      </c>
      <c r="E134" s="341"/>
    </row>
    <row r="135" spans="1:5" ht="19.2" hidden="1">
      <c r="B135" s="360" t="s">
        <v>529</v>
      </c>
      <c r="C135" s="361" t="s">
        <v>530</v>
      </c>
      <c r="D135" s="362">
        <f>+'Detalle Prog I'!C289</f>
        <v>0</v>
      </c>
      <c r="E135" s="312"/>
    </row>
    <row r="136" spans="1:5">
      <c r="B136" s="338"/>
      <c r="C136" s="356"/>
      <c r="D136" s="328"/>
      <c r="E136" s="328"/>
    </row>
    <row r="137" spans="1:5">
      <c r="B137" s="338"/>
      <c r="C137" s="356"/>
      <c r="D137" s="328"/>
      <c r="E137" s="328"/>
    </row>
    <row r="138" spans="1:5">
      <c r="B138" s="338"/>
      <c r="C138" s="356"/>
      <c r="D138" s="328"/>
      <c r="E138" s="328"/>
    </row>
    <row r="139" spans="1:5">
      <c r="C139" s="311" t="s">
        <v>531</v>
      </c>
      <c r="E139" s="352">
        <f>SUM(E7:E138)</f>
        <v>1050000</v>
      </c>
    </row>
    <row r="140" spans="1:5">
      <c r="C140" s="311"/>
      <c r="E140" s="352"/>
    </row>
    <row r="141" spans="1:5">
      <c r="C141" s="311"/>
      <c r="E141" s="352"/>
    </row>
    <row r="142" spans="1:5">
      <c r="C142" s="311"/>
      <c r="E142" s="352"/>
    </row>
    <row r="143" spans="1:5">
      <c r="C143" s="311"/>
      <c r="E143" s="352"/>
    </row>
    <row r="144" spans="1:5">
      <c r="C144" s="311"/>
      <c r="E144" s="352"/>
    </row>
    <row r="145" spans="1:5">
      <c r="B145" s="311"/>
      <c r="C145" s="312"/>
      <c r="D145" s="312"/>
      <c r="E145" s="312"/>
    </row>
    <row r="146" spans="1:5">
      <c r="B146" s="311"/>
      <c r="C146" s="312"/>
      <c r="D146" s="312"/>
      <c r="E146" s="312"/>
    </row>
    <row r="147" spans="1:5" hidden="1">
      <c r="B147" s="311"/>
      <c r="C147" s="312"/>
      <c r="D147" s="312"/>
      <c r="E147" s="312"/>
    </row>
    <row r="148" spans="1:5" hidden="1">
      <c r="B148" s="311"/>
      <c r="C148" s="363"/>
      <c r="D148" s="364"/>
      <c r="E148" s="312"/>
    </row>
    <row r="149" spans="1:5" hidden="1">
      <c r="B149" s="311"/>
      <c r="C149" s="363"/>
      <c r="D149" s="364"/>
      <c r="E149" s="312"/>
    </row>
    <row r="150" spans="1:5" ht="12">
      <c r="A150" s="747" t="s">
        <v>201</v>
      </c>
      <c r="B150" s="747"/>
      <c r="C150" s="747"/>
      <c r="E150" s="365"/>
    </row>
    <row r="151" spans="1:5" ht="12">
      <c r="A151" s="366"/>
      <c r="B151" s="314"/>
      <c r="C151" s="313"/>
      <c r="E151" s="365"/>
    </row>
    <row r="152" spans="1:5" ht="12" hidden="1">
      <c r="B152" s="311"/>
      <c r="E152" s="365"/>
    </row>
    <row r="153" spans="1:5" hidden="1">
      <c r="B153" s="367" t="s">
        <v>532</v>
      </c>
      <c r="C153" s="68"/>
      <c r="D153" s="368" t="s">
        <v>204</v>
      </c>
      <c r="E153" s="68"/>
    </row>
    <row r="154" spans="1:5" hidden="1">
      <c r="C154" s="369"/>
      <c r="E154" s="68"/>
    </row>
    <row r="155" spans="1:5" hidden="1">
      <c r="A155" s="315" t="s">
        <v>23</v>
      </c>
      <c r="B155" s="316" t="s">
        <v>24</v>
      </c>
      <c r="C155" s="317" t="s">
        <v>25</v>
      </c>
      <c r="D155" s="318"/>
      <c r="E155" s="319">
        <f>D157+D160+D166+D170</f>
        <v>0</v>
      </c>
    </row>
    <row r="156" spans="1:5" hidden="1">
      <c r="B156" s="316"/>
      <c r="C156" s="320"/>
      <c r="D156" s="318"/>
      <c r="E156" s="68"/>
    </row>
    <row r="157" spans="1:5" hidden="1">
      <c r="A157" s="321" t="s">
        <v>26</v>
      </c>
      <c r="B157" s="322" t="s">
        <v>27</v>
      </c>
      <c r="C157" s="323" t="s">
        <v>28</v>
      </c>
      <c r="D157" s="324">
        <f>SUM(D158:D158)</f>
        <v>0</v>
      </c>
      <c r="E157" s="68"/>
    </row>
    <row r="158" spans="1:5" hidden="1">
      <c r="A158" s="326" t="s">
        <v>26</v>
      </c>
      <c r="B158" s="327" t="s">
        <v>31</v>
      </c>
      <c r="C158" s="318" t="s">
        <v>32</v>
      </c>
      <c r="D158" s="328">
        <v>0</v>
      </c>
      <c r="E158" s="68"/>
    </row>
    <row r="159" spans="1:5" hidden="1">
      <c r="B159" s="316"/>
      <c r="C159" s="320"/>
      <c r="D159" s="318"/>
      <c r="E159" s="68"/>
    </row>
    <row r="160" spans="1:5" hidden="1">
      <c r="A160" s="370" t="s">
        <v>26</v>
      </c>
      <c r="B160" s="331" t="s">
        <v>41</v>
      </c>
      <c r="C160" s="332" t="s">
        <v>42</v>
      </c>
      <c r="D160" s="353">
        <f>SUM(D161:D164)</f>
        <v>0</v>
      </c>
      <c r="E160" s="68"/>
    </row>
    <row r="161" spans="1:5" hidden="1">
      <c r="A161" s="326" t="s">
        <v>26</v>
      </c>
      <c r="B161" s="327" t="s">
        <v>43</v>
      </c>
      <c r="C161" s="318" t="s">
        <v>533</v>
      </c>
      <c r="D161" s="69">
        <v>0</v>
      </c>
      <c r="E161" s="68"/>
    </row>
    <row r="162" spans="1:5" hidden="1">
      <c r="A162" s="326" t="s">
        <v>26</v>
      </c>
      <c r="B162" s="327" t="s">
        <v>45</v>
      </c>
      <c r="C162" s="318" t="s">
        <v>46</v>
      </c>
      <c r="D162" s="328">
        <f>(+D157+D161+D163+D164)/12</f>
        <v>0</v>
      </c>
      <c r="E162" s="68"/>
    </row>
    <row r="163" spans="1:5" hidden="1">
      <c r="A163" s="326" t="s">
        <v>26</v>
      </c>
      <c r="B163" s="327" t="s">
        <v>47</v>
      </c>
      <c r="C163" s="318" t="s">
        <v>48</v>
      </c>
      <c r="D163" s="309">
        <v>0</v>
      </c>
      <c r="E163" s="68"/>
    </row>
    <row r="164" spans="1:5" hidden="1">
      <c r="A164" s="326" t="s">
        <v>26</v>
      </c>
      <c r="B164" s="327" t="s">
        <v>342</v>
      </c>
      <c r="C164" s="318" t="s">
        <v>343</v>
      </c>
      <c r="D164" s="309">
        <v>0</v>
      </c>
      <c r="E164" s="68"/>
    </row>
    <row r="165" spans="1:5" ht="13.2" hidden="1">
      <c r="A165" s="371"/>
      <c r="B165" s="372"/>
      <c r="C165" s="373"/>
      <c r="E165" s="68"/>
    </row>
    <row r="166" spans="1:5" ht="20.399999999999999" hidden="1">
      <c r="A166" s="330" t="s">
        <v>49</v>
      </c>
      <c r="B166" s="331" t="s">
        <v>50</v>
      </c>
      <c r="C166" s="332" t="s">
        <v>51</v>
      </c>
      <c r="D166" s="333">
        <f>SUM(D167:D168)</f>
        <v>0</v>
      </c>
      <c r="E166" s="68"/>
    </row>
    <row r="167" spans="1:5" ht="20.399999999999999" hidden="1">
      <c r="A167" s="335" t="s">
        <v>49</v>
      </c>
      <c r="B167" s="307" t="s">
        <v>52</v>
      </c>
      <c r="C167" s="336" t="s">
        <v>53</v>
      </c>
      <c r="D167" s="309">
        <f>(+D157+D161+D163+D164)*9.25%</f>
        <v>0</v>
      </c>
      <c r="E167" s="68"/>
    </row>
    <row r="168" spans="1:5" ht="20.399999999999999" hidden="1">
      <c r="A168" s="335" t="s">
        <v>49</v>
      </c>
      <c r="B168" s="307" t="s">
        <v>54</v>
      </c>
      <c r="C168" s="336" t="s">
        <v>55</v>
      </c>
      <c r="D168" s="309">
        <f>(+D157+D161+D163+D164)*0.5%</f>
        <v>0</v>
      </c>
      <c r="E168" s="68"/>
    </row>
    <row r="169" spans="1:5" hidden="1">
      <c r="B169" s="316"/>
      <c r="C169" s="320"/>
      <c r="D169" s="318"/>
      <c r="E169" s="68"/>
    </row>
    <row r="170" spans="1:5" ht="20.399999999999999" hidden="1">
      <c r="A170" s="330" t="s">
        <v>49</v>
      </c>
      <c r="B170" s="331" t="s">
        <v>56</v>
      </c>
      <c r="C170" s="332" t="s">
        <v>57</v>
      </c>
      <c r="D170" s="333">
        <f>SUM(D171:D173)</f>
        <v>0</v>
      </c>
      <c r="E170" s="68"/>
    </row>
    <row r="171" spans="1:5" ht="20.399999999999999" hidden="1">
      <c r="A171" s="335" t="s">
        <v>49</v>
      </c>
      <c r="B171" s="307" t="s">
        <v>58</v>
      </c>
      <c r="C171" s="336" t="s">
        <v>59</v>
      </c>
      <c r="D171" s="309">
        <f>(+D157+D161+D163+D164)*5.42%</f>
        <v>0</v>
      </c>
      <c r="E171" s="68"/>
    </row>
    <row r="172" spans="1:5" ht="20.399999999999999" hidden="1">
      <c r="A172" s="335" t="s">
        <v>49</v>
      </c>
      <c r="B172" s="307" t="s">
        <v>60</v>
      </c>
      <c r="C172" s="336" t="s">
        <v>61</v>
      </c>
      <c r="D172" s="309">
        <f>(+D157+D161+D163+D164)*3%</f>
        <v>0</v>
      </c>
      <c r="E172" s="68"/>
    </row>
    <row r="173" spans="1:5" hidden="1">
      <c r="A173" s="335" t="s">
        <v>49</v>
      </c>
      <c r="B173" s="307" t="s">
        <v>62</v>
      </c>
      <c r="C173" s="336" t="s">
        <v>63</v>
      </c>
      <c r="D173" s="309">
        <f>(+D157+D161+D163+D164)*1.5%</f>
        <v>0</v>
      </c>
      <c r="E173" s="68"/>
    </row>
    <row r="174" spans="1:5" hidden="1">
      <c r="A174" s="335"/>
      <c r="C174" s="336"/>
      <c r="E174" s="68"/>
    </row>
    <row r="175" spans="1:5" hidden="1">
      <c r="A175" s="335"/>
      <c r="C175" s="336"/>
      <c r="E175" s="68"/>
    </row>
    <row r="176" spans="1:5" hidden="1">
      <c r="A176" s="312" t="s">
        <v>64</v>
      </c>
      <c r="B176" s="316" t="s">
        <v>3</v>
      </c>
      <c r="C176" s="317" t="s">
        <v>122</v>
      </c>
      <c r="E176" s="319">
        <f>+D178+D181</f>
        <v>0</v>
      </c>
    </row>
    <row r="177" spans="1:5" hidden="1">
      <c r="A177" s="335"/>
      <c r="C177" s="336"/>
      <c r="E177" s="68"/>
    </row>
    <row r="178" spans="1:5" hidden="1">
      <c r="A178" s="330" t="s">
        <v>64</v>
      </c>
      <c r="B178" s="331" t="s">
        <v>123</v>
      </c>
      <c r="C178" s="332" t="s">
        <v>398</v>
      </c>
      <c r="D178" s="333">
        <f>SUM(D179)</f>
        <v>0</v>
      </c>
      <c r="E178" s="68"/>
    </row>
    <row r="179" spans="1:5" hidden="1">
      <c r="A179" s="335" t="s">
        <v>64</v>
      </c>
      <c r="B179" s="307" t="s">
        <v>125</v>
      </c>
      <c r="C179" s="336" t="s">
        <v>534</v>
      </c>
      <c r="D179" s="309">
        <v>0</v>
      </c>
      <c r="E179" s="68"/>
    </row>
    <row r="180" spans="1:5" hidden="1">
      <c r="A180" s="335"/>
      <c r="C180" s="336"/>
      <c r="E180" s="68"/>
    </row>
    <row r="181" spans="1:5" hidden="1">
      <c r="A181" s="330" t="s">
        <v>64</v>
      </c>
      <c r="B181" s="331">
        <v>2.99</v>
      </c>
      <c r="C181" s="332" t="s">
        <v>209</v>
      </c>
      <c r="D181" s="333">
        <f>+D182</f>
        <v>0</v>
      </c>
      <c r="E181" s="68"/>
    </row>
    <row r="182" spans="1:5" hidden="1">
      <c r="A182" s="335" t="s">
        <v>64</v>
      </c>
      <c r="B182" s="307" t="s">
        <v>151</v>
      </c>
      <c r="C182" s="336" t="s">
        <v>152</v>
      </c>
      <c r="D182" s="309">
        <v>0</v>
      </c>
      <c r="E182" s="68"/>
    </row>
    <row r="183" spans="1:5" hidden="1">
      <c r="A183" s="335"/>
      <c r="C183" s="336"/>
      <c r="E183" s="68"/>
    </row>
    <row r="184" spans="1:5" hidden="1">
      <c r="A184" s="335"/>
      <c r="C184" s="336"/>
      <c r="E184" s="68"/>
    </row>
    <row r="185" spans="1:5" hidden="1">
      <c r="A185" s="335"/>
      <c r="B185" s="311" t="s">
        <v>451</v>
      </c>
      <c r="C185" s="317" t="s">
        <v>157</v>
      </c>
      <c r="E185" s="319">
        <f>+D187+D191</f>
        <v>0</v>
      </c>
    </row>
    <row r="186" spans="1:5" hidden="1">
      <c r="A186" s="335"/>
      <c r="C186" s="336"/>
      <c r="E186" s="68"/>
    </row>
    <row r="187" spans="1:5" hidden="1">
      <c r="A187" s="330" t="s">
        <v>158</v>
      </c>
      <c r="B187" s="331" t="s">
        <v>159</v>
      </c>
      <c r="C187" s="332" t="s">
        <v>160</v>
      </c>
      <c r="D187" s="333">
        <f>SUM(D188:D189)</f>
        <v>0</v>
      </c>
      <c r="E187" s="68"/>
    </row>
    <row r="188" spans="1:5" hidden="1">
      <c r="A188" s="335" t="s">
        <v>158</v>
      </c>
      <c r="B188" s="307" t="s">
        <v>221</v>
      </c>
      <c r="C188" s="336" t="s">
        <v>222</v>
      </c>
      <c r="D188" s="309">
        <v>0</v>
      </c>
      <c r="E188" s="68"/>
    </row>
    <row r="189" spans="1:5" hidden="1">
      <c r="A189" s="335" t="s">
        <v>158</v>
      </c>
      <c r="B189" s="307" t="s">
        <v>163</v>
      </c>
      <c r="C189" s="336" t="s">
        <v>164</v>
      </c>
      <c r="D189" s="309">
        <v>0</v>
      </c>
      <c r="E189" s="68"/>
    </row>
    <row r="190" spans="1:5" hidden="1">
      <c r="A190" s="335"/>
      <c r="C190" s="336"/>
      <c r="E190" s="68"/>
    </row>
    <row r="191" spans="1:5" hidden="1">
      <c r="A191" s="330" t="s">
        <v>158</v>
      </c>
      <c r="B191" s="331" t="s">
        <v>176</v>
      </c>
      <c r="C191" s="332" t="s">
        <v>177</v>
      </c>
      <c r="D191" s="333">
        <f>+D192</f>
        <v>0</v>
      </c>
      <c r="E191" s="68"/>
    </row>
    <row r="192" spans="1:5" hidden="1">
      <c r="A192" s="335" t="s">
        <v>178</v>
      </c>
      <c r="B192" s="307" t="s">
        <v>179</v>
      </c>
      <c r="C192" s="336" t="s">
        <v>535</v>
      </c>
      <c r="D192" s="309">
        <v>0</v>
      </c>
      <c r="E192" s="68"/>
    </row>
    <row r="193" spans="1:5" ht="13.2" hidden="1">
      <c r="A193" s="371"/>
      <c r="B193" s="372"/>
      <c r="C193" s="373"/>
      <c r="E193" s="68"/>
    </row>
    <row r="194" spans="1:5" ht="13.2" hidden="1">
      <c r="A194" s="371"/>
      <c r="B194" s="372"/>
      <c r="C194" s="373"/>
      <c r="E194" s="68"/>
    </row>
    <row r="195" spans="1:5" hidden="1">
      <c r="A195" s="315" t="s">
        <v>23</v>
      </c>
      <c r="B195" s="316" t="s">
        <v>514</v>
      </c>
      <c r="C195" s="317" t="s">
        <v>185</v>
      </c>
      <c r="D195" s="318"/>
      <c r="E195" s="319">
        <f>+D197</f>
        <v>0</v>
      </c>
    </row>
    <row r="196" spans="1:5" hidden="1">
      <c r="B196" s="316"/>
      <c r="C196" s="320"/>
      <c r="D196" s="318"/>
      <c r="E196" s="319"/>
    </row>
    <row r="197" spans="1:5" hidden="1">
      <c r="A197" s="321" t="s">
        <v>26</v>
      </c>
      <c r="B197" s="322" t="s">
        <v>515</v>
      </c>
      <c r="C197" s="323" t="s">
        <v>516</v>
      </c>
      <c r="D197" s="324">
        <f>+D198</f>
        <v>0</v>
      </c>
      <c r="E197" s="325"/>
    </row>
    <row r="198" spans="1:5" hidden="1">
      <c r="A198" s="326" t="s">
        <v>26</v>
      </c>
      <c r="B198" s="327" t="s">
        <v>466</v>
      </c>
      <c r="C198" s="318" t="s">
        <v>467</v>
      </c>
      <c r="D198" s="328">
        <v>0</v>
      </c>
      <c r="E198" s="329"/>
    </row>
    <row r="199" spans="1:5" ht="12" hidden="1">
      <c r="B199" s="311"/>
      <c r="C199" s="343"/>
      <c r="E199" s="365"/>
    </row>
    <row r="200" spans="1:5" ht="12" hidden="1">
      <c r="B200" s="311"/>
      <c r="E200" s="365"/>
    </row>
    <row r="201" spans="1:5" ht="12" hidden="1">
      <c r="B201" s="350"/>
      <c r="C201" s="312" t="s">
        <v>536</v>
      </c>
      <c r="D201" s="68"/>
      <c r="E201" s="374">
        <f>SUM(E155:E200)</f>
        <v>0</v>
      </c>
    </row>
    <row r="202" spans="1:5" ht="12" hidden="1">
      <c r="B202" s="311"/>
      <c r="E202" s="365"/>
    </row>
    <row r="203" spans="1:5" ht="12" hidden="1">
      <c r="B203" s="311"/>
      <c r="E203" s="365"/>
    </row>
    <row r="204" spans="1:5" ht="12" hidden="1">
      <c r="B204" s="311"/>
      <c r="E204" s="365"/>
    </row>
    <row r="205" spans="1:5" ht="12" hidden="1">
      <c r="B205" s="311"/>
      <c r="E205" s="365"/>
    </row>
    <row r="206" spans="1:5" ht="12" hidden="1">
      <c r="B206" s="311"/>
      <c r="E206" s="365"/>
    </row>
    <row r="207" spans="1:5" hidden="1">
      <c r="B207" s="367" t="s">
        <v>537</v>
      </c>
      <c r="C207" s="68"/>
      <c r="D207" s="368" t="s">
        <v>213</v>
      </c>
      <c r="E207" s="68"/>
    </row>
    <row r="208" spans="1:5" hidden="1">
      <c r="B208" s="367"/>
      <c r="C208" s="68"/>
      <c r="D208" s="368"/>
      <c r="E208" s="68"/>
    </row>
    <row r="209" spans="1:5" hidden="1">
      <c r="C209" s="369"/>
      <c r="E209" s="68"/>
    </row>
    <row r="210" spans="1:5" hidden="1">
      <c r="A210" s="315" t="s">
        <v>23</v>
      </c>
      <c r="B210" s="316" t="s">
        <v>24</v>
      </c>
      <c r="C210" s="317" t="s">
        <v>25</v>
      </c>
      <c r="D210" s="318"/>
      <c r="E210" s="319">
        <f>+D219+D225+D229+D216+D212</f>
        <v>0</v>
      </c>
    </row>
    <row r="211" spans="1:5" hidden="1">
      <c r="A211" s="326"/>
      <c r="B211" s="327"/>
      <c r="C211" s="318"/>
      <c r="D211" s="328"/>
      <c r="E211" s="329"/>
    </row>
    <row r="212" spans="1:5" hidden="1">
      <c r="A212" s="321" t="s">
        <v>26</v>
      </c>
      <c r="B212" s="357" t="s">
        <v>27</v>
      </c>
      <c r="C212" s="358" t="s">
        <v>28</v>
      </c>
      <c r="D212" s="324">
        <f>SUM(D213:D214)</f>
        <v>0</v>
      </c>
      <c r="E212" s="329"/>
    </row>
    <row r="213" spans="1:5" hidden="1">
      <c r="A213" s="337" t="s">
        <v>26</v>
      </c>
      <c r="B213" s="338" t="s">
        <v>29</v>
      </c>
      <c r="C213" s="318" t="s">
        <v>30</v>
      </c>
      <c r="D213" s="328">
        <v>0</v>
      </c>
      <c r="E213" s="329"/>
    </row>
    <row r="214" spans="1:5" hidden="1">
      <c r="A214" s="337" t="s">
        <v>26</v>
      </c>
      <c r="B214" s="338" t="s">
        <v>31</v>
      </c>
      <c r="C214" s="318" t="s">
        <v>32</v>
      </c>
      <c r="D214" s="328">
        <v>0</v>
      </c>
      <c r="E214" s="329"/>
    </row>
    <row r="215" spans="1:5" hidden="1">
      <c r="A215" s="326"/>
      <c r="B215" s="327"/>
      <c r="C215" s="318"/>
      <c r="D215" s="328"/>
      <c r="E215" s="329"/>
    </row>
    <row r="216" spans="1:5" hidden="1">
      <c r="A216" s="321" t="s">
        <v>26</v>
      </c>
      <c r="B216" s="322" t="s">
        <v>35</v>
      </c>
      <c r="C216" s="323" t="s">
        <v>36</v>
      </c>
      <c r="D216" s="324">
        <f>+D217</f>
        <v>0</v>
      </c>
      <c r="E216" s="329"/>
    </row>
    <row r="217" spans="1:5" hidden="1">
      <c r="A217" s="326" t="s">
        <v>26</v>
      </c>
      <c r="B217" s="327" t="s">
        <v>37</v>
      </c>
      <c r="C217" s="318" t="s">
        <v>38</v>
      </c>
      <c r="D217" s="328">
        <v>0</v>
      </c>
      <c r="E217" s="329"/>
    </row>
    <row r="218" spans="1:5" hidden="1">
      <c r="A218" s="326"/>
      <c r="B218" s="327"/>
      <c r="C218" s="318"/>
      <c r="D218" s="328"/>
      <c r="E218" s="329"/>
    </row>
    <row r="219" spans="1:5" hidden="1">
      <c r="A219" s="321" t="s">
        <v>26</v>
      </c>
      <c r="B219" s="322" t="s">
        <v>41</v>
      </c>
      <c r="C219" s="323" t="s">
        <v>42</v>
      </c>
      <c r="D219" s="324">
        <f>SUM(D220:D223)</f>
        <v>0</v>
      </c>
      <c r="E219" s="325"/>
    </row>
    <row r="220" spans="1:5" hidden="1">
      <c r="A220" s="326" t="s">
        <v>26</v>
      </c>
      <c r="B220" s="327" t="s">
        <v>43</v>
      </c>
      <c r="C220" s="318" t="s">
        <v>538</v>
      </c>
      <c r="D220" s="328">
        <v>0</v>
      </c>
      <c r="E220" s="329"/>
    </row>
    <row r="221" spans="1:5" hidden="1">
      <c r="A221" s="326" t="s">
        <v>26</v>
      </c>
      <c r="B221" s="327" t="s">
        <v>45</v>
      </c>
      <c r="C221" s="318" t="s">
        <v>46</v>
      </c>
      <c r="D221" s="328">
        <f>+(D220+D216+D223+D212+D222)/12</f>
        <v>0</v>
      </c>
      <c r="E221" s="329"/>
    </row>
    <row r="222" spans="1:5" hidden="1">
      <c r="A222" s="326" t="s">
        <v>26</v>
      </c>
      <c r="B222" s="327" t="s">
        <v>47</v>
      </c>
      <c r="C222" s="318" t="s">
        <v>48</v>
      </c>
      <c r="D222" s="328">
        <v>0</v>
      </c>
      <c r="E222" s="329"/>
    </row>
    <row r="223" spans="1:5" hidden="1">
      <c r="A223" s="326" t="s">
        <v>26</v>
      </c>
      <c r="B223" s="327" t="s">
        <v>342</v>
      </c>
      <c r="C223" s="318" t="s">
        <v>343</v>
      </c>
      <c r="D223" s="309">
        <v>0</v>
      </c>
      <c r="E223" s="329"/>
    </row>
    <row r="224" spans="1:5" hidden="1">
      <c r="A224" s="326"/>
      <c r="B224" s="327"/>
      <c r="C224" s="318"/>
      <c r="D224" s="328"/>
      <c r="E224" s="325"/>
    </row>
    <row r="225" spans="1:5" ht="20.399999999999999" hidden="1">
      <c r="A225" s="330" t="s">
        <v>49</v>
      </c>
      <c r="B225" s="331" t="s">
        <v>50</v>
      </c>
      <c r="C225" s="332" t="s">
        <v>51</v>
      </c>
      <c r="D225" s="333">
        <f>SUM(D226:D227)</f>
        <v>0</v>
      </c>
      <c r="E225" s="334"/>
    </row>
    <row r="226" spans="1:5" ht="20.399999999999999" hidden="1">
      <c r="A226" s="335" t="s">
        <v>49</v>
      </c>
      <c r="B226" s="307" t="s">
        <v>52</v>
      </c>
      <c r="C226" s="336" t="s">
        <v>53</v>
      </c>
      <c r="D226" s="309">
        <f>+(D216+D220+D223+D222+D212)*9.25%</f>
        <v>0</v>
      </c>
      <c r="E226" s="329"/>
    </row>
    <row r="227" spans="1:5" ht="20.399999999999999" hidden="1">
      <c r="A227" s="335" t="s">
        <v>49</v>
      </c>
      <c r="B227" s="307" t="s">
        <v>54</v>
      </c>
      <c r="C227" s="336" t="s">
        <v>55</v>
      </c>
      <c r="D227" s="309">
        <f>+(D217+D220+D223+D222+D212)*0.5%</f>
        <v>0</v>
      </c>
      <c r="E227" s="329"/>
    </row>
    <row r="228" spans="1:5" hidden="1">
      <c r="B228" s="316"/>
      <c r="C228" s="320"/>
      <c r="D228" s="318"/>
      <c r="E228" s="319"/>
    </row>
    <row r="229" spans="1:5" ht="20.399999999999999" hidden="1">
      <c r="A229" s="330" t="s">
        <v>49</v>
      </c>
      <c r="B229" s="331" t="s">
        <v>56</v>
      </c>
      <c r="C229" s="332" t="s">
        <v>57</v>
      </c>
      <c r="D229" s="333">
        <f>SUM(D230:D232)</f>
        <v>0</v>
      </c>
      <c r="E229" s="334"/>
    </row>
    <row r="230" spans="1:5" ht="20.399999999999999" hidden="1">
      <c r="A230" s="335" t="s">
        <v>49</v>
      </c>
      <c r="B230" s="307" t="s">
        <v>58</v>
      </c>
      <c r="C230" s="336" t="s">
        <v>59</v>
      </c>
      <c r="D230" s="309">
        <f>+(D216+D220+D223+D222+D212)*5.42%</f>
        <v>0</v>
      </c>
      <c r="E230" s="329"/>
    </row>
    <row r="231" spans="1:5" ht="28.8" hidden="1" customHeight="1">
      <c r="A231" s="335" t="s">
        <v>49</v>
      </c>
      <c r="B231" s="307" t="s">
        <v>60</v>
      </c>
      <c r="C231" s="336" t="s">
        <v>61</v>
      </c>
      <c r="D231" s="309">
        <f>+(D216+D220+D223+D222+D212)*3%</f>
        <v>0</v>
      </c>
      <c r="E231" s="329"/>
    </row>
    <row r="232" spans="1:5" hidden="1">
      <c r="A232" s="335" t="s">
        <v>49</v>
      </c>
      <c r="B232" s="307" t="s">
        <v>62</v>
      </c>
      <c r="C232" s="336" t="s">
        <v>63</v>
      </c>
      <c r="D232" s="309">
        <f>+(D216+D220+D223+D222+D212)*1.5%</f>
        <v>0</v>
      </c>
      <c r="E232" s="329"/>
    </row>
    <row r="233" spans="1:5" hidden="1">
      <c r="A233" s="335"/>
      <c r="C233" s="336"/>
      <c r="E233" s="329"/>
    </row>
    <row r="234" spans="1:5" hidden="1">
      <c r="A234" s="337"/>
      <c r="B234" s="338"/>
      <c r="C234" s="339"/>
      <c r="D234" s="340"/>
      <c r="E234" s="325"/>
    </row>
    <row r="235" spans="1:5" hidden="1">
      <c r="A235" s="341" t="s">
        <v>64</v>
      </c>
      <c r="B235" s="316" t="s">
        <v>205</v>
      </c>
      <c r="C235" s="317" t="s">
        <v>65</v>
      </c>
      <c r="D235" s="340"/>
      <c r="E235" s="319">
        <f>+D240+D237+D243</f>
        <v>0</v>
      </c>
    </row>
    <row r="236" spans="1:5" hidden="1">
      <c r="A236" s="337"/>
      <c r="B236" s="338"/>
      <c r="C236" s="339"/>
      <c r="D236" s="340"/>
      <c r="E236" s="325"/>
    </row>
    <row r="237" spans="1:5" hidden="1">
      <c r="A237" s="330" t="s">
        <v>64</v>
      </c>
      <c r="B237" s="331" t="s">
        <v>66</v>
      </c>
      <c r="C237" s="342" t="s">
        <v>67</v>
      </c>
      <c r="D237" s="324">
        <f>+D238</f>
        <v>0</v>
      </c>
      <c r="E237" s="325"/>
    </row>
    <row r="238" spans="1:5" hidden="1">
      <c r="A238" s="337" t="s">
        <v>64</v>
      </c>
      <c r="B238" s="338" t="s">
        <v>70</v>
      </c>
      <c r="C238" s="339" t="s">
        <v>71</v>
      </c>
      <c r="D238" s="340">
        <v>0</v>
      </c>
      <c r="E238" s="325"/>
    </row>
    <row r="239" spans="1:5" hidden="1">
      <c r="A239" s="337"/>
      <c r="B239" s="338"/>
      <c r="C239" s="339"/>
      <c r="D239" s="340"/>
      <c r="E239" s="325"/>
    </row>
    <row r="240" spans="1:5" hidden="1">
      <c r="A240" s="330" t="s">
        <v>64</v>
      </c>
      <c r="B240" s="331" t="s">
        <v>72</v>
      </c>
      <c r="C240" s="342" t="s">
        <v>336</v>
      </c>
      <c r="D240" s="324">
        <f>+D241</f>
        <v>0</v>
      </c>
      <c r="E240" s="325"/>
    </row>
    <row r="241" spans="1:5" hidden="1">
      <c r="A241" s="337" t="s">
        <v>64</v>
      </c>
      <c r="B241" s="338" t="s">
        <v>74</v>
      </c>
      <c r="C241" s="336" t="s">
        <v>75</v>
      </c>
      <c r="D241" s="340">
        <v>0</v>
      </c>
      <c r="E241" s="325"/>
    </row>
    <row r="242" spans="1:5" hidden="1">
      <c r="A242" s="337"/>
      <c r="B242" s="338"/>
      <c r="C242" s="336"/>
      <c r="D242" s="340"/>
      <c r="E242" s="325"/>
    </row>
    <row r="243" spans="1:5" hidden="1">
      <c r="A243" s="330" t="s">
        <v>64</v>
      </c>
      <c r="B243" s="331" t="s">
        <v>251</v>
      </c>
      <c r="C243" s="342" t="s">
        <v>103</v>
      </c>
      <c r="D243" s="324">
        <f>+D244</f>
        <v>0</v>
      </c>
      <c r="E243" s="325"/>
    </row>
    <row r="244" spans="1:5" hidden="1">
      <c r="A244" s="337" t="s">
        <v>64</v>
      </c>
      <c r="B244" s="338" t="s">
        <v>110</v>
      </c>
      <c r="C244" s="336" t="s">
        <v>111</v>
      </c>
      <c r="D244" s="340">
        <v>0</v>
      </c>
      <c r="E244" s="325"/>
    </row>
    <row r="245" spans="1:5" hidden="1">
      <c r="A245" s="337"/>
      <c r="B245" s="338"/>
      <c r="C245" s="336"/>
      <c r="D245" s="340"/>
      <c r="E245" s="325"/>
    </row>
    <row r="246" spans="1:5" hidden="1">
      <c r="A246" s="337"/>
      <c r="B246" s="338"/>
      <c r="C246" s="336"/>
      <c r="D246" s="340"/>
      <c r="E246" s="325"/>
    </row>
    <row r="247" spans="1:5" hidden="1">
      <c r="A247" s="345" t="s">
        <v>64</v>
      </c>
      <c r="B247" s="345">
        <v>2</v>
      </c>
      <c r="C247" s="346" t="s">
        <v>122</v>
      </c>
      <c r="D247" s="352"/>
      <c r="E247" s="352">
        <f>+D249+D256+D260+D253</f>
        <v>0</v>
      </c>
    </row>
    <row r="248" spans="1:5" hidden="1">
      <c r="A248" s="68"/>
      <c r="B248" s="350"/>
      <c r="C248" s="68"/>
      <c r="D248" s="69"/>
      <c r="E248" s="69"/>
    </row>
    <row r="249" spans="1:5" hidden="1">
      <c r="A249" s="331" t="s">
        <v>64</v>
      </c>
      <c r="B249" s="331">
        <v>2.0099999999999998</v>
      </c>
      <c r="C249" s="332" t="s">
        <v>124</v>
      </c>
      <c r="D249" s="353">
        <f>+D250+D251</f>
        <v>0</v>
      </c>
      <c r="E249" s="69"/>
    </row>
    <row r="250" spans="1:5" hidden="1">
      <c r="A250" s="350" t="s">
        <v>64</v>
      </c>
      <c r="B250" s="350" t="s">
        <v>125</v>
      </c>
      <c r="C250" s="68" t="s">
        <v>126</v>
      </c>
      <c r="D250" s="69">
        <v>0</v>
      </c>
      <c r="E250" s="69"/>
    </row>
    <row r="251" spans="1:5" hidden="1">
      <c r="A251" s="350" t="s">
        <v>64</v>
      </c>
      <c r="B251" s="350" t="s">
        <v>218</v>
      </c>
      <c r="C251" s="68" t="s">
        <v>219</v>
      </c>
      <c r="D251" s="69">
        <v>0</v>
      </c>
      <c r="E251" s="69"/>
    </row>
    <row r="252" spans="1:5" hidden="1">
      <c r="A252" s="350"/>
      <c r="B252" s="350"/>
      <c r="C252" s="68"/>
      <c r="D252" s="69"/>
      <c r="E252" s="69"/>
    </row>
    <row r="253" spans="1:5" ht="20.399999999999999" hidden="1">
      <c r="A253" s="331" t="s">
        <v>64</v>
      </c>
      <c r="B253" s="331">
        <v>2.0299999999999998</v>
      </c>
      <c r="C253" s="332" t="s">
        <v>132</v>
      </c>
      <c r="D253" s="353">
        <f>+D254</f>
        <v>0</v>
      </c>
      <c r="E253" s="69"/>
    </row>
    <row r="254" spans="1:5" hidden="1">
      <c r="A254" s="350" t="s">
        <v>64</v>
      </c>
      <c r="B254" s="350" t="s">
        <v>133</v>
      </c>
      <c r="C254" s="68" t="s">
        <v>134</v>
      </c>
      <c r="D254" s="69">
        <v>0</v>
      </c>
      <c r="E254" s="69"/>
    </row>
    <row r="255" spans="1:5" hidden="1">
      <c r="A255" s="350"/>
      <c r="B255" s="350"/>
      <c r="C255" s="68"/>
      <c r="D255" s="69"/>
      <c r="E255" s="69"/>
    </row>
    <row r="256" spans="1:5" hidden="1">
      <c r="A256" s="331" t="s">
        <v>64</v>
      </c>
      <c r="B256" s="331" t="s">
        <v>139</v>
      </c>
      <c r="C256" s="332" t="s">
        <v>140</v>
      </c>
      <c r="D256" s="353">
        <f>SUM(D257:D258)</f>
        <v>0</v>
      </c>
      <c r="E256" s="69"/>
    </row>
    <row r="257" spans="1:16369" hidden="1">
      <c r="A257" s="350" t="s">
        <v>64</v>
      </c>
      <c r="B257" s="350" t="s">
        <v>141</v>
      </c>
      <c r="C257" s="68" t="s">
        <v>142</v>
      </c>
      <c r="D257" s="69">
        <v>0</v>
      </c>
      <c r="E257" s="69"/>
    </row>
    <row r="258" spans="1:16369" ht="12" hidden="1" customHeight="1">
      <c r="A258" s="350" t="s">
        <v>64</v>
      </c>
      <c r="B258" s="350" t="s">
        <v>143</v>
      </c>
      <c r="C258" s="68" t="s">
        <v>144</v>
      </c>
      <c r="D258" s="69">
        <v>0</v>
      </c>
      <c r="E258" s="69"/>
    </row>
    <row r="259" spans="1:16369" ht="12" hidden="1" customHeight="1">
      <c r="A259" s="350"/>
      <c r="B259" s="350"/>
      <c r="C259" s="68"/>
      <c r="D259" s="69"/>
      <c r="E259" s="69"/>
    </row>
    <row r="260" spans="1:16369" ht="12" hidden="1" customHeight="1">
      <c r="A260" s="331" t="s">
        <v>64</v>
      </c>
      <c r="B260" s="331">
        <v>2.99</v>
      </c>
      <c r="C260" s="332" t="s">
        <v>209</v>
      </c>
      <c r="D260" s="353">
        <f>+D261</f>
        <v>0</v>
      </c>
      <c r="E260" s="69"/>
    </row>
    <row r="261" spans="1:16369" hidden="1">
      <c r="A261" s="337" t="s">
        <v>64</v>
      </c>
      <c r="B261" s="338" t="s">
        <v>151</v>
      </c>
      <c r="C261" s="336" t="s">
        <v>152</v>
      </c>
      <c r="D261" s="340">
        <v>0</v>
      </c>
      <c r="E261" s="325"/>
    </row>
    <row r="262" spans="1:16369" hidden="1">
      <c r="A262" s="337"/>
      <c r="B262" s="338"/>
      <c r="C262" s="336"/>
      <c r="D262" s="340"/>
      <c r="E262" s="325"/>
    </row>
    <row r="263" spans="1:16369" hidden="1">
      <c r="A263" s="341">
        <v>2</v>
      </c>
      <c r="B263" s="316">
        <v>5</v>
      </c>
      <c r="C263" s="317" t="s">
        <v>157</v>
      </c>
      <c r="D263" s="364"/>
      <c r="E263" s="319">
        <f>+D265+D268</f>
        <v>0</v>
      </c>
    </row>
    <row r="264" spans="1:16369" ht="12" hidden="1">
      <c r="B264" s="311"/>
      <c r="C264" s="363"/>
      <c r="D264" s="364"/>
      <c r="E264" s="365"/>
    </row>
    <row r="265" spans="1:16369" ht="12" hidden="1">
      <c r="A265" s="330" t="s">
        <v>158</v>
      </c>
      <c r="B265" s="322" t="s">
        <v>159</v>
      </c>
      <c r="C265" s="332" t="s">
        <v>160</v>
      </c>
      <c r="D265" s="333">
        <f>+D266</f>
        <v>0</v>
      </c>
      <c r="E265" s="365"/>
    </row>
    <row r="266" spans="1:16369" ht="12" hidden="1">
      <c r="A266" s="337" t="s">
        <v>158</v>
      </c>
      <c r="B266" s="307" t="s">
        <v>161</v>
      </c>
      <c r="C266" s="336" t="s">
        <v>162</v>
      </c>
      <c r="D266" s="309">
        <v>0</v>
      </c>
      <c r="E266" s="365"/>
    </row>
    <row r="267" spans="1:16369" ht="12" hidden="1">
      <c r="A267" s="337"/>
      <c r="C267" s="336"/>
      <c r="E267" s="365"/>
    </row>
    <row r="268" spans="1:16369" hidden="1">
      <c r="A268" s="330"/>
      <c r="B268" s="322" t="s">
        <v>171</v>
      </c>
      <c r="C268" s="332" t="s">
        <v>172</v>
      </c>
      <c r="D268" s="333">
        <f>+D269</f>
        <v>0</v>
      </c>
      <c r="E268" s="330"/>
      <c r="F268" s="330"/>
      <c r="G268" s="322"/>
      <c r="H268" s="332"/>
      <c r="I268" s="333"/>
      <c r="J268" s="330"/>
      <c r="K268" s="322"/>
      <c r="L268" s="332"/>
      <c r="M268" s="333"/>
      <c r="N268" s="330"/>
      <c r="O268" s="322"/>
      <c r="P268" s="332"/>
      <c r="Q268" s="333"/>
      <c r="R268" s="330"/>
      <c r="S268" s="322"/>
      <c r="T268" s="332"/>
      <c r="U268" s="333"/>
      <c r="V268" s="330"/>
      <c r="W268" s="322"/>
      <c r="X268" s="332"/>
      <c r="Y268" s="333"/>
      <c r="Z268" s="330"/>
      <c r="AA268" s="322"/>
      <c r="AB268" s="332"/>
      <c r="AC268" s="333"/>
      <c r="AD268" s="330"/>
      <c r="AE268" s="322"/>
      <c r="AF268" s="332"/>
      <c r="AG268" s="333"/>
      <c r="AH268" s="330"/>
      <c r="AI268" s="322"/>
      <c r="AJ268" s="332"/>
      <c r="AK268" s="333"/>
      <c r="AL268" s="330"/>
      <c r="AM268" s="322"/>
      <c r="AN268" s="332"/>
      <c r="AO268" s="333"/>
      <c r="AP268" s="330"/>
      <c r="AQ268" s="322"/>
      <c r="AR268" s="332"/>
      <c r="AS268" s="333"/>
      <c r="AT268" s="330"/>
      <c r="AU268" s="322"/>
      <c r="AV268" s="332"/>
      <c r="AW268" s="333"/>
      <c r="AX268" s="330"/>
      <c r="AY268" s="322"/>
      <c r="AZ268" s="332"/>
      <c r="BA268" s="333"/>
      <c r="BB268" s="330"/>
      <c r="BC268" s="322"/>
      <c r="BD268" s="332"/>
      <c r="BE268" s="333"/>
      <c r="BF268" s="330"/>
      <c r="BG268" s="322"/>
      <c r="BH268" s="332"/>
      <c r="BI268" s="333"/>
      <c r="BJ268" s="330"/>
      <c r="BK268" s="322"/>
      <c r="BL268" s="332"/>
      <c r="BM268" s="333"/>
      <c r="BN268" s="330"/>
      <c r="BO268" s="322"/>
      <c r="BP268" s="332"/>
      <c r="BQ268" s="333"/>
      <c r="BR268" s="330"/>
      <c r="BS268" s="322"/>
      <c r="BT268" s="332"/>
      <c r="BU268" s="333"/>
      <c r="BV268" s="330"/>
      <c r="BW268" s="322"/>
      <c r="BX268" s="332"/>
      <c r="BY268" s="333"/>
      <c r="BZ268" s="330"/>
      <c r="CA268" s="322"/>
      <c r="CB268" s="332"/>
      <c r="CC268" s="333"/>
      <c r="CD268" s="330"/>
      <c r="CE268" s="322"/>
      <c r="CF268" s="332"/>
      <c r="CG268" s="333"/>
      <c r="CH268" s="330"/>
      <c r="CI268" s="322"/>
      <c r="CJ268" s="332"/>
      <c r="CK268" s="333"/>
      <c r="CL268" s="330"/>
      <c r="CM268" s="322"/>
      <c r="CN268" s="332"/>
      <c r="CO268" s="333"/>
      <c r="CP268" s="330"/>
      <c r="CQ268" s="322"/>
      <c r="CR268" s="332"/>
      <c r="CS268" s="333"/>
      <c r="CT268" s="330"/>
      <c r="CU268" s="322"/>
      <c r="CV268" s="332"/>
      <c r="CW268" s="333"/>
      <c r="CX268" s="330"/>
      <c r="CY268" s="322"/>
      <c r="CZ268" s="332"/>
      <c r="DA268" s="333"/>
      <c r="DB268" s="330"/>
      <c r="DC268" s="322"/>
      <c r="DD268" s="332"/>
      <c r="DE268" s="333"/>
      <c r="DF268" s="330"/>
      <c r="DG268" s="322"/>
      <c r="DH268" s="332"/>
      <c r="DI268" s="333"/>
      <c r="DJ268" s="330"/>
      <c r="DK268" s="322"/>
      <c r="DL268" s="332"/>
      <c r="DM268" s="333"/>
      <c r="DN268" s="330"/>
      <c r="DO268" s="322"/>
      <c r="DP268" s="332"/>
      <c r="DQ268" s="333"/>
      <c r="DR268" s="330"/>
      <c r="DS268" s="322"/>
      <c r="DT268" s="332"/>
      <c r="DU268" s="333"/>
      <c r="DV268" s="330"/>
      <c r="DW268" s="322"/>
      <c r="DX268" s="332"/>
      <c r="DY268" s="333"/>
      <c r="DZ268" s="330"/>
      <c r="EA268" s="322"/>
      <c r="EB268" s="332"/>
      <c r="EC268" s="333"/>
      <c r="ED268" s="330"/>
      <c r="EE268" s="322"/>
      <c r="EF268" s="332"/>
      <c r="EG268" s="333"/>
      <c r="EH268" s="330"/>
      <c r="EI268" s="322"/>
      <c r="EJ268" s="332"/>
      <c r="EK268" s="333"/>
      <c r="EL268" s="330"/>
      <c r="EM268" s="322"/>
      <c r="EN268" s="332"/>
      <c r="EO268" s="333"/>
      <c r="EP268" s="330"/>
      <c r="EQ268" s="322"/>
      <c r="ER268" s="332"/>
      <c r="ES268" s="333"/>
      <c r="ET268" s="330"/>
      <c r="EU268" s="322"/>
      <c r="EV268" s="332"/>
      <c r="EW268" s="333"/>
      <c r="EX268" s="330"/>
      <c r="EY268" s="322"/>
      <c r="EZ268" s="332"/>
      <c r="FA268" s="333"/>
      <c r="FB268" s="330"/>
      <c r="FC268" s="322"/>
      <c r="FD268" s="332"/>
      <c r="FE268" s="333"/>
      <c r="FF268" s="330"/>
      <c r="FG268" s="322"/>
      <c r="FH268" s="332"/>
      <c r="FI268" s="333"/>
      <c r="FJ268" s="330"/>
      <c r="FK268" s="322"/>
      <c r="FL268" s="332"/>
      <c r="FM268" s="333"/>
      <c r="FN268" s="330"/>
      <c r="FO268" s="322"/>
      <c r="FP268" s="332"/>
      <c r="FQ268" s="333"/>
      <c r="FR268" s="330"/>
      <c r="FS268" s="322"/>
      <c r="FT268" s="332"/>
      <c r="FU268" s="333"/>
      <c r="FV268" s="330"/>
      <c r="FW268" s="322"/>
      <c r="FX268" s="332"/>
      <c r="FY268" s="333"/>
      <c r="FZ268" s="330"/>
      <c r="GA268" s="322"/>
      <c r="GB268" s="332"/>
      <c r="GC268" s="333"/>
      <c r="GD268" s="330"/>
      <c r="GE268" s="322"/>
      <c r="GF268" s="332"/>
      <c r="GG268" s="333"/>
      <c r="GH268" s="330"/>
      <c r="GI268" s="322"/>
      <c r="GJ268" s="332"/>
      <c r="GK268" s="333"/>
      <c r="GL268" s="330"/>
      <c r="GM268" s="322"/>
      <c r="GN268" s="332"/>
      <c r="GO268" s="333"/>
      <c r="GP268" s="330"/>
      <c r="GQ268" s="322"/>
      <c r="GR268" s="332"/>
      <c r="GS268" s="333"/>
      <c r="GT268" s="330"/>
      <c r="GU268" s="322"/>
      <c r="GV268" s="332"/>
      <c r="GW268" s="333"/>
      <c r="GX268" s="330"/>
      <c r="GY268" s="322"/>
      <c r="GZ268" s="332"/>
      <c r="HA268" s="333"/>
      <c r="HB268" s="330"/>
      <c r="HC268" s="322"/>
      <c r="HD268" s="332"/>
      <c r="HE268" s="333"/>
      <c r="HF268" s="330"/>
      <c r="HG268" s="322"/>
      <c r="HH268" s="332"/>
      <c r="HI268" s="333"/>
      <c r="HJ268" s="330"/>
      <c r="HK268" s="322"/>
      <c r="HL268" s="332"/>
      <c r="HM268" s="333"/>
      <c r="HN268" s="330"/>
      <c r="HO268" s="322"/>
      <c r="HP268" s="332"/>
      <c r="HQ268" s="333"/>
      <c r="HR268" s="330"/>
      <c r="HS268" s="322"/>
      <c r="HT268" s="332"/>
      <c r="HU268" s="333"/>
      <c r="HV268" s="330"/>
      <c r="HW268" s="322"/>
      <c r="HX268" s="332"/>
      <c r="HY268" s="333"/>
      <c r="HZ268" s="330"/>
      <c r="IA268" s="322"/>
      <c r="IB268" s="332"/>
      <c r="IC268" s="333"/>
      <c r="ID268" s="330"/>
      <c r="IE268" s="322"/>
      <c r="IF268" s="332"/>
      <c r="IG268" s="333"/>
      <c r="IH268" s="330"/>
      <c r="II268" s="322"/>
      <c r="IJ268" s="332"/>
      <c r="IK268" s="333"/>
      <c r="IL268" s="330"/>
      <c r="IM268" s="322"/>
      <c r="IN268" s="332"/>
      <c r="IO268" s="333"/>
      <c r="IP268" s="330"/>
      <c r="IQ268" s="322"/>
      <c r="IR268" s="332"/>
      <c r="IS268" s="333"/>
      <c r="IT268" s="330"/>
      <c r="IU268" s="322"/>
      <c r="IV268" s="332"/>
      <c r="IW268" s="333"/>
      <c r="IX268" s="330"/>
      <c r="IY268" s="322"/>
      <c r="IZ268" s="332"/>
      <c r="JA268" s="333"/>
      <c r="JB268" s="330"/>
      <c r="JC268" s="322"/>
      <c r="JD268" s="332"/>
      <c r="JE268" s="333"/>
      <c r="JF268" s="330"/>
      <c r="JG268" s="322"/>
      <c r="JH268" s="332"/>
      <c r="JI268" s="333"/>
      <c r="JJ268" s="330"/>
      <c r="JK268" s="322"/>
      <c r="JL268" s="332"/>
      <c r="JM268" s="333"/>
      <c r="JN268" s="330"/>
      <c r="JO268" s="322"/>
      <c r="JP268" s="332"/>
      <c r="JQ268" s="333"/>
      <c r="JR268" s="330"/>
      <c r="JS268" s="322"/>
      <c r="JT268" s="332"/>
      <c r="JU268" s="333"/>
      <c r="JV268" s="330"/>
      <c r="JW268" s="322"/>
      <c r="JX268" s="332"/>
      <c r="JY268" s="333"/>
      <c r="JZ268" s="330"/>
      <c r="KA268" s="322"/>
      <c r="KB268" s="332"/>
      <c r="KC268" s="333"/>
      <c r="KD268" s="330"/>
      <c r="KE268" s="322"/>
      <c r="KF268" s="332"/>
      <c r="KG268" s="333"/>
      <c r="KH268" s="330"/>
      <c r="KI268" s="322"/>
      <c r="KJ268" s="332"/>
      <c r="KK268" s="333"/>
      <c r="KL268" s="330"/>
      <c r="KM268" s="322"/>
      <c r="KN268" s="332"/>
      <c r="KO268" s="333"/>
      <c r="KP268" s="330"/>
      <c r="KQ268" s="322"/>
      <c r="KR268" s="332"/>
      <c r="KS268" s="333"/>
      <c r="KT268" s="330"/>
      <c r="KU268" s="322"/>
      <c r="KV268" s="332"/>
      <c r="KW268" s="333"/>
      <c r="KX268" s="330"/>
      <c r="KY268" s="322"/>
      <c r="KZ268" s="332"/>
      <c r="LA268" s="333"/>
      <c r="LB268" s="330"/>
      <c r="LC268" s="322"/>
      <c r="LD268" s="332"/>
      <c r="LE268" s="333"/>
      <c r="LF268" s="330"/>
      <c r="LG268" s="322"/>
      <c r="LH268" s="332"/>
      <c r="LI268" s="333"/>
      <c r="LJ268" s="330"/>
      <c r="LK268" s="322"/>
      <c r="LL268" s="332"/>
      <c r="LM268" s="333"/>
      <c r="LN268" s="330"/>
      <c r="LO268" s="322"/>
      <c r="LP268" s="332"/>
      <c r="LQ268" s="333"/>
      <c r="LR268" s="330"/>
      <c r="LS268" s="322"/>
      <c r="LT268" s="332"/>
      <c r="LU268" s="333"/>
      <c r="LV268" s="330"/>
      <c r="LW268" s="322"/>
      <c r="LX268" s="332"/>
      <c r="LY268" s="333"/>
      <c r="LZ268" s="330"/>
      <c r="MA268" s="322"/>
      <c r="MB268" s="332"/>
      <c r="MC268" s="333"/>
      <c r="MD268" s="330"/>
      <c r="ME268" s="322"/>
      <c r="MF268" s="332"/>
      <c r="MG268" s="333"/>
      <c r="MH268" s="330"/>
      <c r="MI268" s="322"/>
      <c r="MJ268" s="332"/>
      <c r="MK268" s="333"/>
      <c r="ML268" s="330"/>
      <c r="MM268" s="322"/>
      <c r="MN268" s="332"/>
      <c r="MO268" s="333"/>
      <c r="MP268" s="330"/>
      <c r="MQ268" s="322"/>
      <c r="MR268" s="332"/>
      <c r="MS268" s="333"/>
      <c r="MT268" s="330"/>
      <c r="MU268" s="322"/>
      <c r="MV268" s="332"/>
      <c r="MW268" s="333"/>
      <c r="MX268" s="330"/>
      <c r="MY268" s="322"/>
      <c r="MZ268" s="332"/>
      <c r="NA268" s="333"/>
      <c r="NB268" s="330"/>
      <c r="NC268" s="322"/>
      <c r="ND268" s="332"/>
      <c r="NE268" s="333"/>
      <c r="NF268" s="330"/>
      <c r="NG268" s="322"/>
      <c r="NH268" s="332"/>
      <c r="NI268" s="333"/>
      <c r="NJ268" s="330"/>
      <c r="NK268" s="322"/>
      <c r="NL268" s="332"/>
      <c r="NM268" s="333"/>
      <c r="NN268" s="330"/>
      <c r="NO268" s="322"/>
      <c r="NP268" s="332"/>
      <c r="NQ268" s="333"/>
      <c r="NR268" s="330"/>
      <c r="NS268" s="322"/>
      <c r="NT268" s="332"/>
      <c r="NU268" s="333"/>
      <c r="NV268" s="330"/>
      <c r="NW268" s="322"/>
      <c r="NX268" s="332"/>
      <c r="NY268" s="333"/>
      <c r="NZ268" s="330"/>
      <c r="OA268" s="322"/>
      <c r="OB268" s="332"/>
      <c r="OC268" s="333"/>
      <c r="OD268" s="330"/>
      <c r="OE268" s="322"/>
      <c r="OF268" s="332"/>
      <c r="OG268" s="333"/>
      <c r="OH268" s="330"/>
      <c r="OI268" s="322"/>
      <c r="OJ268" s="332"/>
      <c r="OK268" s="333"/>
      <c r="OL268" s="330"/>
      <c r="OM268" s="322"/>
      <c r="ON268" s="332"/>
      <c r="OO268" s="333"/>
      <c r="OP268" s="330"/>
      <c r="OQ268" s="322"/>
      <c r="OR268" s="332"/>
      <c r="OS268" s="333"/>
      <c r="OT268" s="330"/>
      <c r="OU268" s="322"/>
      <c r="OV268" s="332"/>
      <c r="OW268" s="333"/>
      <c r="OX268" s="330"/>
      <c r="OY268" s="322"/>
      <c r="OZ268" s="332"/>
      <c r="PA268" s="333"/>
      <c r="PB268" s="330"/>
      <c r="PC268" s="322"/>
      <c r="PD268" s="332"/>
      <c r="PE268" s="333"/>
      <c r="PF268" s="330"/>
      <c r="PG268" s="322"/>
      <c r="PH268" s="332"/>
      <c r="PI268" s="333"/>
      <c r="PJ268" s="330"/>
      <c r="PK268" s="322"/>
      <c r="PL268" s="332"/>
      <c r="PM268" s="333"/>
      <c r="PN268" s="330"/>
      <c r="PO268" s="322"/>
      <c r="PP268" s="332"/>
      <c r="PQ268" s="333"/>
      <c r="PR268" s="330"/>
      <c r="PS268" s="322"/>
      <c r="PT268" s="332"/>
      <c r="PU268" s="333"/>
      <c r="PV268" s="330"/>
      <c r="PW268" s="322"/>
      <c r="PX268" s="332"/>
      <c r="PY268" s="333"/>
      <c r="PZ268" s="330"/>
      <c r="QA268" s="322"/>
      <c r="QB268" s="332"/>
      <c r="QC268" s="333"/>
      <c r="QD268" s="330"/>
      <c r="QE268" s="322"/>
      <c r="QF268" s="332"/>
      <c r="QG268" s="333"/>
      <c r="QH268" s="330"/>
      <c r="QI268" s="322"/>
      <c r="QJ268" s="332"/>
      <c r="QK268" s="333"/>
      <c r="QL268" s="330"/>
      <c r="QM268" s="322"/>
      <c r="QN268" s="332"/>
      <c r="QO268" s="333"/>
      <c r="QP268" s="330"/>
      <c r="QQ268" s="322"/>
      <c r="QR268" s="332"/>
      <c r="QS268" s="333"/>
      <c r="QT268" s="330"/>
      <c r="QU268" s="322"/>
      <c r="QV268" s="332"/>
      <c r="QW268" s="333"/>
      <c r="QX268" s="330"/>
      <c r="QY268" s="322"/>
      <c r="QZ268" s="332"/>
      <c r="RA268" s="333"/>
      <c r="RB268" s="330"/>
      <c r="RC268" s="322"/>
      <c r="RD268" s="332"/>
      <c r="RE268" s="333"/>
      <c r="RF268" s="330"/>
      <c r="RG268" s="322"/>
      <c r="RH268" s="332"/>
      <c r="RI268" s="333"/>
      <c r="RJ268" s="330"/>
      <c r="RK268" s="322"/>
      <c r="RL268" s="332"/>
      <c r="RM268" s="333"/>
      <c r="RN268" s="330"/>
      <c r="RO268" s="322"/>
      <c r="RP268" s="332"/>
      <c r="RQ268" s="333"/>
      <c r="RR268" s="330"/>
      <c r="RS268" s="322"/>
      <c r="RT268" s="332"/>
      <c r="RU268" s="333"/>
      <c r="RV268" s="330"/>
      <c r="RW268" s="322"/>
      <c r="RX268" s="332"/>
      <c r="RY268" s="333"/>
      <c r="RZ268" s="330"/>
      <c r="SA268" s="322"/>
      <c r="SB268" s="332"/>
      <c r="SC268" s="333"/>
      <c r="SD268" s="330"/>
      <c r="SE268" s="322"/>
      <c r="SF268" s="332"/>
      <c r="SG268" s="333"/>
      <c r="SH268" s="330"/>
      <c r="SI268" s="322"/>
      <c r="SJ268" s="332"/>
      <c r="SK268" s="333"/>
      <c r="SL268" s="330"/>
      <c r="SM268" s="322"/>
      <c r="SN268" s="332"/>
      <c r="SO268" s="333"/>
      <c r="SP268" s="330"/>
      <c r="SQ268" s="322"/>
      <c r="SR268" s="332"/>
      <c r="SS268" s="333"/>
      <c r="ST268" s="330"/>
      <c r="SU268" s="322"/>
      <c r="SV268" s="332"/>
      <c r="SW268" s="333"/>
      <c r="SX268" s="330"/>
      <c r="SY268" s="322"/>
      <c r="SZ268" s="332"/>
      <c r="TA268" s="333"/>
      <c r="TB268" s="330"/>
      <c r="TC268" s="322"/>
      <c r="TD268" s="332"/>
      <c r="TE268" s="333"/>
      <c r="TF268" s="330"/>
      <c r="TG268" s="322"/>
      <c r="TH268" s="332"/>
      <c r="TI268" s="333"/>
      <c r="TJ268" s="330"/>
      <c r="TK268" s="322"/>
      <c r="TL268" s="332"/>
      <c r="TM268" s="333"/>
      <c r="TN268" s="330"/>
      <c r="TO268" s="322"/>
      <c r="TP268" s="332"/>
      <c r="TQ268" s="333"/>
      <c r="TR268" s="330"/>
      <c r="TS268" s="322"/>
      <c r="TT268" s="332"/>
      <c r="TU268" s="333"/>
      <c r="TV268" s="330"/>
      <c r="TW268" s="322"/>
      <c r="TX268" s="332"/>
      <c r="TY268" s="333"/>
      <c r="TZ268" s="330"/>
      <c r="UA268" s="322"/>
      <c r="UB268" s="332"/>
      <c r="UC268" s="333"/>
      <c r="UD268" s="330"/>
      <c r="UE268" s="322"/>
      <c r="UF268" s="332"/>
      <c r="UG268" s="333"/>
      <c r="UH268" s="330"/>
      <c r="UI268" s="322"/>
      <c r="UJ268" s="332"/>
      <c r="UK268" s="333"/>
      <c r="UL268" s="330"/>
      <c r="UM268" s="322"/>
      <c r="UN268" s="332"/>
      <c r="UO268" s="333"/>
      <c r="UP268" s="330"/>
      <c r="UQ268" s="322"/>
      <c r="UR268" s="332"/>
      <c r="US268" s="333"/>
      <c r="UT268" s="330"/>
      <c r="UU268" s="322"/>
      <c r="UV268" s="332"/>
      <c r="UW268" s="333"/>
      <c r="UX268" s="330"/>
      <c r="UY268" s="322"/>
      <c r="UZ268" s="332"/>
      <c r="VA268" s="333"/>
      <c r="VB268" s="330"/>
      <c r="VC268" s="322"/>
      <c r="VD268" s="332"/>
      <c r="VE268" s="333"/>
      <c r="VF268" s="330"/>
      <c r="VG268" s="322"/>
      <c r="VH268" s="332"/>
      <c r="VI268" s="333"/>
      <c r="VJ268" s="330"/>
      <c r="VK268" s="322"/>
      <c r="VL268" s="332"/>
      <c r="VM268" s="333"/>
      <c r="VN268" s="330"/>
      <c r="VO268" s="322"/>
      <c r="VP268" s="332"/>
      <c r="VQ268" s="333"/>
      <c r="VR268" s="330"/>
      <c r="VS268" s="322"/>
      <c r="VT268" s="332"/>
      <c r="VU268" s="333"/>
      <c r="VV268" s="330"/>
      <c r="VW268" s="322"/>
      <c r="VX268" s="332"/>
      <c r="VY268" s="333"/>
      <c r="VZ268" s="330"/>
      <c r="WA268" s="322"/>
      <c r="WB268" s="332"/>
      <c r="WC268" s="333"/>
      <c r="WD268" s="330"/>
      <c r="WE268" s="322"/>
      <c r="WF268" s="332"/>
      <c r="WG268" s="333"/>
      <c r="WH268" s="330"/>
      <c r="WI268" s="322"/>
      <c r="WJ268" s="332"/>
      <c r="WK268" s="333"/>
      <c r="WL268" s="330"/>
      <c r="WM268" s="322"/>
      <c r="WN268" s="332"/>
      <c r="WO268" s="333"/>
      <c r="WP268" s="330"/>
      <c r="WQ268" s="322"/>
      <c r="WR268" s="332"/>
      <c r="WS268" s="333"/>
      <c r="WT268" s="330"/>
      <c r="WU268" s="322"/>
      <c r="WV268" s="332"/>
      <c r="WW268" s="333"/>
      <c r="WX268" s="330"/>
      <c r="WY268" s="322"/>
      <c r="WZ268" s="332"/>
      <c r="XA268" s="333"/>
      <c r="XB268" s="330"/>
      <c r="XC268" s="322"/>
      <c r="XD268" s="332"/>
      <c r="XE268" s="333"/>
      <c r="XF268" s="330"/>
      <c r="XG268" s="322"/>
      <c r="XH268" s="332"/>
      <c r="XI268" s="333"/>
      <c r="XJ268" s="330"/>
      <c r="XK268" s="322"/>
      <c r="XL268" s="332"/>
      <c r="XM268" s="333"/>
      <c r="XN268" s="330"/>
      <c r="XO268" s="322"/>
      <c r="XP268" s="332"/>
      <c r="XQ268" s="333"/>
      <c r="XR268" s="330"/>
      <c r="XS268" s="322"/>
      <c r="XT268" s="332"/>
      <c r="XU268" s="333"/>
      <c r="XV268" s="330"/>
      <c r="XW268" s="322"/>
      <c r="XX268" s="332"/>
      <c r="XY268" s="333"/>
      <c r="XZ268" s="330"/>
      <c r="YA268" s="322"/>
      <c r="YB268" s="332"/>
      <c r="YC268" s="333"/>
      <c r="YD268" s="330"/>
      <c r="YE268" s="322"/>
      <c r="YF268" s="332"/>
      <c r="YG268" s="333"/>
      <c r="YH268" s="330"/>
      <c r="YI268" s="322"/>
      <c r="YJ268" s="332"/>
      <c r="YK268" s="333"/>
      <c r="YL268" s="330"/>
      <c r="YM268" s="322"/>
      <c r="YN268" s="332"/>
      <c r="YO268" s="333"/>
      <c r="YP268" s="330"/>
      <c r="YQ268" s="322"/>
      <c r="YR268" s="332"/>
      <c r="YS268" s="333"/>
      <c r="YT268" s="330"/>
      <c r="YU268" s="322"/>
      <c r="YV268" s="332"/>
      <c r="YW268" s="333"/>
      <c r="YX268" s="330"/>
      <c r="YY268" s="322"/>
      <c r="YZ268" s="332"/>
      <c r="ZA268" s="333"/>
      <c r="ZB268" s="330"/>
      <c r="ZC268" s="322"/>
      <c r="ZD268" s="332"/>
      <c r="ZE268" s="333"/>
      <c r="ZF268" s="330"/>
      <c r="ZG268" s="322"/>
      <c r="ZH268" s="332"/>
      <c r="ZI268" s="333"/>
      <c r="ZJ268" s="330"/>
      <c r="ZK268" s="322"/>
      <c r="ZL268" s="332"/>
      <c r="ZM268" s="333"/>
      <c r="ZN268" s="330"/>
      <c r="ZO268" s="322"/>
      <c r="ZP268" s="332"/>
      <c r="ZQ268" s="333"/>
      <c r="ZR268" s="330"/>
      <c r="ZS268" s="322"/>
      <c r="ZT268" s="332"/>
      <c r="ZU268" s="333"/>
      <c r="ZV268" s="330"/>
      <c r="ZW268" s="322"/>
      <c r="ZX268" s="332"/>
      <c r="ZY268" s="333"/>
      <c r="ZZ268" s="330"/>
      <c r="AAA268" s="322"/>
      <c r="AAB268" s="332"/>
      <c r="AAC268" s="333"/>
      <c r="AAD268" s="330"/>
      <c r="AAE268" s="322"/>
      <c r="AAF268" s="332"/>
      <c r="AAG268" s="333"/>
      <c r="AAH268" s="330"/>
      <c r="AAI268" s="322"/>
      <c r="AAJ268" s="332"/>
      <c r="AAK268" s="333"/>
      <c r="AAL268" s="330"/>
      <c r="AAM268" s="322"/>
      <c r="AAN268" s="332"/>
      <c r="AAO268" s="333"/>
      <c r="AAP268" s="330"/>
      <c r="AAQ268" s="322"/>
      <c r="AAR268" s="332"/>
      <c r="AAS268" s="333"/>
      <c r="AAT268" s="330"/>
      <c r="AAU268" s="322"/>
      <c r="AAV268" s="332"/>
      <c r="AAW268" s="333"/>
      <c r="AAX268" s="330"/>
      <c r="AAY268" s="322"/>
      <c r="AAZ268" s="332"/>
      <c r="ABA268" s="333"/>
      <c r="ABB268" s="330"/>
      <c r="ABC268" s="322"/>
      <c r="ABD268" s="332"/>
      <c r="ABE268" s="333"/>
      <c r="ABF268" s="330"/>
      <c r="ABG268" s="322"/>
      <c r="ABH268" s="332"/>
      <c r="ABI268" s="333"/>
      <c r="ABJ268" s="330"/>
      <c r="ABK268" s="322"/>
      <c r="ABL268" s="332"/>
      <c r="ABM268" s="333"/>
      <c r="ABN268" s="330"/>
      <c r="ABO268" s="322"/>
      <c r="ABP268" s="332"/>
      <c r="ABQ268" s="333"/>
      <c r="ABR268" s="330"/>
      <c r="ABS268" s="322"/>
      <c r="ABT268" s="332"/>
      <c r="ABU268" s="333"/>
      <c r="ABV268" s="330"/>
      <c r="ABW268" s="322"/>
      <c r="ABX268" s="332"/>
      <c r="ABY268" s="333"/>
      <c r="ABZ268" s="330"/>
      <c r="ACA268" s="322"/>
      <c r="ACB268" s="332"/>
      <c r="ACC268" s="333"/>
      <c r="ACD268" s="330"/>
      <c r="ACE268" s="322"/>
      <c r="ACF268" s="332"/>
      <c r="ACG268" s="333"/>
      <c r="ACH268" s="330"/>
      <c r="ACI268" s="322"/>
      <c r="ACJ268" s="332"/>
      <c r="ACK268" s="333"/>
      <c r="ACL268" s="330"/>
      <c r="ACM268" s="322"/>
      <c r="ACN268" s="332"/>
      <c r="ACO268" s="333"/>
      <c r="ACP268" s="330"/>
      <c r="ACQ268" s="322"/>
      <c r="ACR268" s="332"/>
      <c r="ACS268" s="333"/>
      <c r="ACT268" s="330"/>
      <c r="ACU268" s="322"/>
      <c r="ACV268" s="332"/>
      <c r="ACW268" s="333"/>
      <c r="ACX268" s="330"/>
      <c r="ACY268" s="322"/>
      <c r="ACZ268" s="332"/>
      <c r="ADA268" s="333"/>
      <c r="ADB268" s="330"/>
      <c r="ADC268" s="322"/>
      <c r="ADD268" s="332"/>
      <c r="ADE268" s="333"/>
      <c r="ADF268" s="330"/>
      <c r="ADG268" s="322"/>
      <c r="ADH268" s="332"/>
      <c r="ADI268" s="333"/>
      <c r="ADJ268" s="330"/>
      <c r="ADK268" s="322"/>
      <c r="ADL268" s="332"/>
      <c r="ADM268" s="333"/>
      <c r="ADN268" s="330"/>
      <c r="ADO268" s="322"/>
      <c r="ADP268" s="332"/>
      <c r="ADQ268" s="333"/>
      <c r="ADR268" s="330"/>
      <c r="ADS268" s="322"/>
      <c r="ADT268" s="332"/>
      <c r="ADU268" s="333"/>
      <c r="ADV268" s="330"/>
      <c r="ADW268" s="322"/>
      <c r="ADX268" s="332"/>
      <c r="ADY268" s="333"/>
      <c r="ADZ268" s="330"/>
      <c r="AEA268" s="322"/>
      <c r="AEB268" s="332"/>
      <c r="AEC268" s="333"/>
      <c r="AED268" s="330"/>
      <c r="AEE268" s="322"/>
      <c r="AEF268" s="332"/>
      <c r="AEG268" s="333"/>
      <c r="AEH268" s="330"/>
      <c r="AEI268" s="322"/>
      <c r="AEJ268" s="332"/>
      <c r="AEK268" s="333"/>
      <c r="AEL268" s="330"/>
      <c r="AEM268" s="322"/>
      <c r="AEN268" s="332"/>
      <c r="AEO268" s="333"/>
      <c r="AEP268" s="330"/>
      <c r="AEQ268" s="322"/>
      <c r="AER268" s="332"/>
      <c r="AES268" s="333"/>
      <c r="AET268" s="330"/>
      <c r="AEU268" s="322"/>
      <c r="AEV268" s="332"/>
      <c r="AEW268" s="333"/>
      <c r="AEX268" s="330"/>
      <c r="AEY268" s="322"/>
      <c r="AEZ268" s="332"/>
      <c r="AFA268" s="333"/>
      <c r="AFB268" s="330"/>
      <c r="AFC268" s="322"/>
      <c r="AFD268" s="332"/>
      <c r="AFE268" s="333"/>
      <c r="AFF268" s="330"/>
      <c r="AFG268" s="322"/>
      <c r="AFH268" s="332"/>
      <c r="AFI268" s="333"/>
      <c r="AFJ268" s="330"/>
      <c r="AFK268" s="322"/>
      <c r="AFL268" s="332"/>
      <c r="AFM268" s="333"/>
      <c r="AFN268" s="330"/>
      <c r="AFO268" s="322"/>
      <c r="AFP268" s="332"/>
      <c r="AFQ268" s="333"/>
      <c r="AFR268" s="330"/>
      <c r="AFS268" s="322"/>
      <c r="AFT268" s="332"/>
      <c r="AFU268" s="333"/>
      <c r="AFV268" s="330"/>
      <c r="AFW268" s="322"/>
      <c r="AFX268" s="332"/>
      <c r="AFY268" s="333"/>
      <c r="AFZ268" s="330"/>
      <c r="AGA268" s="322"/>
      <c r="AGB268" s="332"/>
      <c r="AGC268" s="333"/>
      <c r="AGD268" s="330"/>
      <c r="AGE268" s="322"/>
      <c r="AGF268" s="332"/>
      <c r="AGG268" s="333"/>
      <c r="AGH268" s="330"/>
      <c r="AGI268" s="322"/>
      <c r="AGJ268" s="332"/>
      <c r="AGK268" s="333"/>
      <c r="AGL268" s="330"/>
      <c r="AGM268" s="322"/>
      <c r="AGN268" s="332"/>
      <c r="AGO268" s="333"/>
      <c r="AGP268" s="330"/>
      <c r="AGQ268" s="322"/>
      <c r="AGR268" s="332"/>
      <c r="AGS268" s="333"/>
      <c r="AGT268" s="330"/>
      <c r="AGU268" s="322"/>
      <c r="AGV268" s="332"/>
      <c r="AGW268" s="333"/>
      <c r="AGX268" s="330"/>
      <c r="AGY268" s="322"/>
      <c r="AGZ268" s="332"/>
      <c r="AHA268" s="333"/>
      <c r="AHB268" s="330"/>
      <c r="AHC268" s="322"/>
      <c r="AHD268" s="332"/>
      <c r="AHE268" s="333"/>
      <c r="AHF268" s="330"/>
      <c r="AHG268" s="322"/>
      <c r="AHH268" s="332"/>
      <c r="AHI268" s="333"/>
      <c r="AHJ268" s="330"/>
      <c r="AHK268" s="322"/>
      <c r="AHL268" s="332"/>
      <c r="AHM268" s="333"/>
      <c r="AHN268" s="330"/>
      <c r="AHO268" s="322"/>
      <c r="AHP268" s="332"/>
      <c r="AHQ268" s="333"/>
      <c r="AHR268" s="330"/>
      <c r="AHS268" s="322"/>
      <c r="AHT268" s="332"/>
      <c r="AHU268" s="333"/>
      <c r="AHV268" s="330"/>
      <c r="AHW268" s="322"/>
      <c r="AHX268" s="332"/>
      <c r="AHY268" s="333"/>
      <c r="AHZ268" s="330"/>
      <c r="AIA268" s="322"/>
      <c r="AIB268" s="332"/>
      <c r="AIC268" s="333"/>
      <c r="AID268" s="330"/>
      <c r="AIE268" s="322"/>
      <c r="AIF268" s="332"/>
      <c r="AIG268" s="333"/>
      <c r="AIH268" s="330"/>
      <c r="AII268" s="322"/>
      <c r="AIJ268" s="332"/>
      <c r="AIK268" s="333"/>
      <c r="AIL268" s="330"/>
      <c r="AIM268" s="322"/>
      <c r="AIN268" s="332"/>
      <c r="AIO268" s="333"/>
      <c r="AIP268" s="330"/>
      <c r="AIQ268" s="322"/>
      <c r="AIR268" s="332"/>
      <c r="AIS268" s="333"/>
      <c r="AIT268" s="330"/>
      <c r="AIU268" s="322"/>
      <c r="AIV268" s="332"/>
      <c r="AIW268" s="333"/>
      <c r="AIX268" s="330"/>
      <c r="AIY268" s="322"/>
      <c r="AIZ268" s="332"/>
      <c r="AJA268" s="333"/>
      <c r="AJB268" s="330"/>
      <c r="AJC268" s="322"/>
      <c r="AJD268" s="332"/>
      <c r="AJE268" s="333"/>
      <c r="AJF268" s="330"/>
      <c r="AJG268" s="322"/>
      <c r="AJH268" s="332"/>
      <c r="AJI268" s="333"/>
      <c r="AJJ268" s="330"/>
      <c r="AJK268" s="322"/>
      <c r="AJL268" s="332"/>
      <c r="AJM268" s="333"/>
      <c r="AJN268" s="330"/>
      <c r="AJO268" s="322"/>
      <c r="AJP268" s="332"/>
      <c r="AJQ268" s="333"/>
      <c r="AJR268" s="330"/>
      <c r="AJS268" s="322"/>
      <c r="AJT268" s="332"/>
      <c r="AJU268" s="333"/>
      <c r="AJV268" s="330"/>
      <c r="AJW268" s="322"/>
      <c r="AJX268" s="332"/>
      <c r="AJY268" s="333"/>
      <c r="AJZ268" s="330"/>
      <c r="AKA268" s="322"/>
      <c r="AKB268" s="332"/>
      <c r="AKC268" s="333"/>
      <c r="AKD268" s="330"/>
      <c r="AKE268" s="322"/>
      <c r="AKF268" s="332"/>
      <c r="AKG268" s="333"/>
      <c r="AKH268" s="330"/>
      <c r="AKI268" s="322"/>
      <c r="AKJ268" s="332"/>
      <c r="AKK268" s="333"/>
      <c r="AKL268" s="330"/>
      <c r="AKM268" s="322"/>
      <c r="AKN268" s="332"/>
      <c r="AKO268" s="333"/>
      <c r="AKP268" s="330"/>
      <c r="AKQ268" s="322"/>
      <c r="AKR268" s="332"/>
      <c r="AKS268" s="333"/>
      <c r="AKT268" s="330"/>
      <c r="AKU268" s="322"/>
      <c r="AKV268" s="332"/>
      <c r="AKW268" s="333"/>
      <c r="AKX268" s="330"/>
      <c r="AKY268" s="322"/>
      <c r="AKZ268" s="332"/>
      <c r="ALA268" s="333"/>
      <c r="ALB268" s="330"/>
      <c r="ALC268" s="322"/>
      <c r="ALD268" s="332"/>
      <c r="ALE268" s="333"/>
      <c r="ALF268" s="330"/>
      <c r="ALG268" s="322"/>
      <c r="ALH268" s="332"/>
      <c r="ALI268" s="333"/>
      <c r="ALJ268" s="330"/>
      <c r="ALK268" s="322"/>
      <c r="ALL268" s="332"/>
      <c r="ALM268" s="333"/>
      <c r="ALN268" s="330"/>
      <c r="ALO268" s="322"/>
      <c r="ALP268" s="332"/>
      <c r="ALQ268" s="333"/>
      <c r="ALR268" s="330"/>
      <c r="ALS268" s="322"/>
      <c r="ALT268" s="332"/>
      <c r="ALU268" s="333"/>
      <c r="ALV268" s="330"/>
      <c r="ALW268" s="322"/>
      <c r="ALX268" s="332"/>
      <c r="ALY268" s="333"/>
      <c r="ALZ268" s="330"/>
      <c r="AMA268" s="322"/>
      <c r="AMB268" s="332"/>
      <c r="AMC268" s="333"/>
      <c r="AMD268" s="330"/>
      <c r="AME268" s="322"/>
      <c r="AMF268" s="332"/>
      <c r="AMG268" s="333"/>
      <c r="AMH268" s="330"/>
      <c r="AMI268" s="322"/>
      <c r="AMJ268" s="332"/>
      <c r="AMK268" s="333"/>
      <c r="AML268" s="330"/>
      <c r="AMM268" s="322"/>
      <c r="AMN268" s="332"/>
      <c r="AMO268" s="333"/>
      <c r="AMP268" s="330"/>
      <c r="AMQ268" s="322"/>
      <c r="AMR268" s="332"/>
      <c r="AMS268" s="333"/>
      <c r="AMT268" s="330"/>
      <c r="AMU268" s="322"/>
      <c r="AMV268" s="332"/>
      <c r="AMW268" s="333"/>
      <c r="AMX268" s="330"/>
      <c r="AMY268" s="322"/>
      <c r="AMZ268" s="332"/>
      <c r="ANA268" s="333"/>
      <c r="ANB268" s="330"/>
      <c r="ANC268" s="322"/>
      <c r="AND268" s="332"/>
      <c r="ANE268" s="333"/>
      <c r="ANF268" s="330"/>
      <c r="ANG268" s="322"/>
      <c r="ANH268" s="332"/>
      <c r="ANI268" s="333"/>
      <c r="ANJ268" s="330"/>
      <c r="ANK268" s="322"/>
      <c r="ANL268" s="332"/>
      <c r="ANM268" s="333"/>
      <c r="ANN268" s="330"/>
      <c r="ANO268" s="322"/>
      <c r="ANP268" s="332"/>
      <c r="ANQ268" s="333"/>
      <c r="ANR268" s="330"/>
      <c r="ANS268" s="322"/>
      <c r="ANT268" s="332"/>
      <c r="ANU268" s="333"/>
      <c r="ANV268" s="330"/>
      <c r="ANW268" s="322"/>
      <c r="ANX268" s="332"/>
      <c r="ANY268" s="333"/>
      <c r="ANZ268" s="330"/>
      <c r="AOA268" s="322"/>
      <c r="AOB268" s="332"/>
      <c r="AOC268" s="333"/>
      <c r="AOD268" s="330"/>
      <c r="AOE268" s="322"/>
      <c r="AOF268" s="332"/>
      <c r="AOG268" s="333"/>
      <c r="AOH268" s="330"/>
      <c r="AOI268" s="322"/>
      <c r="AOJ268" s="332"/>
      <c r="AOK268" s="333"/>
      <c r="AOL268" s="330"/>
      <c r="AOM268" s="322"/>
      <c r="AON268" s="332"/>
      <c r="AOO268" s="333"/>
      <c r="AOP268" s="330"/>
      <c r="AOQ268" s="322"/>
      <c r="AOR268" s="332"/>
      <c r="AOS268" s="333"/>
      <c r="AOT268" s="330"/>
      <c r="AOU268" s="322"/>
      <c r="AOV268" s="332"/>
      <c r="AOW268" s="333"/>
      <c r="AOX268" s="330"/>
      <c r="AOY268" s="322"/>
      <c r="AOZ268" s="332"/>
      <c r="APA268" s="333"/>
      <c r="APB268" s="330"/>
      <c r="APC268" s="322"/>
      <c r="APD268" s="332"/>
      <c r="APE268" s="333"/>
      <c r="APF268" s="330"/>
      <c r="APG268" s="322"/>
      <c r="APH268" s="332"/>
      <c r="API268" s="333"/>
      <c r="APJ268" s="330"/>
      <c r="APK268" s="322"/>
      <c r="APL268" s="332"/>
      <c r="APM268" s="333"/>
      <c r="APN268" s="330"/>
      <c r="APO268" s="322"/>
      <c r="APP268" s="332"/>
      <c r="APQ268" s="333"/>
      <c r="APR268" s="330"/>
      <c r="APS268" s="322"/>
      <c r="APT268" s="332"/>
      <c r="APU268" s="333"/>
      <c r="APV268" s="330"/>
      <c r="APW268" s="322"/>
      <c r="APX268" s="332"/>
      <c r="APY268" s="333"/>
      <c r="APZ268" s="330"/>
      <c r="AQA268" s="322"/>
      <c r="AQB268" s="332"/>
      <c r="AQC268" s="333"/>
      <c r="AQD268" s="330"/>
      <c r="AQE268" s="322"/>
      <c r="AQF268" s="332"/>
      <c r="AQG268" s="333"/>
      <c r="AQH268" s="330"/>
      <c r="AQI268" s="322"/>
      <c r="AQJ268" s="332"/>
      <c r="AQK268" s="333"/>
      <c r="AQL268" s="330"/>
      <c r="AQM268" s="322"/>
      <c r="AQN268" s="332"/>
      <c r="AQO268" s="333"/>
      <c r="AQP268" s="330"/>
      <c r="AQQ268" s="322"/>
      <c r="AQR268" s="332"/>
      <c r="AQS268" s="333"/>
      <c r="AQT268" s="330"/>
      <c r="AQU268" s="322"/>
      <c r="AQV268" s="332"/>
      <c r="AQW268" s="333"/>
      <c r="AQX268" s="330"/>
      <c r="AQY268" s="322"/>
      <c r="AQZ268" s="332"/>
      <c r="ARA268" s="333"/>
      <c r="ARB268" s="330"/>
      <c r="ARC268" s="322"/>
      <c r="ARD268" s="332"/>
      <c r="ARE268" s="333"/>
      <c r="ARF268" s="330"/>
      <c r="ARG268" s="322"/>
      <c r="ARH268" s="332"/>
      <c r="ARI268" s="333"/>
      <c r="ARJ268" s="330"/>
      <c r="ARK268" s="322"/>
      <c r="ARL268" s="332"/>
      <c r="ARM268" s="333"/>
      <c r="ARN268" s="330"/>
      <c r="ARO268" s="322"/>
      <c r="ARP268" s="332"/>
      <c r="ARQ268" s="333"/>
      <c r="ARR268" s="330"/>
      <c r="ARS268" s="322"/>
      <c r="ART268" s="332"/>
      <c r="ARU268" s="333"/>
      <c r="ARV268" s="330"/>
      <c r="ARW268" s="322"/>
      <c r="ARX268" s="332"/>
      <c r="ARY268" s="333"/>
      <c r="ARZ268" s="330"/>
      <c r="ASA268" s="322"/>
      <c r="ASB268" s="332"/>
      <c r="ASC268" s="333"/>
      <c r="ASD268" s="330"/>
      <c r="ASE268" s="322"/>
      <c r="ASF268" s="332"/>
      <c r="ASG268" s="333"/>
      <c r="ASH268" s="330"/>
      <c r="ASI268" s="322"/>
      <c r="ASJ268" s="332"/>
      <c r="ASK268" s="333"/>
      <c r="ASL268" s="330"/>
      <c r="ASM268" s="322"/>
      <c r="ASN268" s="332"/>
      <c r="ASO268" s="333"/>
      <c r="ASP268" s="330"/>
      <c r="ASQ268" s="322"/>
      <c r="ASR268" s="332"/>
      <c r="ASS268" s="333"/>
      <c r="AST268" s="330"/>
      <c r="ASU268" s="322"/>
      <c r="ASV268" s="332"/>
      <c r="ASW268" s="333"/>
      <c r="ASX268" s="330"/>
      <c r="ASY268" s="322"/>
      <c r="ASZ268" s="332"/>
      <c r="ATA268" s="333"/>
      <c r="ATB268" s="330"/>
      <c r="ATC268" s="322"/>
      <c r="ATD268" s="332"/>
      <c r="ATE268" s="333"/>
      <c r="ATF268" s="330"/>
      <c r="ATG268" s="322"/>
      <c r="ATH268" s="332"/>
      <c r="ATI268" s="333"/>
      <c r="ATJ268" s="330"/>
      <c r="ATK268" s="322"/>
      <c r="ATL268" s="332"/>
      <c r="ATM268" s="333"/>
      <c r="ATN268" s="330"/>
      <c r="ATO268" s="322"/>
      <c r="ATP268" s="332"/>
      <c r="ATQ268" s="333"/>
      <c r="ATR268" s="330"/>
      <c r="ATS268" s="322"/>
      <c r="ATT268" s="332"/>
      <c r="ATU268" s="333"/>
      <c r="ATV268" s="330"/>
      <c r="ATW268" s="322"/>
      <c r="ATX268" s="332"/>
      <c r="ATY268" s="333"/>
      <c r="ATZ268" s="330"/>
      <c r="AUA268" s="322"/>
      <c r="AUB268" s="332"/>
      <c r="AUC268" s="333"/>
      <c r="AUD268" s="330"/>
      <c r="AUE268" s="322"/>
      <c r="AUF268" s="332"/>
      <c r="AUG268" s="333"/>
      <c r="AUH268" s="330"/>
      <c r="AUI268" s="322"/>
      <c r="AUJ268" s="332"/>
      <c r="AUK268" s="333"/>
      <c r="AUL268" s="330"/>
      <c r="AUM268" s="322"/>
      <c r="AUN268" s="332"/>
      <c r="AUO268" s="333"/>
      <c r="AUP268" s="330"/>
      <c r="AUQ268" s="322"/>
      <c r="AUR268" s="332"/>
      <c r="AUS268" s="333"/>
      <c r="AUT268" s="330"/>
      <c r="AUU268" s="322"/>
      <c r="AUV268" s="332"/>
      <c r="AUW268" s="333"/>
      <c r="AUX268" s="330"/>
      <c r="AUY268" s="322"/>
      <c r="AUZ268" s="332"/>
      <c r="AVA268" s="333"/>
      <c r="AVB268" s="330"/>
      <c r="AVC268" s="322"/>
      <c r="AVD268" s="332"/>
      <c r="AVE268" s="333"/>
      <c r="AVF268" s="330"/>
      <c r="AVG268" s="322"/>
      <c r="AVH268" s="332"/>
      <c r="AVI268" s="333"/>
      <c r="AVJ268" s="330"/>
      <c r="AVK268" s="322"/>
      <c r="AVL268" s="332"/>
      <c r="AVM268" s="333"/>
      <c r="AVN268" s="330"/>
      <c r="AVO268" s="322"/>
      <c r="AVP268" s="332"/>
      <c r="AVQ268" s="333"/>
      <c r="AVR268" s="330"/>
      <c r="AVS268" s="322"/>
      <c r="AVT268" s="332"/>
      <c r="AVU268" s="333"/>
      <c r="AVV268" s="330"/>
      <c r="AVW268" s="322"/>
      <c r="AVX268" s="332"/>
      <c r="AVY268" s="333"/>
      <c r="AVZ268" s="330"/>
      <c r="AWA268" s="322"/>
      <c r="AWB268" s="332"/>
      <c r="AWC268" s="333"/>
      <c r="AWD268" s="330"/>
      <c r="AWE268" s="322"/>
      <c r="AWF268" s="332"/>
      <c r="AWG268" s="333"/>
      <c r="AWH268" s="330"/>
      <c r="AWI268" s="322"/>
      <c r="AWJ268" s="332"/>
      <c r="AWK268" s="333"/>
      <c r="AWL268" s="330"/>
      <c r="AWM268" s="322"/>
      <c r="AWN268" s="332"/>
      <c r="AWO268" s="333"/>
      <c r="AWP268" s="330"/>
      <c r="AWQ268" s="322"/>
      <c r="AWR268" s="332"/>
      <c r="AWS268" s="333"/>
      <c r="AWT268" s="330"/>
      <c r="AWU268" s="322"/>
      <c r="AWV268" s="332"/>
      <c r="AWW268" s="333"/>
      <c r="AWX268" s="330"/>
      <c r="AWY268" s="322"/>
      <c r="AWZ268" s="332"/>
      <c r="AXA268" s="333"/>
      <c r="AXB268" s="330"/>
      <c r="AXC268" s="322"/>
      <c r="AXD268" s="332"/>
      <c r="AXE268" s="333"/>
      <c r="AXF268" s="330"/>
      <c r="AXG268" s="322"/>
      <c r="AXH268" s="332"/>
      <c r="AXI268" s="333"/>
      <c r="AXJ268" s="330"/>
      <c r="AXK268" s="322"/>
      <c r="AXL268" s="332"/>
      <c r="AXM268" s="333"/>
      <c r="AXN268" s="330"/>
      <c r="AXO268" s="322"/>
      <c r="AXP268" s="332"/>
      <c r="AXQ268" s="333"/>
      <c r="AXR268" s="330"/>
      <c r="AXS268" s="322"/>
      <c r="AXT268" s="332"/>
      <c r="AXU268" s="333"/>
      <c r="AXV268" s="330"/>
      <c r="AXW268" s="322"/>
      <c r="AXX268" s="332"/>
      <c r="AXY268" s="333"/>
      <c r="AXZ268" s="330"/>
      <c r="AYA268" s="322"/>
      <c r="AYB268" s="332"/>
      <c r="AYC268" s="333"/>
      <c r="AYD268" s="330"/>
      <c r="AYE268" s="322"/>
      <c r="AYF268" s="332"/>
      <c r="AYG268" s="333"/>
      <c r="AYH268" s="330"/>
      <c r="AYI268" s="322"/>
      <c r="AYJ268" s="332"/>
      <c r="AYK268" s="333"/>
      <c r="AYL268" s="330"/>
      <c r="AYM268" s="322"/>
      <c r="AYN268" s="332"/>
      <c r="AYO268" s="333"/>
      <c r="AYP268" s="330"/>
      <c r="AYQ268" s="322"/>
      <c r="AYR268" s="332"/>
      <c r="AYS268" s="333"/>
      <c r="AYT268" s="330"/>
      <c r="AYU268" s="322"/>
      <c r="AYV268" s="332"/>
      <c r="AYW268" s="333"/>
      <c r="AYX268" s="330"/>
      <c r="AYY268" s="322"/>
      <c r="AYZ268" s="332"/>
      <c r="AZA268" s="333"/>
      <c r="AZB268" s="330"/>
      <c r="AZC268" s="322"/>
      <c r="AZD268" s="332"/>
      <c r="AZE268" s="333"/>
      <c r="AZF268" s="330"/>
      <c r="AZG268" s="322"/>
      <c r="AZH268" s="332"/>
      <c r="AZI268" s="333"/>
      <c r="AZJ268" s="330"/>
      <c r="AZK268" s="322"/>
      <c r="AZL268" s="332"/>
      <c r="AZM268" s="333"/>
      <c r="AZN268" s="330"/>
      <c r="AZO268" s="322"/>
      <c r="AZP268" s="332"/>
      <c r="AZQ268" s="333"/>
      <c r="AZR268" s="330"/>
      <c r="AZS268" s="322"/>
      <c r="AZT268" s="332"/>
      <c r="AZU268" s="333"/>
      <c r="AZV268" s="330"/>
      <c r="AZW268" s="322"/>
      <c r="AZX268" s="332"/>
      <c r="AZY268" s="333"/>
      <c r="AZZ268" s="330"/>
      <c r="BAA268" s="322"/>
      <c r="BAB268" s="332"/>
      <c r="BAC268" s="333"/>
      <c r="BAD268" s="330"/>
      <c r="BAE268" s="322"/>
      <c r="BAF268" s="332"/>
      <c r="BAG268" s="333"/>
      <c r="BAH268" s="330"/>
      <c r="BAI268" s="322"/>
      <c r="BAJ268" s="332"/>
      <c r="BAK268" s="333"/>
      <c r="BAL268" s="330"/>
      <c r="BAM268" s="322"/>
      <c r="BAN268" s="332"/>
      <c r="BAO268" s="333"/>
      <c r="BAP268" s="330"/>
      <c r="BAQ268" s="322"/>
      <c r="BAR268" s="332"/>
      <c r="BAS268" s="333"/>
      <c r="BAT268" s="330"/>
      <c r="BAU268" s="322"/>
      <c r="BAV268" s="332"/>
      <c r="BAW268" s="333"/>
      <c r="BAX268" s="330"/>
      <c r="BAY268" s="322"/>
      <c r="BAZ268" s="332"/>
      <c r="BBA268" s="333"/>
      <c r="BBB268" s="330"/>
      <c r="BBC268" s="322"/>
      <c r="BBD268" s="332"/>
      <c r="BBE268" s="333"/>
      <c r="BBF268" s="330"/>
      <c r="BBG268" s="322"/>
      <c r="BBH268" s="332"/>
      <c r="BBI268" s="333"/>
      <c r="BBJ268" s="330"/>
      <c r="BBK268" s="322"/>
      <c r="BBL268" s="332"/>
      <c r="BBM268" s="333"/>
      <c r="BBN268" s="330"/>
      <c r="BBO268" s="322"/>
      <c r="BBP268" s="332"/>
      <c r="BBQ268" s="333"/>
      <c r="BBR268" s="330"/>
      <c r="BBS268" s="322"/>
      <c r="BBT268" s="332"/>
      <c r="BBU268" s="333"/>
      <c r="BBV268" s="330"/>
      <c r="BBW268" s="322"/>
      <c r="BBX268" s="332"/>
      <c r="BBY268" s="333"/>
      <c r="BBZ268" s="330"/>
      <c r="BCA268" s="322"/>
      <c r="BCB268" s="332"/>
      <c r="BCC268" s="333"/>
      <c r="BCD268" s="330"/>
      <c r="BCE268" s="322"/>
      <c r="BCF268" s="332"/>
      <c r="BCG268" s="333"/>
      <c r="BCH268" s="330"/>
      <c r="BCI268" s="322"/>
      <c r="BCJ268" s="332"/>
      <c r="BCK268" s="333"/>
      <c r="BCL268" s="330"/>
      <c r="BCM268" s="322"/>
      <c r="BCN268" s="332"/>
      <c r="BCO268" s="333"/>
      <c r="BCP268" s="330"/>
      <c r="BCQ268" s="322"/>
      <c r="BCR268" s="332"/>
      <c r="BCS268" s="333"/>
      <c r="BCT268" s="330"/>
      <c r="BCU268" s="322"/>
      <c r="BCV268" s="332"/>
      <c r="BCW268" s="333"/>
      <c r="BCX268" s="330"/>
      <c r="BCY268" s="322"/>
      <c r="BCZ268" s="332"/>
      <c r="BDA268" s="333"/>
      <c r="BDB268" s="330"/>
      <c r="BDC268" s="322"/>
      <c r="BDD268" s="332"/>
      <c r="BDE268" s="333"/>
      <c r="BDF268" s="330"/>
      <c r="BDG268" s="322"/>
      <c r="BDH268" s="332"/>
      <c r="BDI268" s="333"/>
      <c r="BDJ268" s="330"/>
      <c r="BDK268" s="322"/>
      <c r="BDL268" s="332"/>
      <c r="BDM268" s="333"/>
      <c r="BDN268" s="330"/>
      <c r="BDO268" s="322"/>
      <c r="BDP268" s="332"/>
      <c r="BDQ268" s="333"/>
      <c r="BDR268" s="330"/>
      <c r="BDS268" s="322"/>
      <c r="BDT268" s="332"/>
      <c r="BDU268" s="333"/>
      <c r="BDV268" s="330"/>
      <c r="BDW268" s="322"/>
      <c r="BDX268" s="332"/>
      <c r="BDY268" s="333"/>
      <c r="BDZ268" s="330"/>
      <c r="BEA268" s="322"/>
      <c r="BEB268" s="332"/>
      <c r="BEC268" s="333"/>
      <c r="BED268" s="330"/>
      <c r="BEE268" s="322"/>
      <c r="BEF268" s="332"/>
      <c r="BEG268" s="333"/>
      <c r="BEH268" s="330"/>
      <c r="BEI268" s="322"/>
      <c r="BEJ268" s="332"/>
      <c r="BEK268" s="333"/>
      <c r="BEL268" s="330"/>
      <c r="BEM268" s="322"/>
      <c r="BEN268" s="332"/>
      <c r="BEO268" s="333"/>
      <c r="BEP268" s="330"/>
      <c r="BEQ268" s="322"/>
      <c r="BER268" s="332"/>
      <c r="BES268" s="333"/>
      <c r="BET268" s="330"/>
      <c r="BEU268" s="322"/>
      <c r="BEV268" s="332"/>
      <c r="BEW268" s="333"/>
      <c r="BEX268" s="330"/>
      <c r="BEY268" s="322"/>
      <c r="BEZ268" s="332"/>
      <c r="BFA268" s="333"/>
      <c r="BFB268" s="330"/>
      <c r="BFC268" s="322"/>
      <c r="BFD268" s="332"/>
      <c r="BFE268" s="333"/>
      <c r="BFF268" s="330"/>
      <c r="BFG268" s="322"/>
      <c r="BFH268" s="332"/>
      <c r="BFI268" s="333"/>
      <c r="BFJ268" s="330"/>
      <c r="BFK268" s="322"/>
      <c r="BFL268" s="332"/>
      <c r="BFM268" s="333"/>
      <c r="BFN268" s="330"/>
      <c r="BFO268" s="322"/>
      <c r="BFP268" s="332"/>
      <c r="BFQ268" s="333"/>
      <c r="BFR268" s="330"/>
      <c r="BFS268" s="322"/>
      <c r="BFT268" s="332"/>
      <c r="BFU268" s="333"/>
      <c r="BFV268" s="330"/>
      <c r="BFW268" s="322"/>
      <c r="BFX268" s="332"/>
      <c r="BFY268" s="333"/>
      <c r="BFZ268" s="330"/>
      <c r="BGA268" s="322"/>
      <c r="BGB268" s="332"/>
      <c r="BGC268" s="333"/>
      <c r="BGD268" s="330"/>
      <c r="BGE268" s="322"/>
      <c r="BGF268" s="332"/>
      <c r="BGG268" s="333"/>
      <c r="BGH268" s="330"/>
      <c r="BGI268" s="322"/>
      <c r="BGJ268" s="332"/>
      <c r="BGK268" s="333"/>
      <c r="BGL268" s="330"/>
      <c r="BGM268" s="322"/>
      <c r="BGN268" s="332"/>
      <c r="BGO268" s="333"/>
      <c r="BGP268" s="330"/>
      <c r="BGQ268" s="322"/>
      <c r="BGR268" s="332"/>
      <c r="BGS268" s="333"/>
      <c r="BGT268" s="330"/>
      <c r="BGU268" s="322"/>
      <c r="BGV268" s="332"/>
      <c r="BGW268" s="333"/>
      <c r="BGX268" s="330"/>
      <c r="BGY268" s="322"/>
      <c r="BGZ268" s="332"/>
      <c r="BHA268" s="333"/>
      <c r="BHB268" s="330"/>
      <c r="BHC268" s="322"/>
      <c r="BHD268" s="332"/>
      <c r="BHE268" s="333"/>
      <c r="BHF268" s="330"/>
      <c r="BHG268" s="322"/>
      <c r="BHH268" s="332"/>
      <c r="BHI268" s="333"/>
      <c r="BHJ268" s="330"/>
      <c r="BHK268" s="322"/>
      <c r="BHL268" s="332"/>
      <c r="BHM268" s="333"/>
      <c r="BHN268" s="330"/>
      <c r="BHO268" s="322"/>
      <c r="BHP268" s="332"/>
      <c r="BHQ268" s="333"/>
      <c r="BHR268" s="330"/>
      <c r="BHS268" s="322"/>
      <c r="BHT268" s="332"/>
      <c r="BHU268" s="333"/>
      <c r="BHV268" s="330"/>
      <c r="BHW268" s="322"/>
      <c r="BHX268" s="332"/>
      <c r="BHY268" s="333"/>
      <c r="BHZ268" s="330"/>
      <c r="BIA268" s="322"/>
      <c r="BIB268" s="332"/>
      <c r="BIC268" s="333"/>
      <c r="BID268" s="330"/>
      <c r="BIE268" s="322"/>
      <c r="BIF268" s="332"/>
      <c r="BIG268" s="333"/>
      <c r="BIH268" s="330"/>
      <c r="BII268" s="322"/>
      <c r="BIJ268" s="332"/>
      <c r="BIK268" s="333"/>
      <c r="BIL268" s="330"/>
      <c r="BIM268" s="322"/>
      <c r="BIN268" s="332"/>
      <c r="BIO268" s="333"/>
      <c r="BIP268" s="330"/>
      <c r="BIQ268" s="322"/>
      <c r="BIR268" s="332"/>
      <c r="BIS268" s="333"/>
      <c r="BIT268" s="330"/>
      <c r="BIU268" s="322"/>
      <c r="BIV268" s="332"/>
      <c r="BIW268" s="333"/>
      <c r="BIX268" s="330"/>
      <c r="BIY268" s="322"/>
      <c r="BIZ268" s="332"/>
      <c r="BJA268" s="333"/>
      <c r="BJB268" s="330"/>
      <c r="BJC268" s="322"/>
      <c r="BJD268" s="332"/>
      <c r="BJE268" s="333"/>
      <c r="BJF268" s="330"/>
      <c r="BJG268" s="322"/>
      <c r="BJH268" s="332"/>
      <c r="BJI268" s="333"/>
      <c r="BJJ268" s="330"/>
      <c r="BJK268" s="322"/>
      <c r="BJL268" s="332"/>
      <c r="BJM268" s="333"/>
      <c r="BJN268" s="330"/>
      <c r="BJO268" s="322"/>
      <c r="BJP268" s="332"/>
      <c r="BJQ268" s="333"/>
      <c r="BJR268" s="330"/>
      <c r="BJS268" s="322"/>
      <c r="BJT268" s="332"/>
      <c r="BJU268" s="333"/>
      <c r="BJV268" s="330"/>
      <c r="BJW268" s="322"/>
      <c r="BJX268" s="332"/>
      <c r="BJY268" s="333"/>
      <c r="BJZ268" s="330"/>
      <c r="BKA268" s="322"/>
      <c r="BKB268" s="332"/>
      <c r="BKC268" s="333"/>
      <c r="BKD268" s="330"/>
      <c r="BKE268" s="322"/>
      <c r="BKF268" s="332"/>
      <c r="BKG268" s="333"/>
      <c r="BKH268" s="330"/>
      <c r="BKI268" s="322"/>
      <c r="BKJ268" s="332"/>
      <c r="BKK268" s="333"/>
      <c r="BKL268" s="330"/>
      <c r="BKM268" s="322"/>
      <c r="BKN268" s="332"/>
      <c r="BKO268" s="333"/>
      <c r="BKP268" s="330"/>
      <c r="BKQ268" s="322"/>
      <c r="BKR268" s="332"/>
      <c r="BKS268" s="333"/>
      <c r="BKT268" s="330"/>
      <c r="BKU268" s="322"/>
      <c r="BKV268" s="332"/>
      <c r="BKW268" s="333"/>
      <c r="BKX268" s="330"/>
      <c r="BKY268" s="322"/>
      <c r="BKZ268" s="332"/>
      <c r="BLA268" s="333"/>
      <c r="BLB268" s="330"/>
      <c r="BLC268" s="322"/>
      <c r="BLD268" s="332"/>
      <c r="BLE268" s="333"/>
      <c r="BLF268" s="330"/>
      <c r="BLG268" s="322"/>
      <c r="BLH268" s="332"/>
      <c r="BLI268" s="333"/>
      <c r="BLJ268" s="330"/>
      <c r="BLK268" s="322"/>
      <c r="BLL268" s="332"/>
      <c r="BLM268" s="333"/>
      <c r="BLN268" s="330"/>
      <c r="BLO268" s="322"/>
      <c r="BLP268" s="332"/>
      <c r="BLQ268" s="333"/>
      <c r="BLR268" s="330"/>
      <c r="BLS268" s="322"/>
      <c r="BLT268" s="332"/>
      <c r="BLU268" s="333"/>
      <c r="BLV268" s="330"/>
      <c r="BLW268" s="322"/>
      <c r="BLX268" s="332"/>
      <c r="BLY268" s="333"/>
      <c r="BLZ268" s="330"/>
      <c r="BMA268" s="322"/>
      <c r="BMB268" s="332"/>
      <c r="BMC268" s="333"/>
      <c r="BMD268" s="330"/>
      <c r="BME268" s="322"/>
      <c r="BMF268" s="332"/>
      <c r="BMG268" s="333"/>
      <c r="BMH268" s="330"/>
      <c r="BMI268" s="322"/>
      <c r="BMJ268" s="332"/>
      <c r="BMK268" s="333"/>
      <c r="BML268" s="330"/>
      <c r="BMM268" s="322"/>
      <c r="BMN268" s="332"/>
      <c r="BMO268" s="333"/>
      <c r="BMP268" s="330"/>
      <c r="BMQ268" s="322"/>
      <c r="BMR268" s="332"/>
      <c r="BMS268" s="333"/>
      <c r="BMT268" s="330"/>
      <c r="BMU268" s="322"/>
      <c r="BMV268" s="332"/>
      <c r="BMW268" s="333"/>
      <c r="BMX268" s="330"/>
      <c r="BMY268" s="322"/>
      <c r="BMZ268" s="332"/>
      <c r="BNA268" s="333"/>
      <c r="BNB268" s="330"/>
      <c r="BNC268" s="322"/>
      <c r="BND268" s="332"/>
      <c r="BNE268" s="333"/>
      <c r="BNF268" s="330"/>
      <c r="BNG268" s="322"/>
      <c r="BNH268" s="332"/>
      <c r="BNI268" s="333"/>
      <c r="BNJ268" s="330"/>
      <c r="BNK268" s="322"/>
      <c r="BNL268" s="332"/>
      <c r="BNM268" s="333"/>
      <c r="BNN268" s="330"/>
      <c r="BNO268" s="322"/>
      <c r="BNP268" s="332"/>
      <c r="BNQ268" s="333"/>
      <c r="BNR268" s="330"/>
      <c r="BNS268" s="322"/>
      <c r="BNT268" s="332"/>
      <c r="BNU268" s="333"/>
      <c r="BNV268" s="330"/>
      <c r="BNW268" s="322"/>
      <c r="BNX268" s="332"/>
      <c r="BNY268" s="333"/>
      <c r="BNZ268" s="330"/>
      <c r="BOA268" s="322"/>
      <c r="BOB268" s="332"/>
      <c r="BOC268" s="333"/>
      <c r="BOD268" s="330"/>
      <c r="BOE268" s="322"/>
      <c r="BOF268" s="332"/>
      <c r="BOG268" s="333"/>
      <c r="BOH268" s="330"/>
      <c r="BOI268" s="322"/>
      <c r="BOJ268" s="332"/>
      <c r="BOK268" s="333"/>
      <c r="BOL268" s="330"/>
      <c r="BOM268" s="322"/>
      <c r="BON268" s="332"/>
      <c r="BOO268" s="333"/>
      <c r="BOP268" s="330"/>
      <c r="BOQ268" s="322"/>
      <c r="BOR268" s="332"/>
      <c r="BOS268" s="333"/>
      <c r="BOT268" s="330"/>
      <c r="BOU268" s="322"/>
      <c r="BOV268" s="332"/>
      <c r="BOW268" s="333"/>
      <c r="BOX268" s="330"/>
      <c r="BOY268" s="322"/>
      <c r="BOZ268" s="332"/>
      <c r="BPA268" s="333"/>
      <c r="BPB268" s="330"/>
      <c r="BPC268" s="322"/>
      <c r="BPD268" s="332"/>
      <c r="BPE268" s="333"/>
      <c r="BPF268" s="330"/>
      <c r="BPG268" s="322"/>
      <c r="BPH268" s="332"/>
      <c r="BPI268" s="333"/>
      <c r="BPJ268" s="330"/>
      <c r="BPK268" s="322"/>
      <c r="BPL268" s="332"/>
      <c r="BPM268" s="333"/>
      <c r="BPN268" s="330"/>
      <c r="BPO268" s="322"/>
      <c r="BPP268" s="332"/>
      <c r="BPQ268" s="333"/>
      <c r="BPR268" s="330"/>
      <c r="BPS268" s="322"/>
      <c r="BPT268" s="332"/>
      <c r="BPU268" s="333"/>
      <c r="BPV268" s="330"/>
      <c r="BPW268" s="322"/>
      <c r="BPX268" s="332"/>
      <c r="BPY268" s="333"/>
      <c r="BPZ268" s="330"/>
      <c r="BQA268" s="322"/>
      <c r="BQB268" s="332"/>
      <c r="BQC268" s="333"/>
      <c r="BQD268" s="330"/>
      <c r="BQE268" s="322"/>
      <c r="BQF268" s="332"/>
      <c r="BQG268" s="333"/>
      <c r="BQH268" s="330"/>
      <c r="BQI268" s="322"/>
      <c r="BQJ268" s="332"/>
      <c r="BQK268" s="333"/>
      <c r="BQL268" s="330"/>
      <c r="BQM268" s="322"/>
      <c r="BQN268" s="332"/>
      <c r="BQO268" s="333"/>
      <c r="BQP268" s="330"/>
      <c r="BQQ268" s="322"/>
      <c r="BQR268" s="332"/>
      <c r="BQS268" s="333"/>
      <c r="BQT268" s="330"/>
      <c r="BQU268" s="322"/>
      <c r="BQV268" s="332"/>
      <c r="BQW268" s="333"/>
      <c r="BQX268" s="330"/>
      <c r="BQY268" s="322"/>
      <c r="BQZ268" s="332"/>
      <c r="BRA268" s="333"/>
      <c r="BRB268" s="330"/>
      <c r="BRC268" s="322"/>
      <c r="BRD268" s="332"/>
      <c r="BRE268" s="333"/>
      <c r="BRF268" s="330"/>
      <c r="BRG268" s="322"/>
      <c r="BRH268" s="332"/>
      <c r="BRI268" s="333"/>
      <c r="BRJ268" s="330"/>
      <c r="BRK268" s="322"/>
      <c r="BRL268" s="332"/>
      <c r="BRM268" s="333"/>
      <c r="BRN268" s="330"/>
      <c r="BRO268" s="322"/>
      <c r="BRP268" s="332"/>
      <c r="BRQ268" s="333"/>
      <c r="BRR268" s="330"/>
      <c r="BRS268" s="322"/>
      <c r="BRT268" s="332"/>
      <c r="BRU268" s="333"/>
      <c r="BRV268" s="330"/>
      <c r="BRW268" s="322"/>
      <c r="BRX268" s="332"/>
      <c r="BRY268" s="333"/>
      <c r="BRZ268" s="330"/>
      <c r="BSA268" s="322"/>
      <c r="BSB268" s="332"/>
      <c r="BSC268" s="333"/>
      <c r="BSD268" s="330"/>
      <c r="BSE268" s="322"/>
      <c r="BSF268" s="332"/>
      <c r="BSG268" s="333"/>
      <c r="BSH268" s="330"/>
      <c r="BSI268" s="322"/>
      <c r="BSJ268" s="332"/>
      <c r="BSK268" s="333"/>
      <c r="BSL268" s="330"/>
      <c r="BSM268" s="322"/>
      <c r="BSN268" s="332"/>
      <c r="BSO268" s="333"/>
      <c r="BSP268" s="330"/>
      <c r="BSQ268" s="322"/>
      <c r="BSR268" s="332"/>
      <c r="BSS268" s="333"/>
      <c r="BST268" s="330"/>
      <c r="BSU268" s="322"/>
      <c r="BSV268" s="332"/>
      <c r="BSW268" s="333"/>
      <c r="BSX268" s="330"/>
      <c r="BSY268" s="322"/>
      <c r="BSZ268" s="332"/>
      <c r="BTA268" s="333"/>
      <c r="BTB268" s="330"/>
      <c r="BTC268" s="322"/>
      <c r="BTD268" s="332"/>
      <c r="BTE268" s="333"/>
      <c r="BTF268" s="330"/>
      <c r="BTG268" s="322"/>
      <c r="BTH268" s="332"/>
      <c r="BTI268" s="333"/>
      <c r="BTJ268" s="330"/>
      <c r="BTK268" s="322"/>
      <c r="BTL268" s="332"/>
      <c r="BTM268" s="333"/>
      <c r="BTN268" s="330"/>
      <c r="BTO268" s="322"/>
      <c r="BTP268" s="332"/>
      <c r="BTQ268" s="333"/>
      <c r="BTR268" s="330"/>
      <c r="BTS268" s="322"/>
      <c r="BTT268" s="332"/>
      <c r="BTU268" s="333"/>
      <c r="BTV268" s="330"/>
      <c r="BTW268" s="322"/>
      <c r="BTX268" s="332"/>
      <c r="BTY268" s="333"/>
      <c r="BTZ268" s="330"/>
      <c r="BUA268" s="322"/>
      <c r="BUB268" s="332"/>
      <c r="BUC268" s="333"/>
      <c r="BUD268" s="330"/>
      <c r="BUE268" s="322"/>
      <c r="BUF268" s="332"/>
      <c r="BUG268" s="333"/>
      <c r="BUH268" s="330"/>
      <c r="BUI268" s="322"/>
      <c r="BUJ268" s="332"/>
      <c r="BUK268" s="333"/>
      <c r="BUL268" s="330"/>
      <c r="BUM268" s="322"/>
      <c r="BUN268" s="332"/>
      <c r="BUO268" s="333"/>
      <c r="BUP268" s="330"/>
      <c r="BUQ268" s="322"/>
      <c r="BUR268" s="332"/>
      <c r="BUS268" s="333"/>
      <c r="BUT268" s="330"/>
      <c r="BUU268" s="322"/>
      <c r="BUV268" s="332"/>
      <c r="BUW268" s="333"/>
      <c r="BUX268" s="330"/>
      <c r="BUY268" s="322"/>
      <c r="BUZ268" s="332"/>
      <c r="BVA268" s="333"/>
      <c r="BVB268" s="330"/>
      <c r="BVC268" s="322"/>
      <c r="BVD268" s="332"/>
      <c r="BVE268" s="333"/>
      <c r="BVF268" s="330"/>
      <c r="BVG268" s="322"/>
      <c r="BVH268" s="332"/>
      <c r="BVI268" s="333"/>
      <c r="BVJ268" s="330"/>
      <c r="BVK268" s="322"/>
      <c r="BVL268" s="332"/>
      <c r="BVM268" s="333"/>
      <c r="BVN268" s="330"/>
      <c r="BVO268" s="322"/>
      <c r="BVP268" s="332"/>
      <c r="BVQ268" s="333"/>
      <c r="BVR268" s="330"/>
      <c r="BVS268" s="322"/>
      <c r="BVT268" s="332"/>
      <c r="BVU268" s="333"/>
      <c r="BVV268" s="330"/>
      <c r="BVW268" s="322"/>
      <c r="BVX268" s="332"/>
      <c r="BVY268" s="333"/>
      <c r="BVZ268" s="330"/>
      <c r="BWA268" s="322"/>
      <c r="BWB268" s="332"/>
      <c r="BWC268" s="333"/>
      <c r="BWD268" s="330"/>
      <c r="BWE268" s="322"/>
      <c r="BWF268" s="332"/>
      <c r="BWG268" s="333"/>
      <c r="BWH268" s="330"/>
      <c r="BWI268" s="322"/>
      <c r="BWJ268" s="332"/>
      <c r="BWK268" s="333"/>
      <c r="BWL268" s="330"/>
      <c r="BWM268" s="322"/>
      <c r="BWN268" s="332"/>
      <c r="BWO268" s="333"/>
      <c r="BWP268" s="330"/>
      <c r="BWQ268" s="322"/>
      <c r="BWR268" s="332"/>
      <c r="BWS268" s="333"/>
      <c r="BWT268" s="330"/>
      <c r="BWU268" s="322"/>
      <c r="BWV268" s="332"/>
      <c r="BWW268" s="333"/>
      <c r="BWX268" s="330"/>
      <c r="BWY268" s="322"/>
      <c r="BWZ268" s="332"/>
      <c r="BXA268" s="333"/>
      <c r="BXB268" s="330"/>
      <c r="BXC268" s="322"/>
      <c r="BXD268" s="332"/>
      <c r="BXE268" s="333"/>
      <c r="BXF268" s="330"/>
      <c r="BXG268" s="322"/>
      <c r="BXH268" s="332"/>
      <c r="BXI268" s="333"/>
      <c r="BXJ268" s="330"/>
      <c r="BXK268" s="322"/>
      <c r="BXL268" s="332"/>
      <c r="BXM268" s="333"/>
      <c r="BXN268" s="330"/>
      <c r="BXO268" s="322"/>
      <c r="BXP268" s="332"/>
      <c r="BXQ268" s="333"/>
      <c r="BXR268" s="330"/>
      <c r="BXS268" s="322"/>
      <c r="BXT268" s="332"/>
      <c r="BXU268" s="333"/>
      <c r="BXV268" s="330"/>
      <c r="BXW268" s="322"/>
      <c r="BXX268" s="332"/>
      <c r="BXY268" s="333"/>
      <c r="BXZ268" s="330"/>
      <c r="BYA268" s="322"/>
      <c r="BYB268" s="332"/>
      <c r="BYC268" s="333"/>
      <c r="BYD268" s="330"/>
      <c r="BYE268" s="322"/>
      <c r="BYF268" s="332"/>
      <c r="BYG268" s="333"/>
      <c r="BYH268" s="330"/>
      <c r="BYI268" s="322"/>
      <c r="BYJ268" s="332"/>
      <c r="BYK268" s="333"/>
      <c r="BYL268" s="330"/>
      <c r="BYM268" s="322"/>
      <c r="BYN268" s="332"/>
      <c r="BYO268" s="333"/>
      <c r="BYP268" s="330"/>
      <c r="BYQ268" s="322"/>
      <c r="BYR268" s="332"/>
      <c r="BYS268" s="333"/>
      <c r="BYT268" s="330"/>
      <c r="BYU268" s="322"/>
      <c r="BYV268" s="332"/>
      <c r="BYW268" s="333"/>
      <c r="BYX268" s="330"/>
      <c r="BYY268" s="322"/>
      <c r="BYZ268" s="332"/>
      <c r="BZA268" s="333"/>
      <c r="BZB268" s="330"/>
      <c r="BZC268" s="322"/>
      <c r="BZD268" s="332"/>
      <c r="BZE268" s="333"/>
      <c r="BZF268" s="330"/>
      <c r="BZG268" s="322"/>
      <c r="BZH268" s="332"/>
      <c r="BZI268" s="333"/>
      <c r="BZJ268" s="330"/>
      <c r="BZK268" s="322"/>
      <c r="BZL268" s="332"/>
      <c r="BZM268" s="333"/>
      <c r="BZN268" s="330"/>
      <c r="BZO268" s="322"/>
      <c r="BZP268" s="332"/>
      <c r="BZQ268" s="333"/>
      <c r="BZR268" s="330"/>
      <c r="BZS268" s="322"/>
      <c r="BZT268" s="332"/>
      <c r="BZU268" s="333"/>
      <c r="BZV268" s="330"/>
      <c r="BZW268" s="322"/>
      <c r="BZX268" s="332"/>
      <c r="BZY268" s="333"/>
      <c r="BZZ268" s="330"/>
      <c r="CAA268" s="322"/>
      <c r="CAB268" s="332"/>
      <c r="CAC268" s="333"/>
      <c r="CAD268" s="330"/>
      <c r="CAE268" s="322"/>
      <c r="CAF268" s="332"/>
      <c r="CAG268" s="333"/>
      <c r="CAH268" s="330"/>
      <c r="CAI268" s="322"/>
      <c r="CAJ268" s="332"/>
      <c r="CAK268" s="333"/>
      <c r="CAL268" s="330"/>
      <c r="CAM268" s="322"/>
      <c r="CAN268" s="332"/>
      <c r="CAO268" s="333"/>
      <c r="CAP268" s="330"/>
      <c r="CAQ268" s="322"/>
      <c r="CAR268" s="332"/>
      <c r="CAS268" s="333"/>
      <c r="CAT268" s="330"/>
      <c r="CAU268" s="322"/>
      <c r="CAV268" s="332"/>
      <c r="CAW268" s="333"/>
      <c r="CAX268" s="330"/>
      <c r="CAY268" s="322"/>
      <c r="CAZ268" s="332"/>
      <c r="CBA268" s="333"/>
      <c r="CBB268" s="330"/>
      <c r="CBC268" s="322"/>
      <c r="CBD268" s="332"/>
      <c r="CBE268" s="333"/>
      <c r="CBF268" s="330"/>
      <c r="CBG268" s="322"/>
      <c r="CBH268" s="332"/>
      <c r="CBI268" s="333"/>
      <c r="CBJ268" s="330"/>
      <c r="CBK268" s="322"/>
      <c r="CBL268" s="332"/>
      <c r="CBM268" s="333"/>
      <c r="CBN268" s="330"/>
      <c r="CBO268" s="322"/>
      <c r="CBP268" s="332"/>
      <c r="CBQ268" s="333"/>
      <c r="CBR268" s="330"/>
      <c r="CBS268" s="322"/>
      <c r="CBT268" s="332"/>
      <c r="CBU268" s="333"/>
      <c r="CBV268" s="330"/>
      <c r="CBW268" s="322"/>
      <c r="CBX268" s="332"/>
      <c r="CBY268" s="333"/>
      <c r="CBZ268" s="330"/>
      <c r="CCA268" s="322"/>
      <c r="CCB268" s="332"/>
      <c r="CCC268" s="333"/>
      <c r="CCD268" s="330"/>
      <c r="CCE268" s="322"/>
      <c r="CCF268" s="332"/>
      <c r="CCG268" s="333"/>
      <c r="CCH268" s="330"/>
      <c r="CCI268" s="322"/>
      <c r="CCJ268" s="332"/>
      <c r="CCK268" s="333"/>
      <c r="CCL268" s="330"/>
      <c r="CCM268" s="322"/>
      <c r="CCN268" s="332"/>
      <c r="CCO268" s="333"/>
      <c r="CCP268" s="330"/>
      <c r="CCQ268" s="322"/>
      <c r="CCR268" s="332"/>
      <c r="CCS268" s="333"/>
      <c r="CCT268" s="330"/>
      <c r="CCU268" s="322"/>
      <c r="CCV268" s="332"/>
      <c r="CCW268" s="333"/>
      <c r="CCX268" s="330"/>
      <c r="CCY268" s="322"/>
      <c r="CCZ268" s="332"/>
      <c r="CDA268" s="333"/>
      <c r="CDB268" s="330"/>
      <c r="CDC268" s="322"/>
      <c r="CDD268" s="332"/>
      <c r="CDE268" s="333"/>
      <c r="CDF268" s="330"/>
      <c r="CDG268" s="322"/>
      <c r="CDH268" s="332"/>
      <c r="CDI268" s="333"/>
      <c r="CDJ268" s="330"/>
      <c r="CDK268" s="322"/>
      <c r="CDL268" s="332"/>
      <c r="CDM268" s="333"/>
      <c r="CDN268" s="330"/>
      <c r="CDO268" s="322"/>
      <c r="CDP268" s="332"/>
      <c r="CDQ268" s="333"/>
      <c r="CDR268" s="330"/>
      <c r="CDS268" s="322"/>
      <c r="CDT268" s="332"/>
      <c r="CDU268" s="333"/>
      <c r="CDV268" s="330"/>
      <c r="CDW268" s="322"/>
      <c r="CDX268" s="332"/>
      <c r="CDY268" s="333"/>
      <c r="CDZ268" s="330"/>
      <c r="CEA268" s="322"/>
      <c r="CEB268" s="332"/>
      <c r="CEC268" s="333"/>
      <c r="CED268" s="330"/>
      <c r="CEE268" s="322"/>
      <c r="CEF268" s="332"/>
      <c r="CEG268" s="333"/>
      <c r="CEH268" s="330"/>
      <c r="CEI268" s="322"/>
      <c r="CEJ268" s="332"/>
      <c r="CEK268" s="333"/>
      <c r="CEL268" s="330"/>
      <c r="CEM268" s="322"/>
      <c r="CEN268" s="332"/>
      <c r="CEO268" s="333"/>
      <c r="CEP268" s="330"/>
      <c r="CEQ268" s="322"/>
      <c r="CER268" s="332"/>
      <c r="CES268" s="333"/>
      <c r="CET268" s="330"/>
      <c r="CEU268" s="322"/>
      <c r="CEV268" s="332"/>
      <c r="CEW268" s="333"/>
      <c r="CEX268" s="330"/>
      <c r="CEY268" s="322"/>
      <c r="CEZ268" s="332"/>
      <c r="CFA268" s="333"/>
      <c r="CFB268" s="330"/>
      <c r="CFC268" s="322"/>
      <c r="CFD268" s="332"/>
      <c r="CFE268" s="333"/>
      <c r="CFF268" s="330"/>
      <c r="CFG268" s="322"/>
      <c r="CFH268" s="332"/>
      <c r="CFI268" s="333"/>
      <c r="CFJ268" s="330"/>
      <c r="CFK268" s="322"/>
      <c r="CFL268" s="332"/>
      <c r="CFM268" s="333"/>
      <c r="CFN268" s="330"/>
      <c r="CFO268" s="322"/>
      <c r="CFP268" s="332"/>
      <c r="CFQ268" s="333"/>
      <c r="CFR268" s="330"/>
      <c r="CFS268" s="322"/>
      <c r="CFT268" s="332"/>
      <c r="CFU268" s="333"/>
      <c r="CFV268" s="330"/>
      <c r="CFW268" s="322"/>
      <c r="CFX268" s="332"/>
      <c r="CFY268" s="333"/>
      <c r="CFZ268" s="330"/>
      <c r="CGA268" s="322"/>
      <c r="CGB268" s="332"/>
      <c r="CGC268" s="333"/>
      <c r="CGD268" s="330"/>
      <c r="CGE268" s="322"/>
      <c r="CGF268" s="332"/>
      <c r="CGG268" s="333"/>
      <c r="CGH268" s="330"/>
      <c r="CGI268" s="322"/>
      <c r="CGJ268" s="332"/>
      <c r="CGK268" s="333"/>
      <c r="CGL268" s="330"/>
      <c r="CGM268" s="322"/>
      <c r="CGN268" s="332"/>
      <c r="CGO268" s="333"/>
      <c r="CGP268" s="330"/>
      <c r="CGQ268" s="322"/>
      <c r="CGR268" s="332"/>
      <c r="CGS268" s="333"/>
      <c r="CGT268" s="330"/>
      <c r="CGU268" s="322"/>
      <c r="CGV268" s="332"/>
      <c r="CGW268" s="333"/>
      <c r="CGX268" s="330"/>
      <c r="CGY268" s="322"/>
      <c r="CGZ268" s="332"/>
      <c r="CHA268" s="333"/>
      <c r="CHB268" s="330"/>
      <c r="CHC268" s="322"/>
      <c r="CHD268" s="332"/>
      <c r="CHE268" s="333"/>
      <c r="CHF268" s="330"/>
      <c r="CHG268" s="322"/>
      <c r="CHH268" s="332"/>
      <c r="CHI268" s="333"/>
      <c r="CHJ268" s="330"/>
      <c r="CHK268" s="322"/>
      <c r="CHL268" s="332"/>
      <c r="CHM268" s="333"/>
      <c r="CHN268" s="330"/>
      <c r="CHO268" s="322"/>
      <c r="CHP268" s="332"/>
      <c r="CHQ268" s="333"/>
      <c r="CHR268" s="330"/>
      <c r="CHS268" s="322"/>
      <c r="CHT268" s="332"/>
      <c r="CHU268" s="333"/>
      <c r="CHV268" s="330"/>
      <c r="CHW268" s="322"/>
      <c r="CHX268" s="332"/>
      <c r="CHY268" s="333"/>
      <c r="CHZ268" s="330"/>
      <c r="CIA268" s="322"/>
      <c r="CIB268" s="332"/>
      <c r="CIC268" s="333"/>
      <c r="CID268" s="330"/>
      <c r="CIE268" s="322"/>
      <c r="CIF268" s="332"/>
      <c r="CIG268" s="333"/>
      <c r="CIH268" s="330"/>
      <c r="CII268" s="322"/>
      <c r="CIJ268" s="332"/>
      <c r="CIK268" s="333"/>
      <c r="CIL268" s="330"/>
      <c r="CIM268" s="322"/>
      <c r="CIN268" s="332"/>
      <c r="CIO268" s="333"/>
      <c r="CIP268" s="330"/>
      <c r="CIQ268" s="322"/>
      <c r="CIR268" s="332"/>
      <c r="CIS268" s="333"/>
      <c r="CIT268" s="330"/>
      <c r="CIU268" s="322"/>
      <c r="CIV268" s="332"/>
      <c r="CIW268" s="333"/>
      <c r="CIX268" s="330"/>
      <c r="CIY268" s="322"/>
      <c r="CIZ268" s="332"/>
      <c r="CJA268" s="333"/>
      <c r="CJB268" s="330"/>
      <c r="CJC268" s="322"/>
      <c r="CJD268" s="332"/>
      <c r="CJE268" s="333"/>
      <c r="CJF268" s="330"/>
      <c r="CJG268" s="322"/>
      <c r="CJH268" s="332"/>
      <c r="CJI268" s="333"/>
      <c r="CJJ268" s="330"/>
      <c r="CJK268" s="322"/>
      <c r="CJL268" s="332"/>
      <c r="CJM268" s="333"/>
      <c r="CJN268" s="330"/>
      <c r="CJO268" s="322"/>
      <c r="CJP268" s="332"/>
      <c r="CJQ268" s="333"/>
      <c r="CJR268" s="330"/>
      <c r="CJS268" s="322"/>
      <c r="CJT268" s="332"/>
      <c r="CJU268" s="333"/>
      <c r="CJV268" s="330"/>
      <c r="CJW268" s="322"/>
      <c r="CJX268" s="332"/>
      <c r="CJY268" s="333"/>
      <c r="CJZ268" s="330"/>
      <c r="CKA268" s="322"/>
      <c r="CKB268" s="332"/>
      <c r="CKC268" s="333"/>
      <c r="CKD268" s="330"/>
      <c r="CKE268" s="322"/>
      <c r="CKF268" s="332"/>
      <c r="CKG268" s="333"/>
      <c r="CKH268" s="330"/>
      <c r="CKI268" s="322"/>
      <c r="CKJ268" s="332"/>
      <c r="CKK268" s="333"/>
      <c r="CKL268" s="330"/>
      <c r="CKM268" s="322"/>
      <c r="CKN268" s="332"/>
      <c r="CKO268" s="333"/>
      <c r="CKP268" s="330"/>
      <c r="CKQ268" s="322"/>
      <c r="CKR268" s="332"/>
      <c r="CKS268" s="333"/>
      <c r="CKT268" s="330"/>
      <c r="CKU268" s="322"/>
      <c r="CKV268" s="332"/>
      <c r="CKW268" s="333"/>
      <c r="CKX268" s="330"/>
      <c r="CKY268" s="322"/>
      <c r="CKZ268" s="332"/>
      <c r="CLA268" s="333"/>
      <c r="CLB268" s="330"/>
      <c r="CLC268" s="322"/>
      <c r="CLD268" s="332"/>
      <c r="CLE268" s="333"/>
      <c r="CLF268" s="330"/>
      <c r="CLG268" s="322"/>
      <c r="CLH268" s="332"/>
      <c r="CLI268" s="333"/>
      <c r="CLJ268" s="330"/>
      <c r="CLK268" s="322"/>
      <c r="CLL268" s="332"/>
      <c r="CLM268" s="333"/>
      <c r="CLN268" s="330"/>
      <c r="CLO268" s="322"/>
      <c r="CLP268" s="332"/>
      <c r="CLQ268" s="333"/>
      <c r="CLR268" s="330"/>
      <c r="CLS268" s="322"/>
      <c r="CLT268" s="332"/>
      <c r="CLU268" s="333"/>
      <c r="CLV268" s="330"/>
      <c r="CLW268" s="322"/>
      <c r="CLX268" s="332"/>
      <c r="CLY268" s="333"/>
      <c r="CLZ268" s="330"/>
      <c r="CMA268" s="322"/>
      <c r="CMB268" s="332"/>
      <c r="CMC268" s="333"/>
      <c r="CMD268" s="330"/>
      <c r="CME268" s="322"/>
      <c r="CMF268" s="332"/>
      <c r="CMG268" s="333"/>
      <c r="CMH268" s="330"/>
      <c r="CMI268" s="322"/>
      <c r="CMJ268" s="332"/>
      <c r="CMK268" s="333"/>
      <c r="CML268" s="330"/>
      <c r="CMM268" s="322"/>
      <c r="CMN268" s="332"/>
      <c r="CMO268" s="333"/>
      <c r="CMP268" s="330"/>
      <c r="CMQ268" s="322"/>
      <c r="CMR268" s="332"/>
      <c r="CMS268" s="333"/>
      <c r="CMT268" s="330"/>
      <c r="CMU268" s="322"/>
      <c r="CMV268" s="332"/>
      <c r="CMW268" s="333"/>
      <c r="CMX268" s="330"/>
      <c r="CMY268" s="322"/>
      <c r="CMZ268" s="332"/>
      <c r="CNA268" s="333"/>
      <c r="CNB268" s="330"/>
      <c r="CNC268" s="322"/>
      <c r="CND268" s="332"/>
      <c r="CNE268" s="333"/>
      <c r="CNF268" s="330"/>
      <c r="CNG268" s="322"/>
      <c r="CNH268" s="332"/>
      <c r="CNI268" s="333"/>
      <c r="CNJ268" s="330"/>
      <c r="CNK268" s="322"/>
      <c r="CNL268" s="332"/>
      <c r="CNM268" s="333"/>
      <c r="CNN268" s="330"/>
      <c r="CNO268" s="322"/>
      <c r="CNP268" s="332"/>
      <c r="CNQ268" s="333"/>
      <c r="CNR268" s="330"/>
      <c r="CNS268" s="322"/>
      <c r="CNT268" s="332"/>
      <c r="CNU268" s="333"/>
      <c r="CNV268" s="330"/>
      <c r="CNW268" s="322"/>
      <c r="CNX268" s="332"/>
      <c r="CNY268" s="333"/>
      <c r="CNZ268" s="330"/>
      <c r="COA268" s="322"/>
      <c r="COB268" s="332"/>
      <c r="COC268" s="333"/>
      <c r="COD268" s="330"/>
      <c r="COE268" s="322"/>
      <c r="COF268" s="332"/>
      <c r="COG268" s="333"/>
      <c r="COH268" s="330"/>
      <c r="COI268" s="322"/>
      <c r="COJ268" s="332"/>
      <c r="COK268" s="333"/>
      <c r="COL268" s="330"/>
      <c r="COM268" s="322"/>
      <c r="CON268" s="332"/>
      <c r="COO268" s="333"/>
      <c r="COP268" s="330"/>
      <c r="COQ268" s="322"/>
      <c r="COR268" s="332"/>
      <c r="COS268" s="333"/>
      <c r="COT268" s="330"/>
      <c r="COU268" s="322"/>
      <c r="COV268" s="332"/>
      <c r="COW268" s="333"/>
      <c r="COX268" s="330"/>
      <c r="COY268" s="322"/>
      <c r="COZ268" s="332"/>
      <c r="CPA268" s="333"/>
      <c r="CPB268" s="330"/>
      <c r="CPC268" s="322"/>
      <c r="CPD268" s="332"/>
      <c r="CPE268" s="333"/>
      <c r="CPF268" s="330"/>
      <c r="CPG268" s="322"/>
      <c r="CPH268" s="332"/>
      <c r="CPI268" s="333"/>
      <c r="CPJ268" s="330"/>
      <c r="CPK268" s="322"/>
      <c r="CPL268" s="332"/>
      <c r="CPM268" s="333"/>
      <c r="CPN268" s="330"/>
      <c r="CPO268" s="322"/>
      <c r="CPP268" s="332"/>
      <c r="CPQ268" s="333"/>
      <c r="CPR268" s="330"/>
      <c r="CPS268" s="322"/>
      <c r="CPT268" s="332"/>
      <c r="CPU268" s="333"/>
      <c r="CPV268" s="330"/>
      <c r="CPW268" s="322"/>
      <c r="CPX268" s="332"/>
      <c r="CPY268" s="333"/>
      <c r="CPZ268" s="330"/>
      <c r="CQA268" s="322"/>
      <c r="CQB268" s="332"/>
      <c r="CQC268" s="333"/>
      <c r="CQD268" s="330"/>
      <c r="CQE268" s="322"/>
      <c r="CQF268" s="332"/>
      <c r="CQG268" s="333"/>
      <c r="CQH268" s="330"/>
      <c r="CQI268" s="322"/>
      <c r="CQJ268" s="332"/>
      <c r="CQK268" s="333"/>
      <c r="CQL268" s="330"/>
      <c r="CQM268" s="322"/>
      <c r="CQN268" s="332"/>
      <c r="CQO268" s="333"/>
      <c r="CQP268" s="330"/>
      <c r="CQQ268" s="322"/>
      <c r="CQR268" s="332"/>
      <c r="CQS268" s="333"/>
      <c r="CQT268" s="330"/>
      <c r="CQU268" s="322"/>
      <c r="CQV268" s="332"/>
      <c r="CQW268" s="333"/>
      <c r="CQX268" s="330"/>
      <c r="CQY268" s="322"/>
      <c r="CQZ268" s="332"/>
      <c r="CRA268" s="333"/>
      <c r="CRB268" s="330"/>
      <c r="CRC268" s="322"/>
      <c r="CRD268" s="332"/>
      <c r="CRE268" s="333"/>
      <c r="CRF268" s="330"/>
      <c r="CRG268" s="322"/>
      <c r="CRH268" s="332"/>
      <c r="CRI268" s="333"/>
      <c r="CRJ268" s="330"/>
      <c r="CRK268" s="322"/>
      <c r="CRL268" s="332"/>
      <c r="CRM268" s="333"/>
      <c r="CRN268" s="330"/>
      <c r="CRO268" s="322"/>
      <c r="CRP268" s="332"/>
      <c r="CRQ268" s="333"/>
      <c r="CRR268" s="330"/>
      <c r="CRS268" s="322"/>
      <c r="CRT268" s="332"/>
      <c r="CRU268" s="333"/>
      <c r="CRV268" s="330"/>
      <c r="CRW268" s="322"/>
      <c r="CRX268" s="332"/>
      <c r="CRY268" s="333"/>
      <c r="CRZ268" s="330"/>
      <c r="CSA268" s="322"/>
      <c r="CSB268" s="332"/>
      <c r="CSC268" s="333"/>
      <c r="CSD268" s="330"/>
      <c r="CSE268" s="322"/>
      <c r="CSF268" s="332"/>
      <c r="CSG268" s="333"/>
      <c r="CSH268" s="330"/>
      <c r="CSI268" s="322"/>
      <c r="CSJ268" s="332"/>
      <c r="CSK268" s="333"/>
      <c r="CSL268" s="330"/>
      <c r="CSM268" s="322"/>
      <c r="CSN268" s="332"/>
      <c r="CSO268" s="333"/>
      <c r="CSP268" s="330"/>
      <c r="CSQ268" s="322"/>
      <c r="CSR268" s="332"/>
      <c r="CSS268" s="333"/>
      <c r="CST268" s="330"/>
      <c r="CSU268" s="322"/>
      <c r="CSV268" s="332"/>
      <c r="CSW268" s="333"/>
      <c r="CSX268" s="330"/>
      <c r="CSY268" s="322"/>
      <c r="CSZ268" s="332"/>
      <c r="CTA268" s="333"/>
      <c r="CTB268" s="330"/>
      <c r="CTC268" s="322"/>
      <c r="CTD268" s="332"/>
      <c r="CTE268" s="333"/>
      <c r="CTF268" s="330"/>
      <c r="CTG268" s="322"/>
      <c r="CTH268" s="332"/>
      <c r="CTI268" s="333"/>
      <c r="CTJ268" s="330"/>
      <c r="CTK268" s="322"/>
      <c r="CTL268" s="332"/>
      <c r="CTM268" s="333"/>
      <c r="CTN268" s="330"/>
      <c r="CTO268" s="322"/>
      <c r="CTP268" s="332"/>
      <c r="CTQ268" s="333"/>
      <c r="CTR268" s="330"/>
      <c r="CTS268" s="322"/>
      <c r="CTT268" s="332"/>
      <c r="CTU268" s="333"/>
      <c r="CTV268" s="330"/>
      <c r="CTW268" s="322"/>
      <c r="CTX268" s="332"/>
      <c r="CTY268" s="333"/>
      <c r="CTZ268" s="330"/>
      <c r="CUA268" s="322"/>
      <c r="CUB268" s="332"/>
      <c r="CUC268" s="333"/>
      <c r="CUD268" s="330"/>
      <c r="CUE268" s="322"/>
      <c r="CUF268" s="332"/>
      <c r="CUG268" s="333"/>
      <c r="CUH268" s="330"/>
      <c r="CUI268" s="322"/>
      <c r="CUJ268" s="332"/>
      <c r="CUK268" s="333"/>
      <c r="CUL268" s="330"/>
      <c r="CUM268" s="322"/>
      <c r="CUN268" s="332"/>
      <c r="CUO268" s="333"/>
      <c r="CUP268" s="330"/>
      <c r="CUQ268" s="322"/>
      <c r="CUR268" s="332"/>
      <c r="CUS268" s="333"/>
      <c r="CUT268" s="330"/>
      <c r="CUU268" s="322"/>
      <c r="CUV268" s="332"/>
      <c r="CUW268" s="333"/>
      <c r="CUX268" s="330"/>
      <c r="CUY268" s="322"/>
      <c r="CUZ268" s="332"/>
      <c r="CVA268" s="333"/>
      <c r="CVB268" s="330"/>
      <c r="CVC268" s="322"/>
      <c r="CVD268" s="332"/>
      <c r="CVE268" s="333"/>
      <c r="CVF268" s="330"/>
      <c r="CVG268" s="322"/>
      <c r="CVH268" s="332"/>
      <c r="CVI268" s="333"/>
      <c r="CVJ268" s="330"/>
      <c r="CVK268" s="322"/>
      <c r="CVL268" s="332"/>
      <c r="CVM268" s="333"/>
      <c r="CVN268" s="330"/>
      <c r="CVO268" s="322"/>
      <c r="CVP268" s="332"/>
      <c r="CVQ268" s="333"/>
      <c r="CVR268" s="330"/>
      <c r="CVS268" s="322"/>
      <c r="CVT268" s="332"/>
      <c r="CVU268" s="333"/>
      <c r="CVV268" s="330"/>
      <c r="CVW268" s="322"/>
      <c r="CVX268" s="332"/>
      <c r="CVY268" s="333"/>
      <c r="CVZ268" s="330"/>
      <c r="CWA268" s="322"/>
      <c r="CWB268" s="332"/>
      <c r="CWC268" s="333"/>
      <c r="CWD268" s="330"/>
      <c r="CWE268" s="322"/>
      <c r="CWF268" s="332"/>
      <c r="CWG268" s="333"/>
      <c r="CWH268" s="330"/>
      <c r="CWI268" s="322"/>
      <c r="CWJ268" s="332"/>
      <c r="CWK268" s="333"/>
      <c r="CWL268" s="330"/>
      <c r="CWM268" s="322"/>
      <c r="CWN268" s="332"/>
      <c r="CWO268" s="333"/>
      <c r="CWP268" s="330"/>
      <c r="CWQ268" s="322"/>
      <c r="CWR268" s="332"/>
      <c r="CWS268" s="333"/>
      <c r="CWT268" s="330"/>
      <c r="CWU268" s="322"/>
      <c r="CWV268" s="332"/>
      <c r="CWW268" s="333"/>
      <c r="CWX268" s="330"/>
      <c r="CWY268" s="322"/>
      <c r="CWZ268" s="332"/>
      <c r="CXA268" s="333"/>
      <c r="CXB268" s="330"/>
      <c r="CXC268" s="322"/>
      <c r="CXD268" s="332"/>
      <c r="CXE268" s="333"/>
      <c r="CXF268" s="330"/>
      <c r="CXG268" s="322"/>
      <c r="CXH268" s="332"/>
      <c r="CXI268" s="333"/>
      <c r="CXJ268" s="330"/>
      <c r="CXK268" s="322"/>
      <c r="CXL268" s="332"/>
      <c r="CXM268" s="333"/>
      <c r="CXN268" s="330"/>
      <c r="CXO268" s="322"/>
      <c r="CXP268" s="332"/>
      <c r="CXQ268" s="333"/>
      <c r="CXR268" s="330"/>
      <c r="CXS268" s="322"/>
      <c r="CXT268" s="332"/>
      <c r="CXU268" s="333"/>
      <c r="CXV268" s="330"/>
      <c r="CXW268" s="322"/>
      <c r="CXX268" s="332"/>
      <c r="CXY268" s="333"/>
      <c r="CXZ268" s="330"/>
      <c r="CYA268" s="322"/>
      <c r="CYB268" s="332"/>
      <c r="CYC268" s="333"/>
      <c r="CYD268" s="330"/>
      <c r="CYE268" s="322"/>
      <c r="CYF268" s="332"/>
      <c r="CYG268" s="333"/>
      <c r="CYH268" s="330"/>
      <c r="CYI268" s="322"/>
      <c r="CYJ268" s="332"/>
      <c r="CYK268" s="333"/>
      <c r="CYL268" s="330"/>
      <c r="CYM268" s="322"/>
      <c r="CYN268" s="332"/>
      <c r="CYO268" s="333"/>
      <c r="CYP268" s="330"/>
      <c r="CYQ268" s="322"/>
      <c r="CYR268" s="332"/>
      <c r="CYS268" s="333"/>
      <c r="CYT268" s="330"/>
      <c r="CYU268" s="322"/>
      <c r="CYV268" s="332"/>
      <c r="CYW268" s="333"/>
      <c r="CYX268" s="330"/>
      <c r="CYY268" s="322"/>
      <c r="CYZ268" s="332"/>
      <c r="CZA268" s="333"/>
      <c r="CZB268" s="330"/>
      <c r="CZC268" s="322"/>
      <c r="CZD268" s="332"/>
      <c r="CZE268" s="333"/>
      <c r="CZF268" s="330"/>
      <c r="CZG268" s="322"/>
      <c r="CZH268" s="332"/>
      <c r="CZI268" s="333"/>
      <c r="CZJ268" s="330"/>
      <c r="CZK268" s="322"/>
      <c r="CZL268" s="332"/>
      <c r="CZM268" s="333"/>
      <c r="CZN268" s="330"/>
      <c r="CZO268" s="322"/>
      <c r="CZP268" s="332"/>
      <c r="CZQ268" s="333"/>
      <c r="CZR268" s="330"/>
      <c r="CZS268" s="322"/>
      <c r="CZT268" s="332"/>
      <c r="CZU268" s="333"/>
      <c r="CZV268" s="330"/>
      <c r="CZW268" s="322"/>
      <c r="CZX268" s="332"/>
      <c r="CZY268" s="333"/>
      <c r="CZZ268" s="330"/>
      <c r="DAA268" s="322"/>
      <c r="DAB268" s="332"/>
      <c r="DAC268" s="333"/>
      <c r="DAD268" s="330"/>
      <c r="DAE268" s="322"/>
      <c r="DAF268" s="332"/>
      <c r="DAG268" s="333"/>
      <c r="DAH268" s="330"/>
      <c r="DAI268" s="322"/>
      <c r="DAJ268" s="332"/>
      <c r="DAK268" s="333"/>
      <c r="DAL268" s="330"/>
      <c r="DAM268" s="322"/>
      <c r="DAN268" s="332"/>
      <c r="DAO268" s="333"/>
      <c r="DAP268" s="330"/>
      <c r="DAQ268" s="322"/>
      <c r="DAR268" s="332"/>
      <c r="DAS268" s="333"/>
      <c r="DAT268" s="330"/>
      <c r="DAU268" s="322"/>
      <c r="DAV268" s="332"/>
      <c r="DAW268" s="333"/>
      <c r="DAX268" s="330"/>
      <c r="DAY268" s="322"/>
      <c r="DAZ268" s="332"/>
      <c r="DBA268" s="333"/>
      <c r="DBB268" s="330"/>
      <c r="DBC268" s="322"/>
      <c r="DBD268" s="332"/>
      <c r="DBE268" s="333"/>
      <c r="DBF268" s="330"/>
      <c r="DBG268" s="322"/>
      <c r="DBH268" s="332"/>
      <c r="DBI268" s="333"/>
      <c r="DBJ268" s="330"/>
      <c r="DBK268" s="322"/>
      <c r="DBL268" s="332"/>
      <c r="DBM268" s="333"/>
      <c r="DBN268" s="330"/>
      <c r="DBO268" s="322"/>
      <c r="DBP268" s="332"/>
      <c r="DBQ268" s="333"/>
      <c r="DBR268" s="330"/>
      <c r="DBS268" s="322"/>
      <c r="DBT268" s="332"/>
      <c r="DBU268" s="333"/>
      <c r="DBV268" s="330"/>
      <c r="DBW268" s="322"/>
      <c r="DBX268" s="332"/>
      <c r="DBY268" s="333"/>
      <c r="DBZ268" s="330"/>
      <c r="DCA268" s="322"/>
      <c r="DCB268" s="332"/>
      <c r="DCC268" s="333"/>
      <c r="DCD268" s="330"/>
      <c r="DCE268" s="322"/>
      <c r="DCF268" s="332"/>
      <c r="DCG268" s="333"/>
      <c r="DCH268" s="330"/>
      <c r="DCI268" s="322"/>
      <c r="DCJ268" s="332"/>
      <c r="DCK268" s="333"/>
      <c r="DCL268" s="330"/>
      <c r="DCM268" s="322"/>
      <c r="DCN268" s="332"/>
      <c r="DCO268" s="333"/>
      <c r="DCP268" s="330"/>
      <c r="DCQ268" s="322"/>
      <c r="DCR268" s="332"/>
      <c r="DCS268" s="333"/>
      <c r="DCT268" s="330"/>
      <c r="DCU268" s="322"/>
      <c r="DCV268" s="332"/>
      <c r="DCW268" s="333"/>
      <c r="DCX268" s="330"/>
      <c r="DCY268" s="322"/>
      <c r="DCZ268" s="332"/>
      <c r="DDA268" s="333"/>
      <c r="DDB268" s="330"/>
      <c r="DDC268" s="322"/>
      <c r="DDD268" s="332"/>
      <c r="DDE268" s="333"/>
      <c r="DDF268" s="330"/>
      <c r="DDG268" s="322"/>
      <c r="DDH268" s="332"/>
      <c r="DDI268" s="333"/>
      <c r="DDJ268" s="330"/>
      <c r="DDK268" s="322"/>
      <c r="DDL268" s="332"/>
      <c r="DDM268" s="333"/>
      <c r="DDN268" s="330"/>
      <c r="DDO268" s="322"/>
      <c r="DDP268" s="332"/>
      <c r="DDQ268" s="333"/>
      <c r="DDR268" s="330"/>
      <c r="DDS268" s="322"/>
      <c r="DDT268" s="332"/>
      <c r="DDU268" s="333"/>
      <c r="DDV268" s="330"/>
      <c r="DDW268" s="322"/>
      <c r="DDX268" s="332"/>
      <c r="DDY268" s="333"/>
      <c r="DDZ268" s="330"/>
      <c r="DEA268" s="322"/>
      <c r="DEB268" s="332"/>
      <c r="DEC268" s="333"/>
      <c r="DED268" s="330"/>
      <c r="DEE268" s="322"/>
      <c r="DEF268" s="332"/>
      <c r="DEG268" s="333"/>
      <c r="DEH268" s="330"/>
      <c r="DEI268" s="322"/>
      <c r="DEJ268" s="332"/>
      <c r="DEK268" s="333"/>
      <c r="DEL268" s="330"/>
      <c r="DEM268" s="322"/>
      <c r="DEN268" s="332"/>
      <c r="DEO268" s="333"/>
      <c r="DEP268" s="330"/>
      <c r="DEQ268" s="322"/>
      <c r="DER268" s="332"/>
      <c r="DES268" s="333"/>
      <c r="DET268" s="330"/>
      <c r="DEU268" s="322"/>
      <c r="DEV268" s="332"/>
      <c r="DEW268" s="333"/>
      <c r="DEX268" s="330"/>
      <c r="DEY268" s="322"/>
      <c r="DEZ268" s="332"/>
      <c r="DFA268" s="333"/>
      <c r="DFB268" s="330"/>
      <c r="DFC268" s="322"/>
      <c r="DFD268" s="332"/>
      <c r="DFE268" s="333"/>
      <c r="DFF268" s="330"/>
      <c r="DFG268" s="322"/>
      <c r="DFH268" s="332"/>
      <c r="DFI268" s="333"/>
      <c r="DFJ268" s="330"/>
      <c r="DFK268" s="322"/>
      <c r="DFL268" s="332"/>
      <c r="DFM268" s="333"/>
      <c r="DFN268" s="330"/>
      <c r="DFO268" s="322"/>
      <c r="DFP268" s="332"/>
      <c r="DFQ268" s="333"/>
      <c r="DFR268" s="330"/>
      <c r="DFS268" s="322"/>
      <c r="DFT268" s="332"/>
      <c r="DFU268" s="333"/>
      <c r="DFV268" s="330"/>
      <c r="DFW268" s="322"/>
      <c r="DFX268" s="332"/>
      <c r="DFY268" s="333"/>
      <c r="DFZ268" s="330"/>
      <c r="DGA268" s="322"/>
      <c r="DGB268" s="332"/>
      <c r="DGC268" s="333"/>
      <c r="DGD268" s="330"/>
      <c r="DGE268" s="322"/>
      <c r="DGF268" s="332"/>
      <c r="DGG268" s="333"/>
      <c r="DGH268" s="330"/>
      <c r="DGI268" s="322"/>
      <c r="DGJ268" s="332"/>
      <c r="DGK268" s="333"/>
      <c r="DGL268" s="330"/>
      <c r="DGM268" s="322"/>
      <c r="DGN268" s="332"/>
      <c r="DGO268" s="333"/>
      <c r="DGP268" s="330"/>
      <c r="DGQ268" s="322"/>
      <c r="DGR268" s="332"/>
      <c r="DGS268" s="333"/>
      <c r="DGT268" s="330"/>
      <c r="DGU268" s="322"/>
      <c r="DGV268" s="332"/>
      <c r="DGW268" s="333"/>
      <c r="DGX268" s="330"/>
      <c r="DGY268" s="322"/>
      <c r="DGZ268" s="332"/>
      <c r="DHA268" s="333"/>
      <c r="DHB268" s="330"/>
      <c r="DHC268" s="322"/>
      <c r="DHD268" s="332"/>
      <c r="DHE268" s="333"/>
      <c r="DHF268" s="330"/>
      <c r="DHG268" s="322"/>
      <c r="DHH268" s="332"/>
      <c r="DHI268" s="333"/>
      <c r="DHJ268" s="330"/>
      <c r="DHK268" s="322"/>
      <c r="DHL268" s="332"/>
      <c r="DHM268" s="333"/>
      <c r="DHN268" s="330"/>
      <c r="DHO268" s="322"/>
      <c r="DHP268" s="332"/>
      <c r="DHQ268" s="333"/>
      <c r="DHR268" s="330"/>
      <c r="DHS268" s="322"/>
      <c r="DHT268" s="332"/>
      <c r="DHU268" s="333"/>
      <c r="DHV268" s="330"/>
      <c r="DHW268" s="322"/>
      <c r="DHX268" s="332"/>
      <c r="DHY268" s="333"/>
      <c r="DHZ268" s="330"/>
      <c r="DIA268" s="322"/>
      <c r="DIB268" s="332"/>
      <c r="DIC268" s="333"/>
      <c r="DID268" s="330"/>
      <c r="DIE268" s="322"/>
      <c r="DIF268" s="332"/>
      <c r="DIG268" s="333"/>
      <c r="DIH268" s="330"/>
      <c r="DII268" s="322"/>
      <c r="DIJ268" s="332"/>
      <c r="DIK268" s="333"/>
      <c r="DIL268" s="330"/>
      <c r="DIM268" s="322"/>
      <c r="DIN268" s="332"/>
      <c r="DIO268" s="333"/>
      <c r="DIP268" s="330"/>
      <c r="DIQ268" s="322"/>
      <c r="DIR268" s="332"/>
      <c r="DIS268" s="333"/>
      <c r="DIT268" s="330"/>
      <c r="DIU268" s="322"/>
      <c r="DIV268" s="332"/>
      <c r="DIW268" s="333"/>
      <c r="DIX268" s="330"/>
      <c r="DIY268" s="322"/>
      <c r="DIZ268" s="332"/>
      <c r="DJA268" s="333"/>
      <c r="DJB268" s="330"/>
      <c r="DJC268" s="322"/>
      <c r="DJD268" s="332"/>
      <c r="DJE268" s="333"/>
      <c r="DJF268" s="330"/>
      <c r="DJG268" s="322"/>
      <c r="DJH268" s="332"/>
      <c r="DJI268" s="333"/>
      <c r="DJJ268" s="330"/>
      <c r="DJK268" s="322"/>
      <c r="DJL268" s="332"/>
      <c r="DJM268" s="333"/>
      <c r="DJN268" s="330"/>
      <c r="DJO268" s="322"/>
      <c r="DJP268" s="332"/>
      <c r="DJQ268" s="333"/>
      <c r="DJR268" s="330"/>
      <c r="DJS268" s="322"/>
      <c r="DJT268" s="332"/>
      <c r="DJU268" s="333"/>
      <c r="DJV268" s="330"/>
      <c r="DJW268" s="322"/>
      <c r="DJX268" s="332"/>
      <c r="DJY268" s="333"/>
      <c r="DJZ268" s="330"/>
      <c r="DKA268" s="322"/>
      <c r="DKB268" s="332"/>
      <c r="DKC268" s="333"/>
      <c r="DKD268" s="330"/>
      <c r="DKE268" s="322"/>
      <c r="DKF268" s="332"/>
      <c r="DKG268" s="333"/>
      <c r="DKH268" s="330"/>
      <c r="DKI268" s="322"/>
      <c r="DKJ268" s="332"/>
      <c r="DKK268" s="333"/>
      <c r="DKL268" s="330"/>
      <c r="DKM268" s="322"/>
      <c r="DKN268" s="332"/>
      <c r="DKO268" s="333"/>
      <c r="DKP268" s="330"/>
      <c r="DKQ268" s="322"/>
      <c r="DKR268" s="332"/>
      <c r="DKS268" s="333"/>
      <c r="DKT268" s="330"/>
      <c r="DKU268" s="322"/>
      <c r="DKV268" s="332"/>
      <c r="DKW268" s="333"/>
      <c r="DKX268" s="330"/>
      <c r="DKY268" s="322"/>
      <c r="DKZ268" s="332"/>
      <c r="DLA268" s="333"/>
      <c r="DLB268" s="330"/>
      <c r="DLC268" s="322"/>
      <c r="DLD268" s="332"/>
      <c r="DLE268" s="333"/>
      <c r="DLF268" s="330"/>
      <c r="DLG268" s="322"/>
      <c r="DLH268" s="332"/>
      <c r="DLI268" s="333"/>
      <c r="DLJ268" s="330"/>
      <c r="DLK268" s="322"/>
      <c r="DLL268" s="332"/>
      <c r="DLM268" s="333"/>
      <c r="DLN268" s="330"/>
      <c r="DLO268" s="322"/>
      <c r="DLP268" s="332"/>
      <c r="DLQ268" s="333"/>
      <c r="DLR268" s="330"/>
      <c r="DLS268" s="322"/>
      <c r="DLT268" s="332"/>
      <c r="DLU268" s="333"/>
      <c r="DLV268" s="330"/>
      <c r="DLW268" s="322"/>
      <c r="DLX268" s="332"/>
      <c r="DLY268" s="333"/>
      <c r="DLZ268" s="330"/>
      <c r="DMA268" s="322"/>
      <c r="DMB268" s="332"/>
      <c r="DMC268" s="333"/>
      <c r="DMD268" s="330"/>
      <c r="DME268" s="322"/>
      <c r="DMF268" s="332"/>
      <c r="DMG268" s="333"/>
      <c r="DMH268" s="330"/>
      <c r="DMI268" s="322"/>
      <c r="DMJ268" s="332"/>
      <c r="DMK268" s="333"/>
      <c r="DML268" s="330"/>
      <c r="DMM268" s="322"/>
      <c r="DMN268" s="332"/>
      <c r="DMO268" s="333"/>
      <c r="DMP268" s="330"/>
      <c r="DMQ268" s="322"/>
      <c r="DMR268" s="332"/>
      <c r="DMS268" s="333"/>
      <c r="DMT268" s="330"/>
      <c r="DMU268" s="322"/>
      <c r="DMV268" s="332"/>
      <c r="DMW268" s="333"/>
      <c r="DMX268" s="330"/>
      <c r="DMY268" s="322"/>
      <c r="DMZ268" s="332"/>
      <c r="DNA268" s="333"/>
      <c r="DNB268" s="330"/>
      <c r="DNC268" s="322"/>
      <c r="DND268" s="332"/>
      <c r="DNE268" s="333"/>
      <c r="DNF268" s="330"/>
      <c r="DNG268" s="322"/>
      <c r="DNH268" s="332"/>
      <c r="DNI268" s="333"/>
      <c r="DNJ268" s="330"/>
      <c r="DNK268" s="322"/>
      <c r="DNL268" s="332"/>
      <c r="DNM268" s="333"/>
      <c r="DNN268" s="330"/>
      <c r="DNO268" s="322"/>
      <c r="DNP268" s="332"/>
      <c r="DNQ268" s="333"/>
      <c r="DNR268" s="330"/>
      <c r="DNS268" s="322"/>
      <c r="DNT268" s="332"/>
      <c r="DNU268" s="333"/>
      <c r="DNV268" s="330"/>
      <c r="DNW268" s="322"/>
      <c r="DNX268" s="332"/>
      <c r="DNY268" s="333"/>
      <c r="DNZ268" s="330"/>
      <c r="DOA268" s="322"/>
      <c r="DOB268" s="332"/>
      <c r="DOC268" s="333"/>
      <c r="DOD268" s="330"/>
      <c r="DOE268" s="322"/>
      <c r="DOF268" s="332"/>
      <c r="DOG268" s="333"/>
      <c r="DOH268" s="330"/>
      <c r="DOI268" s="322"/>
      <c r="DOJ268" s="332"/>
      <c r="DOK268" s="333"/>
      <c r="DOL268" s="330"/>
      <c r="DOM268" s="322"/>
      <c r="DON268" s="332"/>
      <c r="DOO268" s="333"/>
      <c r="DOP268" s="330"/>
      <c r="DOQ268" s="322"/>
      <c r="DOR268" s="332"/>
      <c r="DOS268" s="333"/>
      <c r="DOT268" s="330"/>
      <c r="DOU268" s="322"/>
      <c r="DOV268" s="332"/>
      <c r="DOW268" s="333"/>
      <c r="DOX268" s="330"/>
      <c r="DOY268" s="322"/>
      <c r="DOZ268" s="332"/>
      <c r="DPA268" s="333"/>
      <c r="DPB268" s="330"/>
      <c r="DPC268" s="322"/>
      <c r="DPD268" s="332"/>
      <c r="DPE268" s="333"/>
      <c r="DPF268" s="330"/>
      <c r="DPG268" s="322"/>
      <c r="DPH268" s="332"/>
      <c r="DPI268" s="333"/>
      <c r="DPJ268" s="330"/>
      <c r="DPK268" s="322"/>
      <c r="DPL268" s="332"/>
      <c r="DPM268" s="333"/>
      <c r="DPN268" s="330"/>
      <c r="DPO268" s="322"/>
      <c r="DPP268" s="332"/>
      <c r="DPQ268" s="333"/>
      <c r="DPR268" s="330"/>
      <c r="DPS268" s="322"/>
      <c r="DPT268" s="332"/>
      <c r="DPU268" s="333"/>
      <c r="DPV268" s="330"/>
      <c r="DPW268" s="322"/>
      <c r="DPX268" s="332"/>
      <c r="DPY268" s="333"/>
      <c r="DPZ268" s="330"/>
      <c r="DQA268" s="322"/>
      <c r="DQB268" s="332"/>
      <c r="DQC268" s="333"/>
      <c r="DQD268" s="330"/>
      <c r="DQE268" s="322"/>
      <c r="DQF268" s="332"/>
      <c r="DQG268" s="333"/>
      <c r="DQH268" s="330"/>
      <c r="DQI268" s="322"/>
      <c r="DQJ268" s="332"/>
      <c r="DQK268" s="333"/>
      <c r="DQL268" s="330"/>
      <c r="DQM268" s="322"/>
      <c r="DQN268" s="332"/>
      <c r="DQO268" s="333"/>
      <c r="DQP268" s="330"/>
      <c r="DQQ268" s="322"/>
      <c r="DQR268" s="332"/>
      <c r="DQS268" s="333"/>
      <c r="DQT268" s="330"/>
      <c r="DQU268" s="322"/>
      <c r="DQV268" s="332"/>
      <c r="DQW268" s="333"/>
      <c r="DQX268" s="330"/>
      <c r="DQY268" s="322"/>
      <c r="DQZ268" s="332"/>
      <c r="DRA268" s="333"/>
      <c r="DRB268" s="330"/>
      <c r="DRC268" s="322"/>
      <c r="DRD268" s="332"/>
      <c r="DRE268" s="333"/>
      <c r="DRF268" s="330"/>
      <c r="DRG268" s="322"/>
      <c r="DRH268" s="332"/>
      <c r="DRI268" s="333"/>
      <c r="DRJ268" s="330"/>
      <c r="DRK268" s="322"/>
      <c r="DRL268" s="332"/>
      <c r="DRM268" s="333"/>
      <c r="DRN268" s="330"/>
      <c r="DRO268" s="322"/>
      <c r="DRP268" s="332"/>
      <c r="DRQ268" s="333"/>
      <c r="DRR268" s="330"/>
      <c r="DRS268" s="322"/>
      <c r="DRT268" s="332"/>
      <c r="DRU268" s="333"/>
      <c r="DRV268" s="330"/>
      <c r="DRW268" s="322"/>
      <c r="DRX268" s="332"/>
      <c r="DRY268" s="333"/>
      <c r="DRZ268" s="330"/>
      <c r="DSA268" s="322"/>
      <c r="DSB268" s="332"/>
      <c r="DSC268" s="333"/>
      <c r="DSD268" s="330"/>
      <c r="DSE268" s="322"/>
      <c r="DSF268" s="332"/>
      <c r="DSG268" s="333"/>
      <c r="DSH268" s="330"/>
      <c r="DSI268" s="322"/>
      <c r="DSJ268" s="332"/>
      <c r="DSK268" s="333"/>
      <c r="DSL268" s="330"/>
      <c r="DSM268" s="322"/>
      <c r="DSN268" s="332"/>
      <c r="DSO268" s="333"/>
      <c r="DSP268" s="330"/>
      <c r="DSQ268" s="322"/>
      <c r="DSR268" s="332"/>
      <c r="DSS268" s="333"/>
      <c r="DST268" s="330"/>
      <c r="DSU268" s="322"/>
      <c r="DSV268" s="332"/>
      <c r="DSW268" s="333"/>
      <c r="DSX268" s="330"/>
      <c r="DSY268" s="322"/>
      <c r="DSZ268" s="332"/>
      <c r="DTA268" s="333"/>
      <c r="DTB268" s="330"/>
      <c r="DTC268" s="322"/>
      <c r="DTD268" s="332"/>
      <c r="DTE268" s="333"/>
      <c r="DTF268" s="330"/>
      <c r="DTG268" s="322"/>
      <c r="DTH268" s="332"/>
      <c r="DTI268" s="333"/>
      <c r="DTJ268" s="330"/>
      <c r="DTK268" s="322"/>
      <c r="DTL268" s="332"/>
      <c r="DTM268" s="333"/>
      <c r="DTN268" s="330"/>
      <c r="DTO268" s="322"/>
      <c r="DTP268" s="332"/>
      <c r="DTQ268" s="333"/>
      <c r="DTR268" s="330"/>
      <c r="DTS268" s="322"/>
      <c r="DTT268" s="332"/>
      <c r="DTU268" s="333"/>
      <c r="DTV268" s="330"/>
      <c r="DTW268" s="322"/>
      <c r="DTX268" s="332"/>
      <c r="DTY268" s="333"/>
      <c r="DTZ268" s="330"/>
      <c r="DUA268" s="322"/>
      <c r="DUB268" s="332"/>
      <c r="DUC268" s="333"/>
      <c r="DUD268" s="330"/>
      <c r="DUE268" s="322"/>
      <c r="DUF268" s="332"/>
      <c r="DUG268" s="333"/>
      <c r="DUH268" s="330"/>
      <c r="DUI268" s="322"/>
      <c r="DUJ268" s="332"/>
      <c r="DUK268" s="333"/>
      <c r="DUL268" s="330"/>
      <c r="DUM268" s="322"/>
      <c r="DUN268" s="332"/>
      <c r="DUO268" s="333"/>
      <c r="DUP268" s="330"/>
      <c r="DUQ268" s="322"/>
      <c r="DUR268" s="332"/>
      <c r="DUS268" s="333"/>
      <c r="DUT268" s="330"/>
      <c r="DUU268" s="322"/>
      <c r="DUV268" s="332"/>
      <c r="DUW268" s="333"/>
      <c r="DUX268" s="330"/>
      <c r="DUY268" s="322"/>
      <c r="DUZ268" s="332"/>
      <c r="DVA268" s="333"/>
      <c r="DVB268" s="330"/>
      <c r="DVC268" s="322"/>
      <c r="DVD268" s="332"/>
      <c r="DVE268" s="333"/>
      <c r="DVF268" s="330"/>
      <c r="DVG268" s="322"/>
      <c r="DVH268" s="332"/>
      <c r="DVI268" s="333"/>
      <c r="DVJ268" s="330"/>
      <c r="DVK268" s="322"/>
      <c r="DVL268" s="332"/>
      <c r="DVM268" s="333"/>
      <c r="DVN268" s="330"/>
      <c r="DVO268" s="322"/>
      <c r="DVP268" s="332"/>
      <c r="DVQ268" s="333"/>
      <c r="DVR268" s="330"/>
      <c r="DVS268" s="322"/>
      <c r="DVT268" s="332"/>
      <c r="DVU268" s="333"/>
      <c r="DVV268" s="330"/>
      <c r="DVW268" s="322"/>
      <c r="DVX268" s="332"/>
      <c r="DVY268" s="333"/>
      <c r="DVZ268" s="330"/>
      <c r="DWA268" s="322"/>
      <c r="DWB268" s="332"/>
      <c r="DWC268" s="333"/>
      <c r="DWD268" s="330"/>
      <c r="DWE268" s="322"/>
      <c r="DWF268" s="332"/>
      <c r="DWG268" s="333"/>
      <c r="DWH268" s="330"/>
      <c r="DWI268" s="322"/>
      <c r="DWJ268" s="332"/>
      <c r="DWK268" s="333"/>
      <c r="DWL268" s="330"/>
      <c r="DWM268" s="322"/>
      <c r="DWN268" s="332"/>
      <c r="DWO268" s="333"/>
      <c r="DWP268" s="330"/>
      <c r="DWQ268" s="322"/>
      <c r="DWR268" s="332"/>
      <c r="DWS268" s="333"/>
      <c r="DWT268" s="330"/>
      <c r="DWU268" s="322"/>
      <c r="DWV268" s="332"/>
      <c r="DWW268" s="333"/>
      <c r="DWX268" s="330"/>
      <c r="DWY268" s="322"/>
      <c r="DWZ268" s="332"/>
      <c r="DXA268" s="333"/>
      <c r="DXB268" s="330"/>
      <c r="DXC268" s="322"/>
      <c r="DXD268" s="332"/>
      <c r="DXE268" s="333"/>
      <c r="DXF268" s="330"/>
      <c r="DXG268" s="322"/>
      <c r="DXH268" s="332"/>
      <c r="DXI268" s="333"/>
      <c r="DXJ268" s="330"/>
      <c r="DXK268" s="322"/>
      <c r="DXL268" s="332"/>
      <c r="DXM268" s="333"/>
      <c r="DXN268" s="330"/>
      <c r="DXO268" s="322"/>
      <c r="DXP268" s="332"/>
      <c r="DXQ268" s="333"/>
      <c r="DXR268" s="330"/>
      <c r="DXS268" s="322"/>
      <c r="DXT268" s="332"/>
      <c r="DXU268" s="333"/>
      <c r="DXV268" s="330"/>
      <c r="DXW268" s="322"/>
      <c r="DXX268" s="332"/>
      <c r="DXY268" s="333"/>
      <c r="DXZ268" s="330"/>
      <c r="DYA268" s="322"/>
      <c r="DYB268" s="332"/>
      <c r="DYC268" s="333"/>
      <c r="DYD268" s="330"/>
      <c r="DYE268" s="322"/>
      <c r="DYF268" s="332"/>
      <c r="DYG268" s="333"/>
      <c r="DYH268" s="330"/>
      <c r="DYI268" s="322"/>
      <c r="DYJ268" s="332"/>
      <c r="DYK268" s="333"/>
      <c r="DYL268" s="330"/>
      <c r="DYM268" s="322"/>
      <c r="DYN268" s="332"/>
      <c r="DYO268" s="333"/>
      <c r="DYP268" s="330"/>
      <c r="DYQ268" s="322"/>
      <c r="DYR268" s="332"/>
      <c r="DYS268" s="333"/>
      <c r="DYT268" s="330"/>
      <c r="DYU268" s="322"/>
      <c r="DYV268" s="332"/>
      <c r="DYW268" s="333"/>
      <c r="DYX268" s="330"/>
      <c r="DYY268" s="322"/>
      <c r="DYZ268" s="332"/>
      <c r="DZA268" s="333"/>
      <c r="DZB268" s="330"/>
      <c r="DZC268" s="322"/>
      <c r="DZD268" s="332"/>
      <c r="DZE268" s="333"/>
      <c r="DZF268" s="330"/>
      <c r="DZG268" s="322"/>
      <c r="DZH268" s="332"/>
      <c r="DZI268" s="333"/>
      <c r="DZJ268" s="330"/>
      <c r="DZK268" s="322"/>
      <c r="DZL268" s="332"/>
      <c r="DZM268" s="333"/>
      <c r="DZN268" s="330"/>
      <c r="DZO268" s="322"/>
      <c r="DZP268" s="332"/>
      <c r="DZQ268" s="333"/>
      <c r="DZR268" s="330"/>
      <c r="DZS268" s="322"/>
      <c r="DZT268" s="332"/>
      <c r="DZU268" s="333"/>
      <c r="DZV268" s="330"/>
      <c r="DZW268" s="322"/>
      <c r="DZX268" s="332"/>
      <c r="DZY268" s="333"/>
      <c r="DZZ268" s="330"/>
      <c r="EAA268" s="322"/>
      <c r="EAB268" s="332"/>
      <c r="EAC268" s="333"/>
      <c r="EAD268" s="330"/>
      <c r="EAE268" s="322"/>
      <c r="EAF268" s="332"/>
      <c r="EAG268" s="333"/>
      <c r="EAH268" s="330"/>
      <c r="EAI268" s="322"/>
      <c r="EAJ268" s="332"/>
      <c r="EAK268" s="333"/>
      <c r="EAL268" s="330"/>
      <c r="EAM268" s="322"/>
      <c r="EAN268" s="332"/>
      <c r="EAO268" s="333"/>
      <c r="EAP268" s="330"/>
      <c r="EAQ268" s="322"/>
      <c r="EAR268" s="332"/>
      <c r="EAS268" s="333"/>
      <c r="EAT268" s="330"/>
      <c r="EAU268" s="322"/>
      <c r="EAV268" s="332"/>
      <c r="EAW268" s="333"/>
      <c r="EAX268" s="330"/>
      <c r="EAY268" s="322"/>
      <c r="EAZ268" s="332"/>
      <c r="EBA268" s="333"/>
      <c r="EBB268" s="330"/>
      <c r="EBC268" s="322"/>
      <c r="EBD268" s="332"/>
      <c r="EBE268" s="333"/>
      <c r="EBF268" s="330"/>
      <c r="EBG268" s="322"/>
      <c r="EBH268" s="332"/>
      <c r="EBI268" s="333"/>
      <c r="EBJ268" s="330"/>
      <c r="EBK268" s="322"/>
      <c r="EBL268" s="332"/>
      <c r="EBM268" s="333"/>
      <c r="EBN268" s="330"/>
      <c r="EBO268" s="322"/>
      <c r="EBP268" s="332"/>
      <c r="EBQ268" s="333"/>
      <c r="EBR268" s="330"/>
      <c r="EBS268" s="322"/>
      <c r="EBT268" s="332"/>
      <c r="EBU268" s="333"/>
      <c r="EBV268" s="330"/>
      <c r="EBW268" s="322"/>
      <c r="EBX268" s="332"/>
      <c r="EBY268" s="333"/>
      <c r="EBZ268" s="330"/>
      <c r="ECA268" s="322"/>
      <c r="ECB268" s="332"/>
      <c r="ECC268" s="333"/>
      <c r="ECD268" s="330"/>
      <c r="ECE268" s="322"/>
      <c r="ECF268" s="332"/>
      <c r="ECG268" s="333"/>
      <c r="ECH268" s="330"/>
      <c r="ECI268" s="322"/>
      <c r="ECJ268" s="332"/>
      <c r="ECK268" s="333"/>
      <c r="ECL268" s="330"/>
      <c r="ECM268" s="322"/>
      <c r="ECN268" s="332"/>
      <c r="ECO268" s="333"/>
      <c r="ECP268" s="330"/>
      <c r="ECQ268" s="322"/>
      <c r="ECR268" s="332"/>
      <c r="ECS268" s="333"/>
      <c r="ECT268" s="330"/>
      <c r="ECU268" s="322"/>
      <c r="ECV268" s="332"/>
      <c r="ECW268" s="333"/>
      <c r="ECX268" s="330"/>
      <c r="ECY268" s="322"/>
      <c r="ECZ268" s="332"/>
      <c r="EDA268" s="333"/>
      <c r="EDB268" s="330"/>
      <c r="EDC268" s="322"/>
      <c r="EDD268" s="332"/>
      <c r="EDE268" s="333"/>
      <c r="EDF268" s="330"/>
      <c r="EDG268" s="322"/>
      <c r="EDH268" s="332"/>
      <c r="EDI268" s="333"/>
      <c r="EDJ268" s="330"/>
      <c r="EDK268" s="322"/>
      <c r="EDL268" s="332"/>
      <c r="EDM268" s="333"/>
      <c r="EDN268" s="330"/>
      <c r="EDO268" s="322"/>
      <c r="EDP268" s="332"/>
      <c r="EDQ268" s="333"/>
      <c r="EDR268" s="330"/>
      <c r="EDS268" s="322"/>
      <c r="EDT268" s="332"/>
      <c r="EDU268" s="333"/>
      <c r="EDV268" s="330"/>
      <c r="EDW268" s="322"/>
      <c r="EDX268" s="332"/>
      <c r="EDY268" s="333"/>
      <c r="EDZ268" s="330"/>
      <c r="EEA268" s="322"/>
      <c r="EEB268" s="332"/>
      <c r="EEC268" s="333"/>
      <c r="EED268" s="330"/>
      <c r="EEE268" s="322"/>
      <c r="EEF268" s="332"/>
      <c r="EEG268" s="333"/>
      <c r="EEH268" s="330"/>
      <c r="EEI268" s="322"/>
      <c r="EEJ268" s="332"/>
      <c r="EEK268" s="333"/>
      <c r="EEL268" s="330"/>
      <c r="EEM268" s="322"/>
      <c r="EEN268" s="332"/>
      <c r="EEO268" s="333"/>
      <c r="EEP268" s="330"/>
      <c r="EEQ268" s="322"/>
      <c r="EER268" s="332"/>
      <c r="EES268" s="333"/>
      <c r="EET268" s="330"/>
      <c r="EEU268" s="322"/>
      <c r="EEV268" s="332"/>
      <c r="EEW268" s="333"/>
      <c r="EEX268" s="330"/>
      <c r="EEY268" s="322"/>
      <c r="EEZ268" s="332"/>
      <c r="EFA268" s="333"/>
      <c r="EFB268" s="330"/>
      <c r="EFC268" s="322"/>
      <c r="EFD268" s="332"/>
      <c r="EFE268" s="333"/>
      <c r="EFF268" s="330"/>
      <c r="EFG268" s="322"/>
      <c r="EFH268" s="332"/>
      <c r="EFI268" s="333"/>
      <c r="EFJ268" s="330"/>
      <c r="EFK268" s="322"/>
      <c r="EFL268" s="332"/>
      <c r="EFM268" s="333"/>
      <c r="EFN268" s="330"/>
      <c r="EFO268" s="322"/>
      <c r="EFP268" s="332"/>
      <c r="EFQ268" s="333"/>
      <c r="EFR268" s="330"/>
      <c r="EFS268" s="322"/>
      <c r="EFT268" s="332"/>
      <c r="EFU268" s="333"/>
      <c r="EFV268" s="330"/>
      <c r="EFW268" s="322"/>
      <c r="EFX268" s="332"/>
      <c r="EFY268" s="333"/>
      <c r="EFZ268" s="330"/>
      <c r="EGA268" s="322"/>
      <c r="EGB268" s="332"/>
      <c r="EGC268" s="333"/>
      <c r="EGD268" s="330"/>
      <c r="EGE268" s="322"/>
      <c r="EGF268" s="332"/>
      <c r="EGG268" s="333"/>
      <c r="EGH268" s="330"/>
      <c r="EGI268" s="322"/>
      <c r="EGJ268" s="332"/>
      <c r="EGK268" s="333"/>
      <c r="EGL268" s="330"/>
      <c r="EGM268" s="322"/>
      <c r="EGN268" s="332"/>
      <c r="EGO268" s="333"/>
      <c r="EGP268" s="330"/>
      <c r="EGQ268" s="322"/>
      <c r="EGR268" s="332"/>
      <c r="EGS268" s="333"/>
      <c r="EGT268" s="330"/>
      <c r="EGU268" s="322"/>
      <c r="EGV268" s="332"/>
      <c r="EGW268" s="333"/>
      <c r="EGX268" s="330"/>
      <c r="EGY268" s="322"/>
      <c r="EGZ268" s="332"/>
      <c r="EHA268" s="333"/>
      <c r="EHB268" s="330"/>
      <c r="EHC268" s="322"/>
      <c r="EHD268" s="332"/>
      <c r="EHE268" s="333"/>
      <c r="EHF268" s="330"/>
      <c r="EHG268" s="322"/>
      <c r="EHH268" s="332"/>
      <c r="EHI268" s="333"/>
      <c r="EHJ268" s="330"/>
      <c r="EHK268" s="322"/>
      <c r="EHL268" s="332"/>
      <c r="EHM268" s="333"/>
      <c r="EHN268" s="330"/>
      <c r="EHO268" s="322"/>
      <c r="EHP268" s="332"/>
      <c r="EHQ268" s="333"/>
      <c r="EHR268" s="330"/>
      <c r="EHS268" s="322"/>
      <c r="EHT268" s="332"/>
      <c r="EHU268" s="333"/>
      <c r="EHV268" s="330"/>
      <c r="EHW268" s="322"/>
      <c r="EHX268" s="332"/>
      <c r="EHY268" s="333"/>
      <c r="EHZ268" s="330"/>
      <c r="EIA268" s="322"/>
      <c r="EIB268" s="332"/>
      <c r="EIC268" s="333"/>
      <c r="EID268" s="330"/>
      <c r="EIE268" s="322"/>
      <c r="EIF268" s="332"/>
      <c r="EIG268" s="333"/>
      <c r="EIH268" s="330"/>
      <c r="EII268" s="322"/>
      <c r="EIJ268" s="332"/>
      <c r="EIK268" s="333"/>
      <c r="EIL268" s="330"/>
      <c r="EIM268" s="322"/>
      <c r="EIN268" s="332"/>
      <c r="EIO268" s="333"/>
      <c r="EIP268" s="330"/>
      <c r="EIQ268" s="322"/>
      <c r="EIR268" s="332"/>
      <c r="EIS268" s="333"/>
      <c r="EIT268" s="330"/>
      <c r="EIU268" s="322"/>
      <c r="EIV268" s="332"/>
      <c r="EIW268" s="333"/>
      <c r="EIX268" s="330"/>
      <c r="EIY268" s="322"/>
      <c r="EIZ268" s="332"/>
      <c r="EJA268" s="333"/>
      <c r="EJB268" s="330"/>
      <c r="EJC268" s="322"/>
      <c r="EJD268" s="332"/>
      <c r="EJE268" s="333"/>
      <c r="EJF268" s="330"/>
      <c r="EJG268" s="322"/>
      <c r="EJH268" s="332"/>
      <c r="EJI268" s="333"/>
      <c r="EJJ268" s="330"/>
      <c r="EJK268" s="322"/>
      <c r="EJL268" s="332"/>
      <c r="EJM268" s="333"/>
      <c r="EJN268" s="330"/>
      <c r="EJO268" s="322"/>
      <c r="EJP268" s="332"/>
      <c r="EJQ268" s="333"/>
      <c r="EJR268" s="330"/>
      <c r="EJS268" s="322"/>
      <c r="EJT268" s="332"/>
      <c r="EJU268" s="333"/>
      <c r="EJV268" s="330"/>
      <c r="EJW268" s="322"/>
      <c r="EJX268" s="332"/>
      <c r="EJY268" s="333"/>
      <c r="EJZ268" s="330"/>
      <c r="EKA268" s="322"/>
      <c r="EKB268" s="332"/>
      <c r="EKC268" s="333"/>
      <c r="EKD268" s="330"/>
      <c r="EKE268" s="322"/>
      <c r="EKF268" s="332"/>
      <c r="EKG268" s="333"/>
      <c r="EKH268" s="330"/>
      <c r="EKI268" s="322"/>
      <c r="EKJ268" s="332"/>
      <c r="EKK268" s="333"/>
      <c r="EKL268" s="330"/>
      <c r="EKM268" s="322"/>
      <c r="EKN268" s="332"/>
      <c r="EKO268" s="333"/>
      <c r="EKP268" s="330"/>
      <c r="EKQ268" s="322"/>
      <c r="EKR268" s="332"/>
      <c r="EKS268" s="333"/>
      <c r="EKT268" s="330"/>
      <c r="EKU268" s="322"/>
      <c r="EKV268" s="332"/>
      <c r="EKW268" s="333"/>
      <c r="EKX268" s="330"/>
      <c r="EKY268" s="322"/>
      <c r="EKZ268" s="332"/>
      <c r="ELA268" s="333"/>
      <c r="ELB268" s="330"/>
      <c r="ELC268" s="322"/>
      <c r="ELD268" s="332"/>
      <c r="ELE268" s="333"/>
      <c r="ELF268" s="330"/>
      <c r="ELG268" s="322"/>
      <c r="ELH268" s="332"/>
      <c r="ELI268" s="333"/>
      <c r="ELJ268" s="330"/>
      <c r="ELK268" s="322"/>
      <c r="ELL268" s="332"/>
      <c r="ELM268" s="333"/>
      <c r="ELN268" s="330"/>
      <c r="ELO268" s="322"/>
      <c r="ELP268" s="332"/>
      <c r="ELQ268" s="333"/>
      <c r="ELR268" s="330"/>
      <c r="ELS268" s="322"/>
      <c r="ELT268" s="332"/>
      <c r="ELU268" s="333"/>
      <c r="ELV268" s="330"/>
      <c r="ELW268" s="322"/>
      <c r="ELX268" s="332"/>
      <c r="ELY268" s="333"/>
      <c r="ELZ268" s="330"/>
      <c r="EMA268" s="322"/>
      <c r="EMB268" s="332"/>
      <c r="EMC268" s="333"/>
      <c r="EMD268" s="330"/>
      <c r="EME268" s="322"/>
      <c r="EMF268" s="332"/>
      <c r="EMG268" s="333"/>
      <c r="EMH268" s="330"/>
      <c r="EMI268" s="322"/>
      <c r="EMJ268" s="332"/>
      <c r="EMK268" s="333"/>
      <c r="EML268" s="330"/>
      <c r="EMM268" s="322"/>
      <c r="EMN268" s="332"/>
      <c r="EMO268" s="333"/>
      <c r="EMP268" s="330"/>
      <c r="EMQ268" s="322"/>
      <c r="EMR268" s="332"/>
      <c r="EMS268" s="333"/>
      <c r="EMT268" s="330"/>
      <c r="EMU268" s="322"/>
      <c r="EMV268" s="332"/>
      <c r="EMW268" s="333"/>
      <c r="EMX268" s="330"/>
      <c r="EMY268" s="322"/>
      <c r="EMZ268" s="332"/>
      <c r="ENA268" s="333"/>
      <c r="ENB268" s="330"/>
      <c r="ENC268" s="322"/>
      <c r="END268" s="332"/>
      <c r="ENE268" s="333"/>
      <c r="ENF268" s="330"/>
      <c r="ENG268" s="322"/>
      <c r="ENH268" s="332"/>
      <c r="ENI268" s="333"/>
      <c r="ENJ268" s="330"/>
      <c r="ENK268" s="322"/>
      <c r="ENL268" s="332"/>
      <c r="ENM268" s="333"/>
      <c r="ENN268" s="330"/>
      <c r="ENO268" s="322"/>
      <c r="ENP268" s="332"/>
      <c r="ENQ268" s="333"/>
      <c r="ENR268" s="330"/>
      <c r="ENS268" s="322"/>
      <c r="ENT268" s="332"/>
      <c r="ENU268" s="333"/>
      <c r="ENV268" s="330"/>
      <c r="ENW268" s="322"/>
      <c r="ENX268" s="332"/>
      <c r="ENY268" s="333"/>
      <c r="ENZ268" s="330"/>
      <c r="EOA268" s="322"/>
      <c r="EOB268" s="332"/>
      <c r="EOC268" s="333"/>
      <c r="EOD268" s="330"/>
      <c r="EOE268" s="322"/>
      <c r="EOF268" s="332"/>
      <c r="EOG268" s="333"/>
      <c r="EOH268" s="330"/>
      <c r="EOI268" s="322"/>
      <c r="EOJ268" s="332"/>
      <c r="EOK268" s="333"/>
      <c r="EOL268" s="330"/>
      <c r="EOM268" s="322"/>
      <c r="EON268" s="332"/>
      <c r="EOO268" s="333"/>
      <c r="EOP268" s="330"/>
      <c r="EOQ268" s="322"/>
      <c r="EOR268" s="332"/>
      <c r="EOS268" s="333"/>
      <c r="EOT268" s="330"/>
      <c r="EOU268" s="322"/>
      <c r="EOV268" s="332"/>
      <c r="EOW268" s="333"/>
      <c r="EOX268" s="330"/>
      <c r="EOY268" s="322"/>
      <c r="EOZ268" s="332"/>
      <c r="EPA268" s="333"/>
      <c r="EPB268" s="330"/>
      <c r="EPC268" s="322"/>
      <c r="EPD268" s="332"/>
      <c r="EPE268" s="333"/>
      <c r="EPF268" s="330"/>
      <c r="EPG268" s="322"/>
      <c r="EPH268" s="332"/>
      <c r="EPI268" s="333"/>
      <c r="EPJ268" s="330"/>
      <c r="EPK268" s="322"/>
      <c r="EPL268" s="332"/>
      <c r="EPM268" s="333"/>
      <c r="EPN268" s="330"/>
      <c r="EPO268" s="322"/>
      <c r="EPP268" s="332"/>
      <c r="EPQ268" s="333"/>
      <c r="EPR268" s="330"/>
      <c r="EPS268" s="322"/>
      <c r="EPT268" s="332"/>
      <c r="EPU268" s="333"/>
      <c r="EPV268" s="330"/>
      <c r="EPW268" s="322"/>
      <c r="EPX268" s="332"/>
      <c r="EPY268" s="333"/>
      <c r="EPZ268" s="330"/>
      <c r="EQA268" s="322"/>
      <c r="EQB268" s="332"/>
      <c r="EQC268" s="333"/>
      <c r="EQD268" s="330"/>
      <c r="EQE268" s="322"/>
      <c r="EQF268" s="332"/>
      <c r="EQG268" s="333"/>
      <c r="EQH268" s="330"/>
      <c r="EQI268" s="322"/>
      <c r="EQJ268" s="332"/>
      <c r="EQK268" s="333"/>
      <c r="EQL268" s="330"/>
      <c r="EQM268" s="322"/>
      <c r="EQN268" s="332"/>
      <c r="EQO268" s="333"/>
      <c r="EQP268" s="330"/>
      <c r="EQQ268" s="322"/>
      <c r="EQR268" s="332"/>
      <c r="EQS268" s="333"/>
      <c r="EQT268" s="330"/>
      <c r="EQU268" s="322"/>
      <c r="EQV268" s="332"/>
      <c r="EQW268" s="333"/>
      <c r="EQX268" s="330"/>
      <c r="EQY268" s="322"/>
      <c r="EQZ268" s="332"/>
      <c r="ERA268" s="333"/>
      <c r="ERB268" s="330"/>
      <c r="ERC268" s="322"/>
      <c r="ERD268" s="332"/>
      <c r="ERE268" s="333"/>
      <c r="ERF268" s="330"/>
      <c r="ERG268" s="322"/>
      <c r="ERH268" s="332"/>
      <c r="ERI268" s="333"/>
      <c r="ERJ268" s="330"/>
      <c r="ERK268" s="322"/>
      <c r="ERL268" s="332"/>
      <c r="ERM268" s="333"/>
      <c r="ERN268" s="330"/>
      <c r="ERO268" s="322"/>
      <c r="ERP268" s="332"/>
      <c r="ERQ268" s="333"/>
      <c r="ERR268" s="330"/>
      <c r="ERS268" s="322"/>
      <c r="ERT268" s="332"/>
      <c r="ERU268" s="333"/>
      <c r="ERV268" s="330"/>
      <c r="ERW268" s="322"/>
      <c r="ERX268" s="332"/>
      <c r="ERY268" s="333"/>
      <c r="ERZ268" s="330"/>
      <c r="ESA268" s="322"/>
      <c r="ESB268" s="332"/>
      <c r="ESC268" s="333"/>
      <c r="ESD268" s="330"/>
      <c r="ESE268" s="322"/>
      <c r="ESF268" s="332"/>
      <c r="ESG268" s="333"/>
      <c r="ESH268" s="330"/>
      <c r="ESI268" s="322"/>
      <c r="ESJ268" s="332"/>
      <c r="ESK268" s="333"/>
      <c r="ESL268" s="330"/>
      <c r="ESM268" s="322"/>
      <c r="ESN268" s="332"/>
      <c r="ESO268" s="333"/>
      <c r="ESP268" s="330"/>
      <c r="ESQ268" s="322"/>
      <c r="ESR268" s="332"/>
      <c r="ESS268" s="333"/>
      <c r="EST268" s="330"/>
      <c r="ESU268" s="322"/>
      <c r="ESV268" s="332"/>
      <c r="ESW268" s="333"/>
      <c r="ESX268" s="330"/>
      <c r="ESY268" s="322"/>
      <c r="ESZ268" s="332"/>
      <c r="ETA268" s="333"/>
      <c r="ETB268" s="330"/>
      <c r="ETC268" s="322"/>
      <c r="ETD268" s="332"/>
      <c r="ETE268" s="333"/>
      <c r="ETF268" s="330"/>
      <c r="ETG268" s="322"/>
      <c r="ETH268" s="332"/>
      <c r="ETI268" s="333"/>
      <c r="ETJ268" s="330"/>
      <c r="ETK268" s="322"/>
      <c r="ETL268" s="332"/>
      <c r="ETM268" s="333"/>
      <c r="ETN268" s="330"/>
      <c r="ETO268" s="322"/>
      <c r="ETP268" s="332"/>
      <c r="ETQ268" s="333"/>
      <c r="ETR268" s="330"/>
      <c r="ETS268" s="322"/>
      <c r="ETT268" s="332"/>
      <c r="ETU268" s="333"/>
      <c r="ETV268" s="330"/>
      <c r="ETW268" s="322"/>
      <c r="ETX268" s="332"/>
      <c r="ETY268" s="333"/>
      <c r="ETZ268" s="330"/>
      <c r="EUA268" s="322"/>
      <c r="EUB268" s="332"/>
      <c r="EUC268" s="333"/>
      <c r="EUD268" s="330"/>
      <c r="EUE268" s="322"/>
      <c r="EUF268" s="332"/>
      <c r="EUG268" s="333"/>
      <c r="EUH268" s="330"/>
      <c r="EUI268" s="322"/>
      <c r="EUJ268" s="332"/>
      <c r="EUK268" s="333"/>
      <c r="EUL268" s="330"/>
      <c r="EUM268" s="322"/>
      <c r="EUN268" s="332"/>
      <c r="EUO268" s="333"/>
      <c r="EUP268" s="330"/>
      <c r="EUQ268" s="322"/>
      <c r="EUR268" s="332"/>
      <c r="EUS268" s="333"/>
      <c r="EUT268" s="330"/>
      <c r="EUU268" s="322"/>
      <c r="EUV268" s="332"/>
      <c r="EUW268" s="333"/>
      <c r="EUX268" s="330"/>
      <c r="EUY268" s="322"/>
      <c r="EUZ268" s="332"/>
      <c r="EVA268" s="333"/>
      <c r="EVB268" s="330"/>
      <c r="EVC268" s="322"/>
      <c r="EVD268" s="332"/>
      <c r="EVE268" s="333"/>
      <c r="EVF268" s="330"/>
      <c r="EVG268" s="322"/>
      <c r="EVH268" s="332"/>
      <c r="EVI268" s="333"/>
      <c r="EVJ268" s="330"/>
      <c r="EVK268" s="322"/>
      <c r="EVL268" s="332"/>
      <c r="EVM268" s="333"/>
      <c r="EVN268" s="330"/>
      <c r="EVO268" s="322"/>
      <c r="EVP268" s="332"/>
      <c r="EVQ268" s="333"/>
      <c r="EVR268" s="330"/>
      <c r="EVS268" s="322"/>
      <c r="EVT268" s="332"/>
      <c r="EVU268" s="333"/>
      <c r="EVV268" s="330"/>
      <c r="EVW268" s="322"/>
      <c r="EVX268" s="332"/>
      <c r="EVY268" s="333"/>
      <c r="EVZ268" s="330"/>
      <c r="EWA268" s="322"/>
      <c r="EWB268" s="332"/>
      <c r="EWC268" s="333"/>
      <c r="EWD268" s="330"/>
      <c r="EWE268" s="322"/>
      <c r="EWF268" s="332"/>
      <c r="EWG268" s="333"/>
      <c r="EWH268" s="330"/>
      <c r="EWI268" s="322"/>
      <c r="EWJ268" s="332"/>
      <c r="EWK268" s="333"/>
      <c r="EWL268" s="330"/>
      <c r="EWM268" s="322"/>
      <c r="EWN268" s="332"/>
      <c r="EWO268" s="333"/>
      <c r="EWP268" s="330"/>
      <c r="EWQ268" s="322"/>
      <c r="EWR268" s="332"/>
      <c r="EWS268" s="333"/>
      <c r="EWT268" s="330"/>
      <c r="EWU268" s="322"/>
      <c r="EWV268" s="332"/>
      <c r="EWW268" s="333"/>
      <c r="EWX268" s="330"/>
      <c r="EWY268" s="322"/>
      <c r="EWZ268" s="332"/>
      <c r="EXA268" s="333"/>
      <c r="EXB268" s="330"/>
      <c r="EXC268" s="322"/>
      <c r="EXD268" s="332"/>
      <c r="EXE268" s="333"/>
      <c r="EXF268" s="330"/>
      <c r="EXG268" s="322"/>
      <c r="EXH268" s="332"/>
      <c r="EXI268" s="333"/>
      <c r="EXJ268" s="330"/>
      <c r="EXK268" s="322"/>
      <c r="EXL268" s="332"/>
      <c r="EXM268" s="333"/>
      <c r="EXN268" s="330"/>
      <c r="EXO268" s="322"/>
      <c r="EXP268" s="332"/>
      <c r="EXQ268" s="333"/>
      <c r="EXR268" s="330"/>
      <c r="EXS268" s="322"/>
      <c r="EXT268" s="332"/>
      <c r="EXU268" s="333"/>
      <c r="EXV268" s="330"/>
      <c r="EXW268" s="322"/>
      <c r="EXX268" s="332"/>
      <c r="EXY268" s="333"/>
      <c r="EXZ268" s="330"/>
      <c r="EYA268" s="322"/>
      <c r="EYB268" s="332"/>
      <c r="EYC268" s="333"/>
      <c r="EYD268" s="330"/>
      <c r="EYE268" s="322"/>
      <c r="EYF268" s="332"/>
      <c r="EYG268" s="333"/>
      <c r="EYH268" s="330"/>
      <c r="EYI268" s="322"/>
      <c r="EYJ268" s="332"/>
      <c r="EYK268" s="333"/>
      <c r="EYL268" s="330"/>
      <c r="EYM268" s="322"/>
      <c r="EYN268" s="332"/>
      <c r="EYO268" s="333"/>
      <c r="EYP268" s="330"/>
      <c r="EYQ268" s="322"/>
      <c r="EYR268" s="332"/>
      <c r="EYS268" s="333"/>
      <c r="EYT268" s="330"/>
      <c r="EYU268" s="322"/>
      <c r="EYV268" s="332"/>
      <c r="EYW268" s="333"/>
      <c r="EYX268" s="330"/>
      <c r="EYY268" s="322"/>
      <c r="EYZ268" s="332"/>
      <c r="EZA268" s="333"/>
      <c r="EZB268" s="330"/>
      <c r="EZC268" s="322"/>
      <c r="EZD268" s="332"/>
      <c r="EZE268" s="333"/>
      <c r="EZF268" s="330"/>
      <c r="EZG268" s="322"/>
      <c r="EZH268" s="332"/>
      <c r="EZI268" s="333"/>
      <c r="EZJ268" s="330"/>
      <c r="EZK268" s="322"/>
      <c r="EZL268" s="332"/>
      <c r="EZM268" s="333"/>
      <c r="EZN268" s="330"/>
      <c r="EZO268" s="322"/>
      <c r="EZP268" s="332"/>
      <c r="EZQ268" s="333"/>
      <c r="EZR268" s="330"/>
      <c r="EZS268" s="322"/>
      <c r="EZT268" s="332"/>
      <c r="EZU268" s="333"/>
      <c r="EZV268" s="330"/>
      <c r="EZW268" s="322"/>
      <c r="EZX268" s="332"/>
      <c r="EZY268" s="333"/>
      <c r="EZZ268" s="330"/>
      <c r="FAA268" s="322"/>
      <c r="FAB268" s="332"/>
      <c r="FAC268" s="333"/>
      <c r="FAD268" s="330"/>
      <c r="FAE268" s="322"/>
      <c r="FAF268" s="332"/>
      <c r="FAG268" s="333"/>
      <c r="FAH268" s="330"/>
      <c r="FAI268" s="322"/>
      <c r="FAJ268" s="332"/>
      <c r="FAK268" s="333"/>
      <c r="FAL268" s="330"/>
      <c r="FAM268" s="322"/>
      <c r="FAN268" s="332"/>
      <c r="FAO268" s="333"/>
      <c r="FAP268" s="330"/>
      <c r="FAQ268" s="322"/>
      <c r="FAR268" s="332"/>
      <c r="FAS268" s="333"/>
      <c r="FAT268" s="330"/>
      <c r="FAU268" s="322"/>
      <c r="FAV268" s="332"/>
      <c r="FAW268" s="333"/>
      <c r="FAX268" s="330"/>
      <c r="FAY268" s="322"/>
      <c r="FAZ268" s="332"/>
      <c r="FBA268" s="333"/>
      <c r="FBB268" s="330"/>
      <c r="FBC268" s="322"/>
      <c r="FBD268" s="332"/>
      <c r="FBE268" s="333"/>
      <c r="FBF268" s="330"/>
      <c r="FBG268" s="322"/>
      <c r="FBH268" s="332"/>
      <c r="FBI268" s="333"/>
      <c r="FBJ268" s="330"/>
      <c r="FBK268" s="322"/>
      <c r="FBL268" s="332"/>
      <c r="FBM268" s="333"/>
      <c r="FBN268" s="330"/>
      <c r="FBO268" s="322"/>
      <c r="FBP268" s="332"/>
      <c r="FBQ268" s="333"/>
      <c r="FBR268" s="330"/>
      <c r="FBS268" s="322"/>
      <c r="FBT268" s="332"/>
      <c r="FBU268" s="333"/>
      <c r="FBV268" s="330"/>
      <c r="FBW268" s="322"/>
      <c r="FBX268" s="332"/>
      <c r="FBY268" s="333"/>
      <c r="FBZ268" s="330"/>
      <c r="FCA268" s="322"/>
      <c r="FCB268" s="332"/>
      <c r="FCC268" s="333"/>
      <c r="FCD268" s="330"/>
      <c r="FCE268" s="322"/>
      <c r="FCF268" s="332"/>
      <c r="FCG268" s="333"/>
      <c r="FCH268" s="330"/>
      <c r="FCI268" s="322"/>
      <c r="FCJ268" s="332"/>
      <c r="FCK268" s="333"/>
      <c r="FCL268" s="330"/>
      <c r="FCM268" s="322"/>
      <c r="FCN268" s="332"/>
      <c r="FCO268" s="333"/>
      <c r="FCP268" s="330"/>
      <c r="FCQ268" s="322"/>
      <c r="FCR268" s="332"/>
      <c r="FCS268" s="333"/>
      <c r="FCT268" s="330"/>
      <c r="FCU268" s="322"/>
      <c r="FCV268" s="332"/>
      <c r="FCW268" s="333"/>
      <c r="FCX268" s="330"/>
      <c r="FCY268" s="322"/>
      <c r="FCZ268" s="332"/>
      <c r="FDA268" s="333"/>
      <c r="FDB268" s="330"/>
      <c r="FDC268" s="322"/>
      <c r="FDD268" s="332"/>
      <c r="FDE268" s="333"/>
      <c r="FDF268" s="330"/>
      <c r="FDG268" s="322"/>
      <c r="FDH268" s="332"/>
      <c r="FDI268" s="333"/>
      <c r="FDJ268" s="330"/>
      <c r="FDK268" s="322"/>
      <c r="FDL268" s="332"/>
      <c r="FDM268" s="333"/>
      <c r="FDN268" s="330"/>
      <c r="FDO268" s="322"/>
      <c r="FDP268" s="332"/>
      <c r="FDQ268" s="333"/>
      <c r="FDR268" s="330"/>
      <c r="FDS268" s="322"/>
      <c r="FDT268" s="332"/>
      <c r="FDU268" s="333"/>
      <c r="FDV268" s="330"/>
      <c r="FDW268" s="322"/>
      <c r="FDX268" s="332"/>
      <c r="FDY268" s="333"/>
      <c r="FDZ268" s="330"/>
      <c r="FEA268" s="322"/>
      <c r="FEB268" s="332"/>
      <c r="FEC268" s="333"/>
      <c r="FED268" s="330"/>
      <c r="FEE268" s="322"/>
      <c r="FEF268" s="332"/>
      <c r="FEG268" s="333"/>
      <c r="FEH268" s="330"/>
      <c r="FEI268" s="322"/>
      <c r="FEJ268" s="332"/>
      <c r="FEK268" s="333"/>
      <c r="FEL268" s="330"/>
      <c r="FEM268" s="322"/>
      <c r="FEN268" s="332"/>
      <c r="FEO268" s="333"/>
      <c r="FEP268" s="330"/>
      <c r="FEQ268" s="322"/>
      <c r="FER268" s="332"/>
      <c r="FES268" s="333"/>
      <c r="FET268" s="330"/>
      <c r="FEU268" s="322"/>
      <c r="FEV268" s="332"/>
      <c r="FEW268" s="333"/>
      <c r="FEX268" s="330"/>
      <c r="FEY268" s="322"/>
      <c r="FEZ268" s="332"/>
      <c r="FFA268" s="333"/>
      <c r="FFB268" s="330"/>
      <c r="FFC268" s="322"/>
      <c r="FFD268" s="332"/>
      <c r="FFE268" s="333"/>
      <c r="FFF268" s="330"/>
      <c r="FFG268" s="322"/>
      <c r="FFH268" s="332"/>
      <c r="FFI268" s="333"/>
      <c r="FFJ268" s="330"/>
      <c r="FFK268" s="322"/>
      <c r="FFL268" s="332"/>
      <c r="FFM268" s="333"/>
      <c r="FFN268" s="330"/>
      <c r="FFO268" s="322"/>
      <c r="FFP268" s="332"/>
      <c r="FFQ268" s="333"/>
      <c r="FFR268" s="330"/>
      <c r="FFS268" s="322"/>
      <c r="FFT268" s="332"/>
      <c r="FFU268" s="333"/>
      <c r="FFV268" s="330"/>
      <c r="FFW268" s="322"/>
      <c r="FFX268" s="332"/>
      <c r="FFY268" s="333"/>
      <c r="FFZ268" s="330"/>
      <c r="FGA268" s="322"/>
      <c r="FGB268" s="332"/>
      <c r="FGC268" s="333"/>
      <c r="FGD268" s="330"/>
      <c r="FGE268" s="322"/>
      <c r="FGF268" s="332"/>
      <c r="FGG268" s="333"/>
      <c r="FGH268" s="330"/>
      <c r="FGI268" s="322"/>
      <c r="FGJ268" s="332"/>
      <c r="FGK268" s="333"/>
      <c r="FGL268" s="330"/>
      <c r="FGM268" s="322"/>
      <c r="FGN268" s="332"/>
      <c r="FGO268" s="333"/>
      <c r="FGP268" s="330"/>
      <c r="FGQ268" s="322"/>
      <c r="FGR268" s="332"/>
      <c r="FGS268" s="333"/>
      <c r="FGT268" s="330"/>
      <c r="FGU268" s="322"/>
      <c r="FGV268" s="332"/>
      <c r="FGW268" s="333"/>
      <c r="FGX268" s="330"/>
      <c r="FGY268" s="322"/>
      <c r="FGZ268" s="332"/>
      <c r="FHA268" s="333"/>
      <c r="FHB268" s="330"/>
      <c r="FHC268" s="322"/>
      <c r="FHD268" s="332"/>
      <c r="FHE268" s="333"/>
      <c r="FHF268" s="330"/>
      <c r="FHG268" s="322"/>
      <c r="FHH268" s="332"/>
      <c r="FHI268" s="333"/>
      <c r="FHJ268" s="330"/>
      <c r="FHK268" s="322"/>
      <c r="FHL268" s="332"/>
      <c r="FHM268" s="333"/>
      <c r="FHN268" s="330"/>
      <c r="FHO268" s="322"/>
      <c r="FHP268" s="332"/>
      <c r="FHQ268" s="333"/>
      <c r="FHR268" s="330"/>
      <c r="FHS268" s="322"/>
      <c r="FHT268" s="332"/>
      <c r="FHU268" s="333"/>
      <c r="FHV268" s="330"/>
      <c r="FHW268" s="322"/>
      <c r="FHX268" s="332"/>
      <c r="FHY268" s="333"/>
      <c r="FHZ268" s="330"/>
      <c r="FIA268" s="322"/>
      <c r="FIB268" s="332"/>
      <c r="FIC268" s="333"/>
      <c r="FID268" s="330"/>
      <c r="FIE268" s="322"/>
      <c r="FIF268" s="332"/>
      <c r="FIG268" s="333"/>
      <c r="FIH268" s="330"/>
      <c r="FII268" s="322"/>
      <c r="FIJ268" s="332"/>
      <c r="FIK268" s="333"/>
      <c r="FIL268" s="330"/>
      <c r="FIM268" s="322"/>
      <c r="FIN268" s="332"/>
      <c r="FIO268" s="333"/>
      <c r="FIP268" s="330"/>
      <c r="FIQ268" s="322"/>
      <c r="FIR268" s="332"/>
      <c r="FIS268" s="333"/>
      <c r="FIT268" s="330"/>
      <c r="FIU268" s="322"/>
      <c r="FIV268" s="332"/>
      <c r="FIW268" s="333"/>
      <c r="FIX268" s="330"/>
      <c r="FIY268" s="322"/>
      <c r="FIZ268" s="332"/>
      <c r="FJA268" s="333"/>
      <c r="FJB268" s="330"/>
      <c r="FJC268" s="322"/>
      <c r="FJD268" s="332"/>
      <c r="FJE268" s="333"/>
      <c r="FJF268" s="330"/>
      <c r="FJG268" s="322"/>
      <c r="FJH268" s="332"/>
      <c r="FJI268" s="333"/>
      <c r="FJJ268" s="330"/>
      <c r="FJK268" s="322"/>
      <c r="FJL268" s="332"/>
      <c r="FJM268" s="333"/>
      <c r="FJN268" s="330"/>
      <c r="FJO268" s="322"/>
      <c r="FJP268" s="332"/>
      <c r="FJQ268" s="333"/>
      <c r="FJR268" s="330"/>
      <c r="FJS268" s="322"/>
      <c r="FJT268" s="332"/>
      <c r="FJU268" s="333"/>
      <c r="FJV268" s="330"/>
      <c r="FJW268" s="322"/>
      <c r="FJX268" s="332"/>
      <c r="FJY268" s="333"/>
      <c r="FJZ268" s="330"/>
      <c r="FKA268" s="322"/>
      <c r="FKB268" s="332"/>
      <c r="FKC268" s="333"/>
      <c r="FKD268" s="330"/>
      <c r="FKE268" s="322"/>
      <c r="FKF268" s="332"/>
      <c r="FKG268" s="333"/>
      <c r="FKH268" s="330"/>
      <c r="FKI268" s="322"/>
      <c r="FKJ268" s="332"/>
      <c r="FKK268" s="333"/>
      <c r="FKL268" s="330"/>
      <c r="FKM268" s="322"/>
      <c r="FKN268" s="332"/>
      <c r="FKO268" s="333"/>
      <c r="FKP268" s="330"/>
      <c r="FKQ268" s="322"/>
      <c r="FKR268" s="332"/>
      <c r="FKS268" s="333"/>
      <c r="FKT268" s="330"/>
      <c r="FKU268" s="322"/>
      <c r="FKV268" s="332"/>
      <c r="FKW268" s="333"/>
      <c r="FKX268" s="330"/>
      <c r="FKY268" s="322"/>
      <c r="FKZ268" s="332"/>
      <c r="FLA268" s="333"/>
      <c r="FLB268" s="330"/>
      <c r="FLC268" s="322"/>
      <c r="FLD268" s="332"/>
      <c r="FLE268" s="333"/>
      <c r="FLF268" s="330"/>
      <c r="FLG268" s="322"/>
      <c r="FLH268" s="332"/>
      <c r="FLI268" s="333"/>
      <c r="FLJ268" s="330"/>
      <c r="FLK268" s="322"/>
      <c r="FLL268" s="332"/>
      <c r="FLM268" s="333"/>
      <c r="FLN268" s="330"/>
      <c r="FLO268" s="322"/>
      <c r="FLP268" s="332"/>
      <c r="FLQ268" s="333"/>
      <c r="FLR268" s="330"/>
      <c r="FLS268" s="322"/>
      <c r="FLT268" s="332"/>
      <c r="FLU268" s="333"/>
      <c r="FLV268" s="330"/>
      <c r="FLW268" s="322"/>
      <c r="FLX268" s="332"/>
      <c r="FLY268" s="333"/>
      <c r="FLZ268" s="330"/>
      <c r="FMA268" s="322"/>
      <c r="FMB268" s="332"/>
      <c r="FMC268" s="333"/>
      <c r="FMD268" s="330"/>
      <c r="FME268" s="322"/>
      <c r="FMF268" s="332"/>
      <c r="FMG268" s="333"/>
      <c r="FMH268" s="330"/>
      <c r="FMI268" s="322"/>
      <c r="FMJ268" s="332"/>
      <c r="FMK268" s="333"/>
      <c r="FML268" s="330"/>
      <c r="FMM268" s="322"/>
      <c r="FMN268" s="332"/>
      <c r="FMO268" s="333"/>
      <c r="FMP268" s="330"/>
      <c r="FMQ268" s="322"/>
      <c r="FMR268" s="332"/>
      <c r="FMS268" s="333"/>
      <c r="FMT268" s="330"/>
      <c r="FMU268" s="322"/>
      <c r="FMV268" s="332"/>
      <c r="FMW268" s="333"/>
      <c r="FMX268" s="330"/>
      <c r="FMY268" s="322"/>
      <c r="FMZ268" s="332"/>
      <c r="FNA268" s="333"/>
      <c r="FNB268" s="330"/>
      <c r="FNC268" s="322"/>
      <c r="FND268" s="332"/>
      <c r="FNE268" s="333"/>
      <c r="FNF268" s="330"/>
      <c r="FNG268" s="322"/>
      <c r="FNH268" s="332"/>
      <c r="FNI268" s="333"/>
      <c r="FNJ268" s="330"/>
      <c r="FNK268" s="322"/>
      <c r="FNL268" s="332"/>
      <c r="FNM268" s="333"/>
      <c r="FNN268" s="330"/>
      <c r="FNO268" s="322"/>
      <c r="FNP268" s="332"/>
      <c r="FNQ268" s="333"/>
      <c r="FNR268" s="330"/>
      <c r="FNS268" s="322"/>
      <c r="FNT268" s="332"/>
      <c r="FNU268" s="333"/>
      <c r="FNV268" s="330"/>
      <c r="FNW268" s="322"/>
      <c r="FNX268" s="332"/>
      <c r="FNY268" s="333"/>
      <c r="FNZ268" s="330"/>
      <c r="FOA268" s="322"/>
      <c r="FOB268" s="332"/>
      <c r="FOC268" s="333"/>
      <c r="FOD268" s="330"/>
      <c r="FOE268" s="322"/>
      <c r="FOF268" s="332"/>
      <c r="FOG268" s="333"/>
      <c r="FOH268" s="330"/>
      <c r="FOI268" s="322"/>
      <c r="FOJ268" s="332"/>
      <c r="FOK268" s="333"/>
      <c r="FOL268" s="330"/>
      <c r="FOM268" s="322"/>
      <c r="FON268" s="332"/>
      <c r="FOO268" s="333"/>
      <c r="FOP268" s="330"/>
      <c r="FOQ268" s="322"/>
      <c r="FOR268" s="332"/>
      <c r="FOS268" s="333"/>
      <c r="FOT268" s="330"/>
      <c r="FOU268" s="322"/>
      <c r="FOV268" s="332"/>
      <c r="FOW268" s="333"/>
      <c r="FOX268" s="330"/>
      <c r="FOY268" s="322"/>
      <c r="FOZ268" s="332"/>
      <c r="FPA268" s="333"/>
      <c r="FPB268" s="330"/>
      <c r="FPC268" s="322"/>
      <c r="FPD268" s="332"/>
      <c r="FPE268" s="333"/>
      <c r="FPF268" s="330"/>
      <c r="FPG268" s="322"/>
      <c r="FPH268" s="332"/>
      <c r="FPI268" s="333"/>
      <c r="FPJ268" s="330"/>
      <c r="FPK268" s="322"/>
      <c r="FPL268" s="332"/>
      <c r="FPM268" s="333"/>
      <c r="FPN268" s="330"/>
      <c r="FPO268" s="322"/>
      <c r="FPP268" s="332"/>
      <c r="FPQ268" s="333"/>
      <c r="FPR268" s="330"/>
      <c r="FPS268" s="322"/>
      <c r="FPT268" s="332"/>
      <c r="FPU268" s="333"/>
      <c r="FPV268" s="330"/>
      <c r="FPW268" s="322"/>
      <c r="FPX268" s="332"/>
      <c r="FPY268" s="333"/>
      <c r="FPZ268" s="330"/>
      <c r="FQA268" s="322"/>
      <c r="FQB268" s="332"/>
      <c r="FQC268" s="333"/>
      <c r="FQD268" s="330"/>
      <c r="FQE268" s="322"/>
      <c r="FQF268" s="332"/>
      <c r="FQG268" s="333"/>
      <c r="FQH268" s="330"/>
      <c r="FQI268" s="322"/>
      <c r="FQJ268" s="332"/>
      <c r="FQK268" s="333"/>
      <c r="FQL268" s="330"/>
      <c r="FQM268" s="322"/>
      <c r="FQN268" s="332"/>
      <c r="FQO268" s="333"/>
      <c r="FQP268" s="330"/>
      <c r="FQQ268" s="322"/>
      <c r="FQR268" s="332"/>
      <c r="FQS268" s="333"/>
      <c r="FQT268" s="330"/>
      <c r="FQU268" s="322"/>
      <c r="FQV268" s="332"/>
      <c r="FQW268" s="333"/>
      <c r="FQX268" s="330"/>
      <c r="FQY268" s="322"/>
      <c r="FQZ268" s="332"/>
      <c r="FRA268" s="333"/>
      <c r="FRB268" s="330"/>
      <c r="FRC268" s="322"/>
      <c r="FRD268" s="332"/>
      <c r="FRE268" s="333"/>
      <c r="FRF268" s="330"/>
      <c r="FRG268" s="322"/>
      <c r="FRH268" s="332"/>
      <c r="FRI268" s="333"/>
      <c r="FRJ268" s="330"/>
      <c r="FRK268" s="322"/>
      <c r="FRL268" s="332"/>
      <c r="FRM268" s="333"/>
      <c r="FRN268" s="330"/>
      <c r="FRO268" s="322"/>
      <c r="FRP268" s="332"/>
      <c r="FRQ268" s="333"/>
      <c r="FRR268" s="330"/>
      <c r="FRS268" s="322"/>
      <c r="FRT268" s="332"/>
      <c r="FRU268" s="333"/>
      <c r="FRV268" s="330"/>
      <c r="FRW268" s="322"/>
      <c r="FRX268" s="332"/>
      <c r="FRY268" s="333"/>
      <c r="FRZ268" s="330"/>
      <c r="FSA268" s="322"/>
      <c r="FSB268" s="332"/>
      <c r="FSC268" s="333"/>
      <c r="FSD268" s="330"/>
      <c r="FSE268" s="322"/>
      <c r="FSF268" s="332"/>
      <c r="FSG268" s="333"/>
      <c r="FSH268" s="330"/>
      <c r="FSI268" s="322"/>
      <c r="FSJ268" s="332"/>
      <c r="FSK268" s="333"/>
      <c r="FSL268" s="330"/>
      <c r="FSM268" s="322"/>
      <c r="FSN268" s="332"/>
      <c r="FSO268" s="333"/>
      <c r="FSP268" s="330"/>
      <c r="FSQ268" s="322"/>
      <c r="FSR268" s="332"/>
      <c r="FSS268" s="333"/>
      <c r="FST268" s="330"/>
      <c r="FSU268" s="322"/>
      <c r="FSV268" s="332"/>
      <c r="FSW268" s="333"/>
      <c r="FSX268" s="330"/>
      <c r="FSY268" s="322"/>
      <c r="FSZ268" s="332"/>
      <c r="FTA268" s="333"/>
      <c r="FTB268" s="330"/>
      <c r="FTC268" s="322"/>
      <c r="FTD268" s="332"/>
      <c r="FTE268" s="333"/>
      <c r="FTF268" s="330"/>
      <c r="FTG268" s="322"/>
      <c r="FTH268" s="332"/>
      <c r="FTI268" s="333"/>
      <c r="FTJ268" s="330"/>
      <c r="FTK268" s="322"/>
      <c r="FTL268" s="332"/>
      <c r="FTM268" s="333"/>
      <c r="FTN268" s="330"/>
      <c r="FTO268" s="322"/>
      <c r="FTP268" s="332"/>
      <c r="FTQ268" s="333"/>
      <c r="FTR268" s="330"/>
      <c r="FTS268" s="322"/>
      <c r="FTT268" s="332"/>
      <c r="FTU268" s="333"/>
      <c r="FTV268" s="330"/>
      <c r="FTW268" s="322"/>
      <c r="FTX268" s="332"/>
      <c r="FTY268" s="333"/>
      <c r="FTZ268" s="330"/>
      <c r="FUA268" s="322"/>
      <c r="FUB268" s="332"/>
      <c r="FUC268" s="333"/>
      <c r="FUD268" s="330"/>
      <c r="FUE268" s="322"/>
      <c r="FUF268" s="332"/>
      <c r="FUG268" s="333"/>
      <c r="FUH268" s="330"/>
      <c r="FUI268" s="322"/>
      <c r="FUJ268" s="332"/>
      <c r="FUK268" s="333"/>
      <c r="FUL268" s="330"/>
      <c r="FUM268" s="322"/>
      <c r="FUN268" s="332"/>
      <c r="FUO268" s="333"/>
      <c r="FUP268" s="330"/>
      <c r="FUQ268" s="322"/>
      <c r="FUR268" s="332"/>
      <c r="FUS268" s="333"/>
      <c r="FUT268" s="330"/>
      <c r="FUU268" s="322"/>
      <c r="FUV268" s="332"/>
      <c r="FUW268" s="333"/>
      <c r="FUX268" s="330"/>
      <c r="FUY268" s="322"/>
      <c r="FUZ268" s="332"/>
      <c r="FVA268" s="333"/>
      <c r="FVB268" s="330"/>
      <c r="FVC268" s="322"/>
      <c r="FVD268" s="332"/>
      <c r="FVE268" s="333"/>
      <c r="FVF268" s="330"/>
      <c r="FVG268" s="322"/>
      <c r="FVH268" s="332"/>
      <c r="FVI268" s="333"/>
      <c r="FVJ268" s="330"/>
      <c r="FVK268" s="322"/>
      <c r="FVL268" s="332"/>
      <c r="FVM268" s="333"/>
      <c r="FVN268" s="330"/>
      <c r="FVO268" s="322"/>
      <c r="FVP268" s="332"/>
      <c r="FVQ268" s="333"/>
      <c r="FVR268" s="330"/>
      <c r="FVS268" s="322"/>
      <c r="FVT268" s="332"/>
      <c r="FVU268" s="333"/>
      <c r="FVV268" s="330"/>
      <c r="FVW268" s="322"/>
      <c r="FVX268" s="332"/>
      <c r="FVY268" s="333"/>
      <c r="FVZ268" s="330"/>
      <c r="FWA268" s="322"/>
      <c r="FWB268" s="332"/>
      <c r="FWC268" s="333"/>
      <c r="FWD268" s="330"/>
      <c r="FWE268" s="322"/>
      <c r="FWF268" s="332"/>
      <c r="FWG268" s="333"/>
      <c r="FWH268" s="330"/>
      <c r="FWI268" s="322"/>
      <c r="FWJ268" s="332"/>
      <c r="FWK268" s="333"/>
      <c r="FWL268" s="330"/>
      <c r="FWM268" s="322"/>
      <c r="FWN268" s="332"/>
      <c r="FWO268" s="333"/>
      <c r="FWP268" s="330"/>
      <c r="FWQ268" s="322"/>
      <c r="FWR268" s="332"/>
      <c r="FWS268" s="333"/>
      <c r="FWT268" s="330"/>
      <c r="FWU268" s="322"/>
      <c r="FWV268" s="332"/>
      <c r="FWW268" s="333"/>
      <c r="FWX268" s="330"/>
      <c r="FWY268" s="322"/>
      <c r="FWZ268" s="332"/>
      <c r="FXA268" s="333"/>
      <c r="FXB268" s="330"/>
      <c r="FXC268" s="322"/>
      <c r="FXD268" s="332"/>
      <c r="FXE268" s="333"/>
      <c r="FXF268" s="330"/>
      <c r="FXG268" s="322"/>
      <c r="FXH268" s="332"/>
      <c r="FXI268" s="333"/>
      <c r="FXJ268" s="330"/>
      <c r="FXK268" s="322"/>
      <c r="FXL268" s="332"/>
      <c r="FXM268" s="333"/>
      <c r="FXN268" s="330"/>
      <c r="FXO268" s="322"/>
      <c r="FXP268" s="332"/>
      <c r="FXQ268" s="333"/>
      <c r="FXR268" s="330"/>
      <c r="FXS268" s="322"/>
      <c r="FXT268" s="332"/>
      <c r="FXU268" s="333"/>
      <c r="FXV268" s="330"/>
      <c r="FXW268" s="322"/>
      <c r="FXX268" s="332"/>
      <c r="FXY268" s="333"/>
      <c r="FXZ268" s="330"/>
      <c r="FYA268" s="322"/>
      <c r="FYB268" s="332"/>
      <c r="FYC268" s="333"/>
      <c r="FYD268" s="330"/>
      <c r="FYE268" s="322"/>
      <c r="FYF268" s="332"/>
      <c r="FYG268" s="333"/>
      <c r="FYH268" s="330"/>
      <c r="FYI268" s="322"/>
      <c r="FYJ268" s="332"/>
      <c r="FYK268" s="333"/>
      <c r="FYL268" s="330"/>
      <c r="FYM268" s="322"/>
      <c r="FYN268" s="332"/>
      <c r="FYO268" s="333"/>
      <c r="FYP268" s="330"/>
      <c r="FYQ268" s="322"/>
      <c r="FYR268" s="332"/>
      <c r="FYS268" s="333"/>
      <c r="FYT268" s="330"/>
      <c r="FYU268" s="322"/>
      <c r="FYV268" s="332"/>
      <c r="FYW268" s="333"/>
      <c r="FYX268" s="330"/>
      <c r="FYY268" s="322"/>
      <c r="FYZ268" s="332"/>
      <c r="FZA268" s="333"/>
      <c r="FZB268" s="330"/>
      <c r="FZC268" s="322"/>
      <c r="FZD268" s="332"/>
      <c r="FZE268" s="333"/>
      <c r="FZF268" s="330"/>
      <c r="FZG268" s="322"/>
      <c r="FZH268" s="332"/>
      <c r="FZI268" s="333"/>
      <c r="FZJ268" s="330"/>
      <c r="FZK268" s="322"/>
      <c r="FZL268" s="332"/>
      <c r="FZM268" s="333"/>
      <c r="FZN268" s="330"/>
      <c r="FZO268" s="322"/>
      <c r="FZP268" s="332"/>
      <c r="FZQ268" s="333"/>
      <c r="FZR268" s="330"/>
      <c r="FZS268" s="322"/>
      <c r="FZT268" s="332"/>
      <c r="FZU268" s="333"/>
      <c r="FZV268" s="330"/>
      <c r="FZW268" s="322"/>
      <c r="FZX268" s="332"/>
      <c r="FZY268" s="333"/>
      <c r="FZZ268" s="330"/>
      <c r="GAA268" s="322"/>
      <c r="GAB268" s="332"/>
      <c r="GAC268" s="333"/>
      <c r="GAD268" s="330"/>
      <c r="GAE268" s="322"/>
      <c r="GAF268" s="332"/>
      <c r="GAG268" s="333"/>
      <c r="GAH268" s="330"/>
      <c r="GAI268" s="322"/>
      <c r="GAJ268" s="332"/>
      <c r="GAK268" s="333"/>
      <c r="GAL268" s="330"/>
      <c r="GAM268" s="322"/>
      <c r="GAN268" s="332"/>
      <c r="GAO268" s="333"/>
      <c r="GAP268" s="330"/>
      <c r="GAQ268" s="322"/>
      <c r="GAR268" s="332"/>
      <c r="GAS268" s="333"/>
      <c r="GAT268" s="330"/>
      <c r="GAU268" s="322"/>
      <c r="GAV268" s="332"/>
      <c r="GAW268" s="333"/>
      <c r="GAX268" s="330"/>
      <c r="GAY268" s="322"/>
      <c r="GAZ268" s="332"/>
      <c r="GBA268" s="333"/>
      <c r="GBB268" s="330"/>
      <c r="GBC268" s="322"/>
      <c r="GBD268" s="332"/>
      <c r="GBE268" s="333"/>
      <c r="GBF268" s="330"/>
      <c r="GBG268" s="322"/>
      <c r="GBH268" s="332"/>
      <c r="GBI268" s="333"/>
      <c r="GBJ268" s="330"/>
      <c r="GBK268" s="322"/>
      <c r="GBL268" s="332"/>
      <c r="GBM268" s="333"/>
      <c r="GBN268" s="330"/>
      <c r="GBO268" s="322"/>
      <c r="GBP268" s="332"/>
      <c r="GBQ268" s="333"/>
      <c r="GBR268" s="330"/>
      <c r="GBS268" s="322"/>
      <c r="GBT268" s="332"/>
      <c r="GBU268" s="333"/>
      <c r="GBV268" s="330"/>
      <c r="GBW268" s="322"/>
      <c r="GBX268" s="332"/>
      <c r="GBY268" s="333"/>
      <c r="GBZ268" s="330"/>
      <c r="GCA268" s="322"/>
      <c r="GCB268" s="332"/>
      <c r="GCC268" s="333"/>
      <c r="GCD268" s="330"/>
      <c r="GCE268" s="322"/>
      <c r="GCF268" s="332"/>
      <c r="GCG268" s="333"/>
      <c r="GCH268" s="330"/>
      <c r="GCI268" s="322"/>
      <c r="GCJ268" s="332"/>
      <c r="GCK268" s="333"/>
      <c r="GCL268" s="330"/>
      <c r="GCM268" s="322"/>
      <c r="GCN268" s="332"/>
      <c r="GCO268" s="333"/>
      <c r="GCP268" s="330"/>
      <c r="GCQ268" s="322"/>
      <c r="GCR268" s="332"/>
      <c r="GCS268" s="333"/>
      <c r="GCT268" s="330"/>
      <c r="GCU268" s="322"/>
      <c r="GCV268" s="332"/>
      <c r="GCW268" s="333"/>
      <c r="GCX268" s="330"/>
      <c r="GCY268" s="322"/>
      <c r="GCZ268" s="332"/>
      <c r="GDA268" s="333"/>
      <c r="GDB268" s="330"/>
      <c r="GDC268" s="322"/>
      <c r="GDD268" s="332"/>
      <c r="GDE268" s="333"/>
      <c r="GDF268" s="330"/>
      <c r="GDG268" s="322"/>
      <c r="GDH268" s="332"/>
      <c r="GDI268" s="333"/>
      <c r="GDJ268" s="330"/>
      <c r="GDK268" s="322"/>
      <c r="GDL268" s="332"/>
      <c r="GDM268" s="333"/>
      <c r="GDN268" s="330"/>
      <c r="GDO268" s="322"/>
      <c r="GDP268" s="332"/>
      <c r="GDQ268" s="333"/>
      <c r="GDR268" s="330"/>
      <c r="GDS268" s="322"/>
      <c r="GDT268" s="332"/>
      <c r="GDU268" s="333"/>
      <c r="GDV268" s="330"/>
      <c r="GDW268" s="322"/>
      <c r="GDX268" s="332"/>
      <c r="GDY268" s="333"/>
      <c r="GDZ268" s="330"/>
      <c r="GEA268" s="322"/>
      <c r="GEB268" s="332"/>
      <c r="GEC268" s="333"/>
      <c r="GED268" s="330"/>
      <c r="GEE268" s="322"/>
      <c r="GEF268" s="332"/>
      <c r="GEG268" s="333"/>
      <c r="GEH268" s="330"/>
      <c r="GEI268" s="322"/>
      <c r="GEJ268" s="332"/>
      <c r="GEK268" s="333"/>
      <c r="GEL268" s="330"/>
      <c r="GEM268" s="322"/>
      <c r="GEN268" s="332"/>
      <c r="GEO268" s="333"/>
      <c r="GEP268" s="330"/>
      <c r="GEQ268" s="322"/>
      <c r="GER268" s="332"/>
      <c r="GES268" s="333"/>
      <c r="GET268" s="330"/>
      <c r="GEU268" s="322"/>
      <c r="GEV268" s="332"/>
      <c r="GEW268" s="333"/>
      <c r="GEX268" s="330"/>
      <c r="GEY268" s="322"/>
      <c r="GEZ268" s="332"/>
      <c r="GFA268" s="333"/>
      <c r="GFB268" s="330"/>
      <c r="GFC268" s="322"/>
      <c r="GFD268" s="332"/>
      <c r="GFE268" s="333"/>
      <c r="GFF268" s="330"/>
      <c r="GFG268" s="322"/>
      <c r="GFH268" s="332"/>
      <c r="GFI268" s="333"/>
      <c r="GFJ268" s="330"/>
      <c r="GFK268" s="322"/>
      <c r="GFL268" s="332"/>
      <c r="GFM268" s="333"/>
      <c r="GFN268" s="330"/>
      <c r="GFO268" s="322"/>
      <c r="GFP268" s="332"/>
      <c r="GFQ268" s="333"/>
      <c r="GFR268" s="330"/>
      <c r="GFS268" s="322"/>
      <c r="GFT268" s="332"/>
      <c r="GFU268" s="333"/>
      <c r="GFV268" s="330"/>
      <c r="GFW268" s="322"/>
      <c r="GFX268" s="332"/>
      <c r="GFY268" s="333"/>
      <c r="GFZ268" s="330"/>
      <c r="GGA268" s="322"/>
      <c r="GGB268" s="332"/>
      <c r="GGC268" s="333"/>
      <c r="GGD268" s="330"/>
      <c r="GGE268" s="322"/>
      <c r="GGF268" s="332"/>
      <c r="GGG268" s="333"/>
      <c r="GGH268" s="330"/>
      <c r="GGI268" s="322"/>
      <c r="GGJ268" s="332"/>
      <c r="GGK268" s="333"/>
      <c r="GGL268" s="330"/>
      <c r="GGM268" s="322"/>
      <c r="GGN268" s="332"/>
      <c r="GGO268" s="333"/>
      <c r="GGP268" s="330"/>
      <c r="GGQ268" s="322"/>
      <c r="GGR268" s="332"/>
      <c r="GGS268" s="333"/>
      <c r="GGT268" s="330"/>
      <c r="GGU268" s="322"/>
      <c r="GGV268" s="332"/>
      <c r="GGW268" s="333"/>
      <c r="GGX268" s="330"/>
      <c r="GGY268" s="322"/>
      <c r="GGZ268" s="332"/>
      <c r="GHA268" s="333"/>
      <c r="GHB268" s="330"/>
      <c r="GHC268" s="322"/>
      <c r="GHD268" s="332"/>
      <c r="GHE268" s="333"/>
      <c r="GHF268" s="330"/>
      <c r="GHG268" s="322"/>
      <c r="GHH268" s="332"/>
      <c r="GHI268" s="333"/>
      <c r="GHJ268" s="330"/>
      <c r="GHK268" s="322"/>
      <c r="GHL268" s="332"/>
      <c r="GHM268" s="333"/>
      <c r="GHN268" s="330"/>
      <c r="GHO268" s="322"/>
      <c r="GHP268" s="332"/>
      <c r="GHQ268" s="333"/>
      <c r="GHR268" s="330"/>
      <c r="GHS268" s="322"/>
      <c r="GHT268" s="332"/>
      <c r="GHU268" s="333"/>
      <c r="GHV268" s="330"/>
      <c r="GHW268" s="322"/>
      <c r="GHX268" s="332"/>
      <c r="GHY268" s="333"/>
      <c r="GHZ268" s="330"/>
      <c r="GIA268" s="322"/>
      <c r="GIB268" s="332"/>
      <c r="GIC268" s="333"/>
      <c r="GID268" s="330"/>
      <c r="GIE268" s="322"/>
      <c r="GIF268" s="332"/>
      <c r="GIG268" s="333"/>
      <c r="GIH268" s="330"/>
      <c r="GII268" s="322"/>
      <c r="GIJ268" s="332"/>
      <c r="GIK268" s="333"/>
      <c r="GIL268" s="330"/>
      <c r="GIM268" s="322"/>
      <c r="GIN268" s="332"/>
      <c r="GIO268" s="333"/>
      <c r="GIP268" s="330"/>
      <c r="GIQ268" s="322"/>
      <c r="GIR268" s="332"/>
      <c r="GIS268" s="333"/>
      <c r="GIT268" s="330"/>
      <c r="GIU268" s="322"/>
      <c r="GIV268" s="332"/>
      <c r="GIW268" s="333"/>
      <c r="GIX268" s="330"/>
      <c r="GIY268" s="322"/>
      <c r="GIZ268" s="332"/>
      <c r="GJA268" s="333"/>
      <c r="GJB268" s="330"/>
      <c r="GJC268" s="322"/>
      <c r="GJD268" s="332"/>
      <c r="GJE268" s="333"/>
      <c r="GJF268" s="330"/>
      <c r="GJG268" s="322"/>
      <c r="GJH268" s="332"/>
      <c r="GJI268" s="333"/>
      <c r="GJJ268" s="330"/>
      <c r="GJK268" s="322"/>
      <c r="GJL268" s="332"/>
      <c r="GJM268" s="333"/>
      <c r="GJN268" s="330"/>
      <c r="GJO268" s="322"/>
      <c r="GJP268" s="332"/>
      <c r="GJQ268" s="333"/>
      <c r="GJR268" s="330"/>
      <c r="GJS268" s="322"/>
      <c r="GJT268" s="332"/>
      <c r="GJU268" s="333"/>
      <c r="GJV268" s="330"/>
      <c r="GJW268" s="322"/>
      <c r="GJX268" s="332"/>
      <c r="GJY268" s="333"/>
      <c r="GJZ268" s="330"/>
      <c r="GKA268" s="322"/>
      <c r="GKB268" s="332"/>
      <c r="GKC268" s="333"/>
      <c r="GKD268" s="330"/>
      <c r="GKE268" s="322"/>
      <c r="GKF268" s="332"/>
      <c r="GKG268" s="333"/>
      <c r="GKH268" s="330"/>
      <c r="GKI268" s="322"/>
      <c r="GKJ268" s="332"/>
      <c r="GKK268" s="333"/>
      <c r="GKL268" s="330"/>
      <c r="GKM268" s="322"/>
      <c r="GKN268" s="332"/>
      <c r="GKO268" s="333"/>
      <c r="GKP268" s="330"/>
      <c r="GKQ268" s="322"/>
      <c r="GKR268" s="332"/>
      <c r="GKS268" s="333"/>
      <c r="GKT268" s="330"/>
      <c r="GKU268" s="322"/>
      <c r="GKV268" s="332"/>
      <c r="GKW268" s="333"/>
      <c r="GKX268" s="330"/>
      <c r="GKY268" s="322"/>
      <c r="GKZ268" s="332"/>
      <c r="GLA268" s="333"/>
      <c r="GLB268" s="330"/>
      <c r="GLC268" s="322"/>
      <c r="GLD268" s="332"/>
      <c r="GLE268" s="333"/>
      <c r="GLF268" s="330"/>
      <c r="GLG268" s="322"/>
      <c r="GLH268" s="332"/>
      <c r="GLI268" s="333"/>
      <c r="GLJ268" s="330"/>
      <c r="GLK268" s="322"/>
      <c r="GLL268" s="332"/>
      <c r="GLM268" s="333"/>
      <c r="GLN268" s="330"/>
      <c r="GLO268" s="322"/>
      <c r="GLP268" s="332"/>
      <c r="GLQ268" s="333"/>
      <c r="GLR268" s="330"/>
      <c r="GLS268" s="322"/>
      <c r="GLT268" s="332"/>
      <c r="GLU268" s="333"/>
      <c r="GLV268" s="330"/>
      <c r="GLW268" s="322"/>
      <c r="GLX268" s="332"/>
      <c r="GLY268" s="333"/>
      <c r="GLZ268" s="330"/>
      <c r="GMA268" s="322"/>
      <c r="GMB268" s="332"/>
      <c r="GMC268" s="333"/>
      <c r="GMD268" s="330"/>
      <c r="GME268" s="322"/>
      <c r="GMF268" s="332"/>
      <c r="GMG268" s="333"/>
      <c r="GMH268" s="330"/>
      <c r="GMI268" s="322"/>
      <c r="GMJ268" s="332"/>
      <c r="GMK268" s="333"/>
      <c r="GML268" s="330"/>
      <c r="GMM268" s="322"/>
      <c r="GMN268" s="332"/>
      <c r="GMO268" s="333"/>
      <c r="GMP268" s="330"/>
      <c r="GMQ268" s="322"/>
      <c r="GMR268" s="332"/>
      <c r="GMS268" s="333"/>
      <c r="GMT268" s="330"/>
      <c r="GMU268" s="322"/>
      <c r="GMV268" s="332"/>
      <c r="GMW268" s="333"/>
      <c r="GMX268" s="330"/>
      <c r="GMY268" s="322"/>
      <c r="GMZ268" s="332"/>
      <c r="GNA268" s="333"/>
      <c r="GNB268" s="330"/>
      <c r="GNC268" s="322"/>
      <c r="GND268" s="332"/>
      <c r="GNE268" s="333"/>
      <c r="GNF268" s="330"/>
      <c r="GNG268" s="322"/>
      <c r="GNH268" s="332"/>
      <c r="GNI268" s="333"/>
      <c r="GNJ268" s="330"/>
      <c r="GNK268" s="322"/>
      <c r="GNL268" s="332"/>
      <c r="GNM268" s="333"/>
      <c r="GNN268" s="330"/>
      <c r="GNO268" s="322"/>
      <c r="GNP268" s="332"/>
      <c r="GNQ268" s="333"/>
      <c r="GNR268" s="330"/>
      <c r="GNS268" s="322"/>
      <c r="GNT268" s="332"/>
      <c r="GNU268" s="333"/>
      <c r="GNV268" s="330"/>
      <c r="GNW268" s="322"/>
      <c r="GNX268" s="332"/>
      <c r="GNY268" s="333"/>
      <c r="GNZ268" s="330"/>
      <c r="GOA268" s="322"/>
      <c r="GOB268" s="332"/>
      <c r="GOC268" s="333"/>
      <c r="GOD268" s="330"/>
      <c r="GOE268" s="322"/>
      <c r="GOF268" s="332"/>
      <c r="GOG268" s="333"/>
      <c r="GOH268" s="330"/>
      <c r="GOI268" s="322"/>
      <c r="GOJ268" s="332"/>
      <c r="GOK268" s="333"/>
      <c r="GOL268" s="330"/>
      <c r="GOM268" s="322"/>
      <c r="GON268" s="332"/>
      <c r="GOO268" s="333"/>
      <c r="GOP268" s="330"/>
      <c r="GOQ268" s="322"/>
      <c r="GOR268" s="332"/>
      <c r="GOS268" s="333"/>
      <c r="GOT268" s="330"/>
      <c r="GOU268" s="322"/>
      <c r="GOV268" s="332"/>
      <c r="GOW268" s="333"/>
      <c r="GOX268" s="330"/>
      <c r="GOY268" s="322"/>
      <c r="GOZ268" s="332"/>
      <c r="GPA268" s="333"/>
      <c r="GPB268" s="330"/>
      <c r="GPC268" s="322"/>
      <c r="GPD268" s="332"/>
      <c r="GPE268" s="333"/>
      <c r="GPF268" s="330"/>
      <c r="GPG268" s="322"/>
      <c r="GPH268" s="332"/>
      <c r="GPI268" s="333"/>
      <c r="GPJ268" s="330"/>
      <c r="GPK268" s="322"/>
      <c r="GPL268" s="332"/>
      <c r="GPM268" s="333"/>
      <c r="GPN268" s="330"/>
      <c r="GPO268" s="322"/>
      <c r="GPP268" s="332"/>
      <c r="GPQ268" s="333"/>
      <c r="GPR268" s="330"/>
      <c r="GPS268" s="322"/>
      <c r="GPT268" s="332"/>
      <c r="GPU268" s="333"/>
      <c r="GPV268" s="330"/>
      <c r="GPW268" s="322"/>
      <c r="GPX268" s="332"/>
      <c r="GPY268" s="333"/>
      <c r="GPZ268" s="330"/>
      <c r="GQA268" s="322"/>
      <c r="GQB268" s="332"/>
      <c r="GQC268" s="333"/>
      <c r="GQD268" s="330"/>
      <c r="GQE268" s="322"/>
      <c r="GQF268" s="332"/>
      <c r="GQG268" s="333"/>
      <c r="GQH268" s="330"/>
      <c r="GQI268" s="322"/>
      <c r="GQJ268" s="332"/>
      <c r="GQK268" s="333"/>
      <c r="GQL268" s="330"/>
      <c r="GQM268" s="322"/>
      <c r="GQN268" s="332"/>
      <c r="GQO268" s="333"/>
      <c r="GQP268" s="330"/>
      <c r="GQQ268" s="322"/>
      <c r="GQR268" s="332"/>
      <c r="GQS268" s="333"/>
      <c r="GQT268" s="330"/>
      <c r="GQU268" s="322"/>
      <c r="GQV268" s="332"/>
      <c r="GQW268" s="333"/>
      <c r="GQX268" s="330"/>
      <c r="GQY268" s="322"/>
      <c r="GQZ268" s="332"/>
      <c r="GRA268" s="333"/>
      <c r="GRB268" s="330"/>
      <c r="GRC268" s="322"/>
      <c r="GRD268" s="332"/>
      <c r="GRE268" s="333"/>
      <c r="GRF268" s="330"/>
      <c r="GRG268" s="322"/>
      <c r="GRH268" s="332"/>
      <c r="GRI268" s="333"/>
      <c r="GRJ268" s="330"/>
      <c r="GRK268" s="322"/>
      <c r="GRL268" s="332"/>
      <c r="GRM268" s="333"/>
      <c r="GRN268" s="330"/>
      <c r="GRO268" s="322"/>
      <c r="GRP268" s="332"/>
      <c r="GRQ268" s="333"/>
      <c r="GRR268" s="330"/>
      <c r="GRS268" s="322"/>
      <c r="GRT268" s="332"/>
      <c r="GRU268" s="333"/>
      <c r="GRV268" s="330"/>
      <c r="GRW268" s="322"/>
      <c r="GRX268" s="332"/>
      <c r="GRY268" s="333"/>
      <c r="GRZ268" s="330"/>
      <c r="GSA268" s="322"/>
      <c r="GSB268" s="332"/>
      <c r="GSC268" s="333"/>
      <c r="GSD268" s="330"/>
      <c r="GSE268" s="322"/>
      <c r="GSF268" s="332"/>
      <c r="GSG268" s="333"/>
      <c r="GSH268" s="330"/>
      <c r="GSI268" s="322"/>
      <c r="GSJ268" s="332"/>
      <c r="GSK268" s="333"/>
      <c r="GSL268" s="330"/>
      <c r="GSM268" s="322"/>
      <c r="GSN268" s="332"/>
      <c r="GSO268" s="333"/>
      <c r="GSP268" s="330"/>
      <c r="GSQ268" s="322"/>
      <c r="GSR268" s="332"/>
      <c r="GSS268" s="333"/>
      <c r="GST268" s="330"/>
      <c r="GSU268" s="322"/>
      <c r="GSV268" s="332"/>
      <c r="GSW268" s="333"/>
      <c r="GSX268" s="330"/>
      <c r="GSY268" s="322"/>
      <c r="GSZ268" s="332"/>
      <c r="GTA268" s="333"/>
      <c r="GTB268" s="330"/>
      <c r="GTC268" s="322"/>
      <c r="GTD268" s="332"/>
      <c r="GTE268" s="333"/>
      <c r="GTF268" s="330"/>
      <c r="GTG268" s="322"/>
      <c r="GTH268" s="332"/>
      <c r="GTI268" s="333"/>
      <c r="GTJ268" s="330"/>
      <c r="GTK268" s="322"/>
      <c r="GTL268" s="332"/>
      <c r="GTM268" s="333"/>
      <c r="GTN268" s="330"/>
      <c r="GTO268" s="322"/>
      <c r="GTP268" s="332"/>
      <c r="GTQ268" s="333"/>
      <c r="GTR268" s="330"/>
      <c r="GTS268" s="322"/>
      <c r="GTT268" s="332"/>
      <c r="GTU268" s="333"/>
      <c r="GTV268" s="330"/>
      <c r="GTW268" s="322"/>
      <c r="GTX268" s="332"/>
      <c r="GTY268" s="333"/>
      <c r="GTZ268" s="330"/>
      <c r="GUA268" s="322"/>
      <c r="GUB268" s="332"/>
      <c r="GUC268" s="333"/>
      <c r="GUD268" s="330"/>
      <c r="GUE268" s="322"/>
      <c r="GUF268" s="332"/>
      <c r="GUG268" s="333"/>
      <c r="GUH268" s="330"/>
      <c r="GUI268" s="322"/>
      <c r="GUJ268" s="332"/>
      <c r="GUK268" s="333"/>
      <c r="GUL268" s="330"/>
      <c r="GUM268" s="322"/>
      <c r="GUN268" s="332"/>
      <c r="GUO268" s="333"/>
      <c r="GUP268" s="330"/>
      <c r="GUQ268" s="322"/>
      <c r="GUR268" s="332"/>
      <c r="GUS268" s="333"/>
      <c r="GUT268" s="330"/>
      <c r="GUU268" s="322"/>
      <c r="GUV268" s="332"/>
      <c r="GUW268" s="333"/>
      <c r="GUX268" s="330"/>
      <c r="GUY268" s="322"/>
      <c r="GUZ268" s="332"/>
      <c r="GVA268" s="333"/>
      <c r="GVB268" s="330"/>
      <c r="GVC268" s="322"/>
      <c r="GVD268" s="332"/>
      <c r="GVE268" s="333"/>
      <c r="GVF268" s="330"/>
      <c r="GVG268" s="322"/>
      <c r="GVH268" s="332"/>
      <c r="GVI268" s="333"/>
      <c r="GVJ268" s="330"/>
      <c r="GVK268" s="322"/>
      <c r="GVL268" s="332"/>
      <c r="GVM268" s="333"/>
      <c r="GVN268" s="330"/>
      <c r="GVO268" s="322"/>
      <c r="GVP268" s="332"/>
      <c r="GVQ268" s="333"/>
      <c r="GVR268" s="330"/>
      <c r="GVS268" s="322"/>
      <c r="GVT268" s="332"/>
      <c r="GVU268" s="333"/>
      <c r="GVV268" s="330"/>
      <c r="GVW268" s="322"/>
      <c r="GVX268" s="332"/>
      <c r="GVY268" s="333"/>
      <c r="GVZ268" s="330"/>
      <c r="GWA268" s="322"/>
      <c r="GWB268" s="332"/>
      <c r="GWC268" s="333"/>
      <c r="GWD268" s="330"/>
      <c r="GWE268" s="322"/>
      <c r="GWF268" s="332"/>
      <c r="GWG268" s="333"/>
      <c r="GWH268" s="330"/>
      <c r="GWI268" s="322"/>
      <c r="GWJ268" s="332"/>
      <c r="GWK268" s="333"/>
      <c r="GWL268" s="330"/>
      <c r="GWM268" s="322"/>
      <c r="GWN268" s="332"/>
      <c r="GWO268" s="333"/>
      <c r="GWP268" s="330"/>
      <c r="GWQ268" s="322"/>
      <c r="GWR268" s="332"/>
      <c r="GWS268" s="333"/>
      <c r="GWT268" s="330"/>
      <c r="GWU268" s="322"/>
      <c r="GWV268" s="332"/>
      <c r="GWW268" s="333"/>
      <c r="GWX268" s="330"/>
      <c r="GWY268" s="322"/>
      <c r="GWZ268" s="332"/>
      <c r="GXA268" s="333"/>
      <c r="GXB268" s="330"/>
      <c r="GXC268" s="322"/>
      <c r="GXD268" s="332"/>
      <c r="GXE268" s="333"/>
      <c r="GXF268" s="330"/>
      <c r="GXG268" s="322"/>
      <c r="GXH268" s="332"/>
      <c r="GXI268" s="333"/>
      <c r="GXJ268" s="330"/>
      <c r="GXK268" s="322"/>
      <c r="GXL268" s="332"/>
      <c r="GXM268" s="333"/>
      <c r="GXN268" s="330"/>
      <c r="GXO268" s="322"/>
      <c r="GXP268" s="332"/>
      <c r="GXQ268" s="333"/>
      <c r="GXR268" s="330"/>
      <c r="GXS268" s="322"/>
      <c r="GXT268" s="332"/>
      <c r="GXU268" s="333"/>
      <c r="GXV268" s="330"/>
      <c r="GXW268" s="322"/>
      <c r="GXX268" s="332"/>
      <c r="GXY268" s="333"/>
      <c r="GXZ268" s="330"/>
      <c r="GYA268" s="322"/>
      <c r="GYB268" s="332"/>
      <c r="GYC268" s="333"/>
      <c r="GYD268" s="330"/>
      <c r="GYE268" s="322"/>
      <c r="GYF268" s="332"/>
      <c r="GYG268" s="333"/>
      <c r="GYH268" s="330"/>
      <c r="GYI268" s="322"/>
      <c r="GYJ268" s="332"/>
      <c r="GYK268" s="333"/>
      <c r="GYL268" s="330"/>
      <c r="GYM268" s="322"/>
      <c r="GYN268" s="332"/>
      <c r="GYO268" s="333"/>
      <c r="GYP268" s="330"/>
      <c r="GYQ268" s="322"/>
      <c r="GYR268" s="332"/>
      <c r="GYS268" s="333"/>
      <c r="GYT268" s="330"/>
      <c r="GYU268" s="322"/>
      <c r="GYV268" s="332"/>
      <c r="GYW268" s="333"/>
      <c r="GYX268" s="330"/>
      <c r="GYY268" s="322"/>
      <c r="GYZ268" s="332"/>
      <c r="GZA268" s="333"/>
      <c r="GZB268" s="330"/>
      <c r="GZC268" s="322"/>
      <c r="GZD268" s="332"/>
      <c r="GZE268" s="333"/>
      <c r="GZF268" s="330"/>
      <c r="GZG268" s="322"/>
      <c r="GZH268" s="332"/>
      <c r="GZI268" s="333"/>
      <c r="GZJ268" s="330"/>
      <c r="GZK268" s="322"/>
      <c r="GZL268" s="332"/>
      <c r="GZM268" s="333"/>
      <c r="GZN268" s="330"/>
      <c r="GZO268" s="322"/>
      <c r="GZP268" s="332"/>
      <c r="GZQ268" s="333"/>
      <c r="GZR268" s="330"/>
      <c r="GZS268" s="322"/>
      <c r="GZT268" s="332"/>
      <c r="GZU268" s="333"/>
      <c r="GZV268" s="330"/>
      <c r="GZW268" s="322"/>
      <c r="GZX268" s="332"/>
      <c r="GZY268" s="333"/>
      <c r="GZZ268" s="330"/>
      <c r="HAA268" s="322"/>
      <c r="HAB268" s="332"/>
      <c r="HAC268" s="333"/>
      <c r="HAD268" s="330"/>
      <c r="HAE268" s="322"/>
      <c r="HAF268" s="332"/>
      <c r="HAG268" s="333"/>
      <c r="HAH268" s="330"/>
      <c r="HAI268" s="322"/>
      <c r="HAJ268" s="332"/>
      <c r="HAK268" s="333"/>
      <c r="HAL268" s="330"/>
      <c r="HAM268" s="322"/>
      <c r="HAN268" s="332"/>
      <c r="HAO268" s="333"/>
      <c r="HAP268" s="330"/>
      <c r="HAQ268" s="322"/>
      <c r="HAR268" s="332"/>
      <c r="HAS268" s="333"/>
      <c r="HAT268" s="330"/>
      <c r="HAU268" s="322"/>
      <c r="HAV268" s="332"/>
      <c r="HAW268" s="333"/>
      <c r="HAX268" s="330"/>
      <c r="HAY268" s="322"/>
      <c r="HAZ268" s="332"/>
      <c r="HBA268" s="333"/>
      <c r="HBB268" s="330"/>
      <c r="HBC268" s="322"/>
      <c r="HBD268" s="332"/>
      <c r="HBE268" s="333"/>
      <c r="HBF268" s="330"/>
      <c r="HBG268" s="322"/>
      <c r="HBH268" s="332"/>
      <c r="HBI268" s="333"/>
      <c r="HBJ268" s="330"/>
      <c r="HBK268" s="322"/>
      <c r="HBL268" s="332"/>
      <c r="HBM268" s="333"/>
      <c r="HBN268" s="330"/>
      <c r="HBO268" s="322"/>
      <c r="HBP268" s="332"/>
      <c r="HBQ268" s="333"/>
      <c r="HBR268" s="330"/>
      <c r="HBS268" s="322"/>
      <c r="HBT268" s="332"/>
      <c r="HBU268" s="333"/>
      <c r="HBV268" s="330"/>
      <c r="HBW268" s="322"/>
      <c r="HBX268" s="332"/>
      <c r="HBY268" s="333"/>
      <c r="HBZ268" s="330"/>
      <c r="HCA268" s="322"/>
      <c r="HCB268" s="332"/>
      <c r="HCC268" s="333"/>
      <c r="HCD268" s="330"/>
      <c r="HCE268" s="322"/>
      <c r="HCF268" s="332"/>
      <c r="HCG268" s="333"/>
      <c r="HCH268" s="330"/>
      <c r="HCI268" s="322"/>
      <c r="HCJ268" s="332"/>
      <c r="HCK268" s="333"/>
      <c r="HCL268" s="330"/>
      <c r="HCM268" s="322"/>
      <c r="HCN268" s="332"/>
      <c r="HCO268" s="333"/>
      <c r="HCP268" s="330"/>
      <c r="HCQ268" s="322"/>
      <c r="HCR268" s="332"/>
      <c r="HCS268" s="333"/>
      <c r="HCT268" s="330"/>
      <c r="HCU268" s="322"/>
      <c r="HCV268" s="332"/>
      <c r="HCW268" s="333"/>
      <c r="HCX268" s="330"/>
      <c r="HCY268" s="322"/>
      <c r="HCZ268" s="332"/>
      <c r="HDA268" s="333"/>
      <c r="HDB268" s="330"/>
      <c r="HDC268" s="322"/>
      <c r="HDD268" s="332"/>
      <c r="HDE268" s="333"/>
      <c r="HDF268" s="330"/>
      <c r="HDG268" s="322"/>
      <c r="HDH268" s="332"/>
      <c r="HDI268" s="333"/>
      <c r="HDJ268" s="330"/>
      <c r="HDK268" s="322"/>
      <c r="HDL268" s="332"/>
      <c r="HDM268" s="333"/>
      <c r="HDN268" s="330"/>
      <c r="HDO268" s="322"/>
      <c r="HDP268" s="332"/>
      <c r="HDQ268" s="333"/>
      <c r="HDR268" s="330"/>
      <c r="HDS268" s="322"/>
      <c r="HDT268" s="332"/>
      <c r="HDU268" s="333"/>
      <c r="HDV268" s="330"/>
      <c r="HDW268" s="322"/>
      <c r="HDX268" s="332"/>
      <c r="HDY268" s="333"/>
      <c r="HDZ268" s="330"/>
      <c r="HEA268" s="322"/>
      <c r="HEB268" s="332"/>
      <c r="HEC268" s="333"/>
      <c r="HED268" s="330"/>
      <c r="HEE268" s="322"/>
      <c r="HEF268" s="332"/>
      <c r="HEG268" s="333"/>
      <c r="HEH268" s="330"/>
      <c r="HEI268" s="322"/>
      <c r="HEJ268" s="332"/>
      <c r="HEK268" s="333"/>
      <c r="HEL268" s="330"/>
      <c r="HEM268" s="322"/>
      <c r="HEN268" s="332"/>
      <c r="HEO268" s="333"/>
      <c r="HEP268" s="330"/>
      <c r="HEQ268" s="322"/>
      <c r="HER268" s="332"/>
      <c r="HES268" s="333"/>
      <c r="HET268" s="330"/>
      <c r="HEU268" s="322"/>
      <c r="HEV268" s="332"/>
      <c r="HEW268" s="333"/>
      <c r="HEX268" s="330"/>
      <c r="HEY268" s="322"/>
      <c r="HEZ268" s="332"/>
      <c r="HFA268" s="333"/>
      <c r="HFB268" s="330"/>
      <c r="HFC268" s="322"/>
      <c r="HFD268" s="332"/>
      <c r="HFE268" s="333"/>
      <c r="HFF268" s="330"/>
      <c r="HFG268" s="322"/>
      <c r="HFH268" s="332"/>
      <c r="HFI268" s="333"/>
      <c r="HFJ268" s="330"/>
      <c r="HFK268" s="322"/>
      <c r="HFL268" s="332"/>
      <c r="HFM268" s="333"/>
      <c r="HFN268" s="330"/>
      <c r="HFO268" s="322"/>
      <c r="HFP268" s="332"/>
      <c r="HFQ268" s="333"/>
      <c r="HFR268" s="330"/>
      <c r="HFS268" s="322"/>
      <c r="HFT268" s="332"/>
      <c r="HFU268" s="333"/>
      <c r="HFV268" s="330"/>
      <c r="HFW268" s="322"/>
      <c r="HFX268" s="332"/>
      <c r="HFY268" s="333"/>
      <c r="HFZ268" s="330"/>
      <c r="HGA268" s="322"/>
      <c r="HGB268" s="332"/>
      <c r="HGC268" s="333"/>
      <c r="HGD268" s="330"/>
      <c r="HGE268" s="322"/>
      <c r="HGF268" s="332"/>
      <c r="HGG268" s="333"/>
      <c r="HGH268" s="330"/>
      <c r="HGI268" s="322"/>
      <c r="HGJ268" s="332"/>
      <c r="HGK268" s="333"/>
      <c r="HGL268" s="330"/>
      <c r="HGM268" s="322"/>
      <c r="HGN268" s="332"/>
      <c r="HGO268" s="333"/>
      <c r="HGP268" s="330"/>
      <c r="HGQ268" s="322"/>
      <c r="HGR268" s="332"/>
      <c r="HGS268" s="333"/>
      <c r="HGT268" s="330"/>
      <c r="HGU268" s="322"/>
      <c r="HGV268" s="332"/>
      <c r="HGW268" s="333"/>
      <c r="HGX268" s="330"/>
      <c r="HGY268" s="322"/>
      <c r="HGZ268" s="332"/>
      <c r="HHA268" s="333"/>
      <c r="HHB268" s="330"/>
      <c r="HHC268" s="322"/>
      <c r="HHD268" s="332"/>
      <c r="HHE268" s="333"/>
      <c r="HHF268" s="330"/>
      <c r="HHG268" s="322"/>
      <c r="HHH268" s="332"/>
      <c r="HHI268" s="333"/>
      <c r="HHJ268" s="330"/>
      <c r="HHK268" s="322"/>
      <c r="HHL268" s="332"/>
      <c r="HHM268" s="333"/>
      <c r="HHN268" s="330"/>
      <c r="HHO268" s="322"/>
      <c r="HHP268" s="332"/>
      <c r="HHQ268" s="333"/>
      <c r="HHR268" s="330"/>
      <c r="HHS268" s="322"/>
      <c r="HHT268" s="332"/>
      <c r="HHU268" s="333"/>
      <c r="HHV268" s="330"/>
      <c r="HHW268" s="322"/>
      <c r="HHX268" s="332"/>
      <c r="HHY268" s="333"/>
      <c r="HHZ268" s="330"/>
      <c r="HIA268" s="322"/>
      <c r="HIB268" s="332"/>
      <c r="HIC268" s="333"/>
      <c r="HID268" s="330"/>
      <c r="HIE268" s="322"/>
      <c r="HIF268" s="332"/>
      <c r="HIG268" s="333"/>
      <c r="HIH268" s="330"/>
      <c r="HII268" s="322"/>
      <c r="HIJ268" s="332"/>
      <c r="HIK268" s="333"/>
      <c r="HIL268" s="330"/>
      <c r="HIM268" s="322"/>
      <c r="HIN268" s="332"/>
      <c r="HIO268" s="333"/>
      <c r="HIP268" s="330"/>
      <c r="HIQ268" s="322"/>
      <c r="HIR268" s="332"/>
      <c r="HIS268" s="333"/>
      <c r="HIT268" s="330"/>
      <c r="HIU268" s="322"/>
      <c r="HIV268" s="332"/>
      <c r="HIW268" s="333"/>
      <c r="HIX268" s="330"/>
      <c r="HIY268" s="322"/>
      <c r="HIZ268" s="332"/>
      <c r="HJA268" s="333"/>
      <c r="HJB268" s="330"/>
      <c r="HJC268" s="322"/>
      <c r="HJD268" s="332"/>
      <c r="HJE268" s="333"/>
      <c r="HJF268" s="330"/>
      <c r="HJG268" s="322"/>
      <c r="HJH268" s="332"/>
      <c r="HJI268" s="333"/>
      <c r="HJJ268" s="330"/>
      <c r="HJK268" s="322"/>
      <c r="HJL268" s="332"/>
      <c r="HJM268" s="333"/>
      <c r="HJN268" s="330"/>
      <c r="HJO268" s="322"/>
      <c r="HJP268" s="332"/>
      <c r="HJQ268" s="333"/>
      <c r="HJR268" s="330"/>
      <c r="HJS268" s="322"/>
      <c r="HJT268" s="332"/>
      <c r="HJU268" s="333"/>
      <c r="HJV268" s="330"/>
      <c r="HJW268" s="322"/>
      <c r="HJX268" s="332"/>
      <c r="HJY268" s="333"/>
      <c r="HJZ268" s="330"/>
      <c r="HKA268" s="322"/>
      <c r="HKB268" s="332"/>
      <c r="HKC268" s="333"/>
      <c r="HKD268" s="330"/>
      <c r="HKE268" s="322"/>
      <c r="HKF268" s="332"/>
      <c r="HKG268" s="333"/>
      <c r="HKH268" s="330"/>
      <c r="HKI268" s="322"/>
      <c r="HKJ268" s="332"/>
      <c r="HKK268" s="333"/>
      <c r="HKL268" s="330"/>
      <c r="HKM268" s="322"/>
      <c r="HKN268" s="332"/>
      <c r="HKO268" s="333"/>
      <c r="HKP268" s="330"/>
      <c r="HKQ268" s="322"/>
      <c r="HKR268" s="332"/>
      <c r="HKS268" s="333"/>
      <c r="HKT268" s="330"/>
      <c r="HKU268" s="322"/>
      <c r="HKV268" s="332"/>
      <c r="HKW268" s="333"/>
      <c r="HKX268" s="330"/>
      <c r="HKY268" s="322"/>
      <c r="HKZ268" s="332"/>
      <c r="HLA268" s="333"/>
      <c r="HLB268" s="330"/>
      <c r="HLC268" s="322"/>
      <c r="HLD268" s="332"/>
      <c r="HLE268" s="333"/>
      <c r="HLF268" s="330"/>
      <c r="HLG268" s="322"/>
      <c r="HLH268" s="332"/>
      <c r="HLI268" s="333"/>
      <c r="HLJ268" s="330"/>
      <c r="HLK268" s="322"/>
      <c r="HLL268" s="332"/>
      <c r="HLM268" s="333"/>
      <c r="HLN268" s="330"/>
      <c r="HLO268" s="322"/>
      <c r="HLP268" s="332"/>
      <c r="HLQ268" s="333"/>
      <c r="HLR268" s="330"/>
      <c r="HLS268" s="322"/>
      <c r="HLT268" s="332"/>
      <c r="HLU268" s="333"/>
      <c r="HLV268" s="330"/>
      <c r="HLW268" s="322"/>
      <c r="HLX268" s="332"/>
      <c r="HLY268" s="333"/>
      <c r="HLZ268" s="330"/>
      <c r="HMA268" s="322"/>
      <c r="HMB268" s="332"/>
      <c r="HMC268" s="333"/>
      <c r="HMD268" s="330"/>
      <c r="HME268" s="322"/>
      <c r="HMF268" s="332"/>
      <c r="HMG268" s="333"/>
      <c r="HMH268" s="330"/>
      <c r="HMI268" s="322"/>
      <c r="HMJ268" s="332"/>
      <c r="HMK268" s="333"/>
      <c r="HML268" s="330"/>
      <c r="HMM268" s="322"/>
      <c r="HMN268" s="332"/>
      <c r="HMO268" s="333"/>
      <c r="HMP268" s="330"/>
      <c r="HMQ268" s="322"/>
      <c r="HMR268" s="332"/>
      <c r="HMS268" s="333"/>
      <c r="HMT268" s="330"/>
      <c r="HMU268" s="322"/>
      <c r="HMV268" s="332"/>
      <c r="HMW268" s="333"/>
      <c r="HMX268" s="330"/>
      <c r="HMY268" s="322"/>
      <c r="HMZ268" s="332"/>
      <c r="HNA268" s="333"/>
      <c r="HNB268" s="330"/>
      <c r="HNC268" s="322"/>
      <c r="HND268" s="332"/>
      <c r="HNE268" s="333"/>
      <c r="HNF268" s="330"/>
      <c r="HNG268" s="322"/>
      <c r="HNH268" s="332"/>
      <c r="HNI268" s="333"/>
      <c r="HNJ268" s="330"/>
      <c r="HNK268" s="322"/>
      <c r="HNL268" s="332"/>
      <c r="HNM268" s="333"/>
      <c r="HNN268" s="330"/>
      <c r="HNO268" s="322"/>
      <c r="HNP268" s="332"/>
      <c r="HNQ268" s="333"/>
      <c r="HNR268" s="330"/>
      <c r="HNS268" s="322"/>
      <c r="HNT268" s="332"/>
      <c r="HNU268" s="333"/>
      <c r="HNV268" s="330"/>
      <c r="HNW268" s="322"/>
      <c r="HNX268" s="332"/>
      <c r="HNY268" s="333"/>
      <c r="HNZ268" s="330"/>
      <c r="HOA268" s="322"/>
      <c r="HOB268" s="332"/>
      <c r="HOC268" s="333"/>
      <c r="HOD268" s="330"/>
      <c r="HOE268" s="322"/>
      <c r="HOF268" s="332"/>
      <c r="HOG268" s="333"/>
      <c r="HOH268" s="330"/>
      <c r="HOI268" s="322"/>
      <c r="HOJ268" s="332"/>
      <c r="HOK268" s="333"/>
      <c r="HOL268" s="330"/>
      <c r="HOM268" s="322"/>
      <c r="HON268" s="332"/>
      <c r="HOO268" s="333"/>
      <c r="HOP268" s="330"/>
      <c r="HOQ268" s="322"/>
      <c r="HOR268" s="332"/>
      <c r="HOS268" s="333"/>
      <c r="HOT268" s="330"/>
      <c r="HOU268" s="322"/>
      <c r="HOV268" s="332"/>
      <c r="HOW268" s="333"/>
      <c r="HOX268" s="330"/>
      <c r="HOY268" s="322"/>
      <c r="HOZ268" s="332"/>
      <c r="HPA268" s="333"/>
      <c r="HPB268" s="330"/>
      <c r="HPC268" s="322"/>
      <c r="HPD268" s="332"/>
      <c r="HPE268" s="333"/>
      <c r="HPF268" s="330"/>
      <c r="HPG268" s="322"/>
      <c r="HPH268" s="332"/>
      <c r="HPI268" s="333"/>
      <c r="HPJ268" s="330"/>
      <c r="HPK268" s="322"/>
      <c r="HPL268" s="332"/>
      <c r="HPM268" s="333"/>
      <c r="HPN268" s="330"/>
      <c r="HPO268" s="322"/>
      <c r="HPP268" s="332"/>
      <c r="HPQ268" s="333"/>
      <c r="HPR268" s="330"/>
      <c r="HPS268" s="322"/>
      <c r="HPT268" s="332"/>
      <c r="HPU268" s="333"/>
      <c r="HPV268" s="330"/>
      <c r="HPW268" s="322"/>
      <c r="HPX268" s="332"/>
      <c r="HPY268" s="333"/>
      <c r="HPZ268" s="330"/>
      <c r="HQA268" s="322"/>
      <c r="HQB268" s="332"/>
      <c r="HQC268" s="333"/>
      <c r="HQD268" s="330"/>
      <c r="HQE268" s="322"/>
      <c r="HQF268" s="332"/>
      <c r="HQG268" s="333"/>
      <c r="HQH268" s="330"/>
      <c r="HQI268" s="322"/>
      <c r="HQJ268" s="332"/>
      <c r="HQK268" s="333"/>
      <c r="HQL268" s="330"/>
      <c r="HQM268" s="322"/>
      <c r="HQN268" s="332"/>
      <c r="HQO268" s="333"/>
      <c r="HQP268" s="330"/>
      <c r="HQQ268" s="322"/>
      <c r="HQR268" s="332"/>
      <c r="HQS268" s="333"/>
      <c r="HQT268" s="330"/>
      <c r="HQU268" s="322"/>
      <c r="HQV268" s="332"/>
      <c r="HQW268" s="333"/>
      <c r="HQX268" s="330"/>
      <c r="HQY268" s="322"/>
      <c r="HQZ268" s="332"/>
      <c r="HRA268" s="333"/>
      <c r="HRB268" s="330"/>
      <c r="HRC268" s="322"/>
      <c r="HRD268" s="332"/>
      <c r="HRE268" s="333"/>
      <c r="HRF268" s="330"/>
      <c r="HRG268" s="322"/>
      <c r="HRH268" s="332"/>
      <c r="HRI268" s="333"/>
      <c r="HRJ268" s="330"/>
      <c r="HRK268" s="322"/>
      <c r="HRL268" s="332"/>
      <c r="HRM268" s="333"/>
      <c r="HRN268" s="330"/>
      <c r="HRO268" s="322"/>
      <c r="HRP268" s="332"/>
      <c r="HRQ268" s="333"/>
      <c r="HRR268" s="330"/>
      <c r="HRS268" s="322"/>
      <c r="HRT268" s="332"/>
      <c r="HRU268" s="333"/>
      <c r="HRV268" s="330"/>
      <c r="HRW268" s="322"/>
      <c r="HRX268" s="332"/>
      <c r="HRY268" s="333"/>
      <c r="HRZ268" s="330"/>
      <c r="HSA268" s="322"/>
      <c r="HSB268" s="332"/>
      <c r="HSC268" s="333"/>
      <c r="HSD268" s="330"/>
      <c r="HSE268" s="322"/>
      <c r="HSF268" s="332"/>
      <c r="HSG268" s="333"/>
      <c r="HSH268" s="330"/>
      <c r="HSI268" s="322"/>
      <c r="HSJ268" s="332"/>
      <c r="HSK268" s="333"/>
      <c r="HSL268" s="330"/>
      <c r="HSM268" s="322"/>
      <c r="HSN268" s="332"/>
      <c r="HSO268" s="333"/>
      <c r="HSP268" s="330"/>
      <c r="HSQ268" s="322"/>
      <c r="HSR268" s="332"/>
      <c r="HSS268" s="333"/>
      <c r="HST268" s="330"/>
      <c r="HSU268" s="322"/>
      <c r="HSV268" s="332"/>
      <c r="HSW268" s="333"/>
      <c r="HSX268" s="330"/>
      <c r="HSY268" s="322"/>
      <c r="HSZ268" s="332"/>
      <c r="HTA268" s="333"/>
      <c r="HTB268" s="330"/>
      <c r="HTC268" s="322"/>
      <c r="HTD268" s="332"/>
      <c r="HTE268" s="333"/>
      <c r="HTF268" s="330"/>
      <c r="HTG268" s="322"/>
      <c r="HTH268" s="332"/>
      <c r="HTI268" s="333"/>
      <c r="HTJ268" s="330"/>
      <c r="HTK268" s="322"/>
      <c r="HTL268" s="332"/>
      <c r="HTM268" s="333"/>
      <c r="HTN268" s="330"/>
      <c r="HTO268" s="322"/>
      <c r="HTP268" s="332"/>
      <c r="HTQ268" s="333"/>
      <c r="HTR268" s="330"/>
      <c r="HTS268" s="322"/>
      <c r="HTT268" s="332"/>
      <c r="HTU268" s="333"/>
      <c r="HTV268" s="330"/>
      <c r="HTW268" s="322"/>
      <c r="HTX268" s="332"/>
      <c r="HTY268" s="333"/>
      <c r="HTZ268" s="330"/>
      <c r="HUA268" s="322"/>
      <c r="HUB268" s="332"/>
      <c r="HUC268" s="333"/>
      <c r="HUD268" s="330"/>
      <c r="HUE268" s="322"/>
      <c r="HUF268" s="332"/>
      <c r="HUG268" s="333"/>
      <c r="HUH268" s="330"/>
      <c r="HUI268" s="322"/>
      <c r="HUJ268" s="332"/>
      <c r="HUK268" s="333"/>
      <c r="HUL268" s="330"/>
      <c r="HUM268" s="322"/>
      <c r="HUN268" s="332"/>
      <c r="HUO268" s="333"/>
      <c r="HUP268" s="330"/>
      <c r="HUQ268" s="322"/>
      <c r="HUR268" s="332"/>
      <c r="HUS268" s="333"/>
      <c r="HUT268" s="330"/>
      <c r="HUU268" s="322"/>
      <c r="HUV268" s="332"/>
      <c r="HUW268" s="333"/>
      <c r="HUX268" s="330"/>
      <c r="HUY268" s="322"/>
      <c r="HUZ268" s="332"/>
      <c r="HVA268" s="333"/>
      <c r="HVB268" s="330"/>
      <c r="HVC268" s="322"/>
      <c r="HVD268" s="332"/>
      <c r="HVE268" s="333"/>
      <c r="HVF268" s="330"/>
      <c r="HVG268" s="322"/>
      <c r="HVH268" s="332"/>
      <c r="HVI268" s="333"/>
      <c r="HVJ268" s="330"/>
      <c r="HVK268" s="322"/>
      <c r="HVL268" s="332"/>
      <c r="HVM268" s="333"/>
      <c r="HVN268" s="330"/>
      <c r="HVO268" s="322"/>
      <c r="HVP268" s="332"/>
      <c r="HVQ268" s="333"/>
      <c r="HVR268" s="330"/>
      <c r="HVS268" s="322"/>
      <c r="HVT268" s="332"/>
      <c r="HVU268" s="333"/>
      <c r="HVV268" s="330"/>
      <c r="HVW268" s="322"/>
      <c r="HVX268" s="332"/>
      <c r="HVY268" s="333"/>
      <c r="HVZ268" s="330"/>
      <c r="HWA268" s="322"/>
      <c r="HWB268" s="332"/>
      <c r="HWC268" s="333"/>
      <c r="HWD268" s="330"/>
      <c r="HWE268" s="322"/>
      <c r="HWF268" s="332"/>
      <c r="HWG268" s="333"/>
      <c r="HWH268" s="330"/>
      <c r="HWI268" s="322"/>
      <c r="HWJ268" s="332"/>
      <c r="HWK268" s="333"/>
      <c r="HWL268" s="330"/>
      <c r="HWM268" s="322"/>
      <c r="HWN268" s="332"/>
      <c r="HWO268" s="333"/>
      <c r="HWP268" s="330"/>
      <c r="HWQ268" s="322"/>
      <c r="HWR268" s="332"/>
      <c r="HWS268" s="333"/>
      <c r="HWT268" s="330"/>
      <c r="HWU268" s="322"/>
      <c r="HWV268" s="332"/>
      <c r="HWW268" s="333"/>
      <c r="HWX268" s="330"/>
      <c r="HWY268" s="322"/>
      <c r="HWZ268" s="332"/>
      <c r="HXA268" s="333"/>
      <c r="HXB268" s="330"/>
      <c r="HXC268" s="322"/>
      <c r="HXD268" s="332"/>
      <c r="HXE268" s="333"/>
      <c r="HXF268" s="330"/>
      <c r="HXG268" s="322"/>
      <c r="HXH268" s="332"/>
      <c r="HXI268" s="333"/>
      <c r="HXJ268" s="330"/>
      <c r="HXK268" s="322"/>
      <c r="HXL268" s="332"/>
      <c r="HXM268" s="333"/>
      <c r="HXN268" s="330"/>
      <c r="HXO268" s="322"/>
      <c r="HXP268" s="332"/>
      <c r="HXQ268" s="333"/>
      <c r="HXR268" s="330"/>
      <c r="HXS268" s="322"/>
      <c r="HXT268" s="332"/>
      <c r="HXU268" s="333"/>
      <c r="HXV268" s="330"/>
      <c r="HXW268" s="322"/>
      <c r="HXX268" s="332"/>
      <c r="HXY268" s="333"/>
      <c r="HXZ268" s="330"/>
      <c r="HYA268" s="322"/>
      <c r="HYB268" s="332"/>
      <c r="HYC268" s="333"/>
      <c r="HYD268" s="330"/>
      <c r="HYE268" s="322"/>
      <c r="HYF268" s="332"/>
      <c r="HYG268" s="333"/>
      <c r="HYH268" s="330"/>
      <c r="HYI268" s="322"/>
      <c r="HYJ268" s="332"/>
      <c r="HYK268" s="333"/>
      <c r="HYL268" s="330"/>
      <c r="HYM268" s="322"/>
      <c r="HYN268" s="332"/>
      <c r="HYO268" s="333"/>
      <c r="HYP268" s="330"/>
      <c r="HYQ268" s="322"/>
      <c r="HYR268" s="332"/>
      <c r="HYS268" s="333"/>
      <c r="HYT268" s="330"/>
      <c r="HYU268" s="322"/>
      <c r="HYV268" s="332"/>
      <c r="HYW268" s="333"/>
      <c r="HYX268" s="330"/>
      <c r="HYY268" s="322"/>
      <c r="HYZ268" s="332"/>
      <c r="HZA268" s="333"/>
      <c r="HZB268" s="330"/>
      <c r="HZC268" s="322"/>
      <c r="HZD268" s="332"/>
      <c r="HZE268" s="333"/>
      <c r="HZF268" s="330"/>
      <c r="HZG268" s="322"/>
      <c r="HZH268" s="332"/>
      <c r="HZI268" s="333"/>
      <c r="HZJ268" s="330"/>
      <c r="HZK268" s="322"/>
      <c r="HZL268" s="332"/>
      <c r="HZM268" s="333"/>
      <c r="HZN268" s="330"/>
      <c r="HZO268" s="322"/>
      <c r="HZP268" s="332"/>
      <c r="HZQ268" s="333"/>
      <c r="HZR268" s="330"/>
      <c r="HZS268" s="322"/>
      <c r="HZT268" s="332"/>
      <c r="HZU268" s="333"/>
      <c r="HZV268" s="330"/>
      <c r="HZW268" s="322"/>
      <c r="HZX268" s="332"/>
      <c r="HZY268" s="333"/>
      <c r="HZZ268" s="330"/>
      <c r="IAA268" s="322"/>
      <c r="IAB268" s="332"/>
      <c r="IAC268" s="333"/>
      <c r="IAD268" s="330"/>
      <c r="IAE268" s="322"/>
      <c r="IAF268" s="332"/>
      <c r="IAG268" s="333"/>
      <c r="IAH268" s="330"/>
      <c r="IAI268" s="322"/>
      <c r="IAJ268" s="332"/>
      <c r="IAK268" s="333"/>
      <c r="IAL268" s="330"/>
      <c r="IAM268" s="322"/>
      <c r="IAN268" s="332"/>
      <c r="IAO268" s="333"/>
      <c r="IAP268" s="330"/>
      <c r="IAQ268" s="322"/>
      <c r="IAR268" s="332"/>
      <c r="IAS268" s="333"/>
      <c r="IAT268" s="330"/>
      <c r="IAU268" s="322"/>
      <c r="IAV268" s="332"/>
      <c r="IAW268" s="333"/>
      <c r="IAX268" s="330"/>
      <c r="IAY268" s="322"/>
      <c r="IAZ268" s="332"/>
      <c r="IBA268" s="333"/>
      <c r="IBB268" s="330"/>
      <c r="IBC268" s="322"/>
      <c r="IBD268" s="332"/>
      <c r="IBE268" s="333"/>
      <c r="IBF268" s="330"/>
      <c r="IBG268" s="322"/>
      <c r="IBH268" s="332"/>
      <c r="IBI268" s="333"/>
      <c r="IBJ268" s="330"/>
      <c r="IBK268" s="322"/>
      <c r="IBL268" s="332"/>
      <c r="IBM268" s="333"/>
      <c r="IBN268" s="330"/>
      <c r="IBO268" s="322"/>
      <c r="IBP268" s="332"/>
      <c r="IBQ268" s="333"/>
      <c r="IBR268" s="330"/>
      <c r="IBS268" s="322"/>
      <c r="IBT268" s="332"/>
      <c r="IBU268" s="333"/>
      <c r="IBV268" s="330"/>
      <c r="IBW268" s="322"/>
      <c r="IBX268" s="332"/>
      <c r="IBY268" s="333"/>
      <c r="IBZ268" s="330"/>
      <c r="ICA268" s="322"/>
      <c r="ICB268" s="332"/>
      <c r="ICC268" s="333"/>
      <c r="ICD268" s="330"/>
      <c r="ICE268" s="322"/>
      <c r="ICF268" s="332"/>
      <c r="ICG268" s="333"/>
      <c r="ICH268" s="330"/>
      <c r="ICI268" s="322"/>
      <c r="ICJ268" s="332"/>
      <c r="ICK268" s="333"/>
      <c r="ICL268" s="330"/>
      <c r="ICM268" s="322"/>
      <c r="ICN268" s="332"/>
      <c r="ICO268" s="333"/>
      <c r="ICP268" s="330"/>
      <c r="ICQ268" s="322"/>
      <c r="ICR268" s="332"/>
      <c r="ICS268" s="333"/>
      <c r="ICT268" s="330"/>
      <c r="ICU268" s="322"/>
      <c r="ICV268" s="332"/>
      <c r="ICW268" s="333"/>
      <c r="ICX268" s="330"/>
      <c r="ICY268" s="322"/>
      <c r="ICZ268" s="332"/>
      <c r="IDA268" s="333"/>
      <c r="IDB268" s="330"/>
      <c r="IDC268" s="322"/>
      <c r="IDD268" s="332"/>
      <c r="IDE268" s="333"/>
      <c r="IDF268" s="330"/>
      <c r="IDG268" s="322"/>
      <c r="IDH268" s="332"/>
      <c r="IDI268" s="333"/>
      <c r="IDJ268" s="330"/>
      <c r="IDK268" s="322"/>
      <c r="IDL268" s="332"/>
      <c r="IDM268" s="333"/>
      <c r="IDN268" s="330"/>
      <c r="IDO268" s="322"/>
      <c r="IDP268" s="332"/>
      <c r="IDQ268" s="333"/>
      <c r="IDR268" s="330"/>
      <c r="IDS268" s="322"/>
      <c r="IDT268" s="332"/>
      <c r="IDU268" s="333"/>
      <c r="IDV268" s="330"/>
      <c r="IDW268" s="322"/>
      <c r="IDX268" s="332"/>
      <c r="IDY268" s="333"/>
      <c r="IDZ268" s="330"/>
      <c r="IEA268" s="322"/>
      <c r="IEB268" s="332"/>
      <c r="IEC268" s="333"/>
      <c r="IED268" s="330"/>
      <c r="IEE268" s="322"/>
      <c r="IEF268" s="332"/>
      <c r="IEG268" s="333"/>
      <c r="IEH268" s="330"/>
      <c r="IEI268" s="322"/>
      <c r="IEJ268" s="332"/>
      <c r="IEK268" s="333"/>
      <c r="IEL268" s="330"/>
      <c r="IEM268" s="322"/>
      <c r="IEN268" s="332"/>
      <c r="IEO268" s="333"/>
      <c r="IEP268" s="330"/>
      <c r="IEQ268" s="322"/>
      <c r="IER268" s="332"/>
      <c r="IES268" s="333"/>
      <c r="IET268" s="330"/>
      <c r="IEU268" s="322"/>
      <c r="IEV268" s="332"/>
      <c r="IEW268" s="333"/>
      <c r="IEX268" s="330"/>
      <c r="IEY268" s="322"/>
      <c r="IEZ268" s="332"/>
      <c r="IFA268" s="333"/>
      <c r="IFB268" s="330"/>
      <c r="IFC268" s="322"/>
      <c r="IFD268" s="332"/>
      <c r="IFE268" s="333"/>
      <c r="IFF268" s="330"/>
      <c r="IFG268" s="322"/>
      <c r="IFH268" s="332"/>
      <c r="IFI268" s="333"/>
      <c r="IFJ268" s="330"/>
      <c r="IFK268" s="322"/>
      <c r="IFL268" s="332"/>
      <c r="IFM268" s="333"/>
      <c r="IFN268" s="330"/>
      <c r="IFO268" s="322"/>
      <c r="IFP268" s="332"/>
      <c r="IFQ268" s="333"/>
      <c r="IFR268" s="330"/>
      <c r="IFS268" s="322"/>
      <c r="IFT268" s="332"/>
      <c r="IFU268" s="333"/>
      <c r="IFV268" s="330"/>
      <c r="IFW268" s="322"/>
      <c r="IFX268" s="332"/>
      <c r="IFY268" s="333"/>
      <c r="IFZ268" s="330"/>
      <c r="IGA268" s="322"/>
      <c r="IGB268" s="332"/>
      <c r="IGC268" s="333"/>
      <c r="IGD268" s="330"/>
      <c r="IGE268" s="322"/>
      <c r="IGF268" s="332"/>
      <c r="IGG268" s="333"/>
      <c r="IGH268" s="330"/>
      <c r="IGI268" s="322"/>
      <c r="IGJ268" s="332"/>
      <c r="IGK268" s="333"/>
      <c r="IGL268" s="330"/>
      <c r="IGM268" s="322"/>
      <c r="IGN268" s="332"/>
      <c r="IGO268" s="333"/>
      <c r="IGP268" s="330"/>
      <c r="IGQ268" s="322"/>
      <c r="IGR268" s="332"/>
      <c r="IGS268" s="333"/>
      <c r="IGT268" s="330"/>
      <c r="IGU268" s="322"/>
      <c r="IGV268" s="332"/>
      <c r="IGW268" s="333"/>
      <c r="IGX268" s="330"/>
      <c r="IGY268" s="322"/>
      <c r="IGZ268" s="332"/>
      <c r="IHA268" s="333"/>
      <c r="IHB268" s="330"/>
      <c r="IHC268" s="322"/>
      <c r="IHD268" s="332"/>
      <c r="IHE268" s="333"/>
      <c r="IHF268" s="330"/>
      <c r="IHG268" s="322"/>
      <c r="IHH268" s="332"/>
      <c r="IHI268" s="333"/>
      <c r="IHJ268" s="330"/>
      <c r="IHK268" s="322"/>
      <c r="IHL268" s="332"/>
      <c r="IHM268" s="333"/>
      <c r="IHN268" s="330"/>
      <c r="IHO268" s="322"/>
      <c r="IHP268" s="332"/>
      <c r="IHQ268" s="333"/>
      <c r="IHR268" s="330"/>
      <c r="IHS268" s="322"/>
      <c r="IHT268" s="332"/>
      <c r="IHU268" s="333"/>
      <c r="IHV268" s="330"/>
      <c r="IHW268" s="322"/>
      <c r="IHX268" s="332"/>
      <c r="IHY268" s="333"/>
      <c r="IHZ268" s="330"/>
      <c r="IIA268" s="322"/>
      <c r="IIB268" s="332"/>
      <c r="IIC268" s="333"/>
      <c r="IID268" s="330"/>
      <c r="IIE268" s="322"/>
      <c r="IIF268" s="332"/>
      <c r="IIG268" s="333"/>
      <c r="IIH268" s="330"/>
      <c r="III268" s="322"/>
      <c r="IIJ268" s="332"/>
      <c r="IIK268" s="333"/>
      <c r="IIL268" s="330"/>
      <c r="IIM268" s="322"/>
      <c r="IIN268" s="332"/>
      <c r="IIO268" s="333"/>
      <c r="IIP268" s="330"/>
      <c r="IIQ268" s="322"/>
      <c r="IIR268" s="332"/>
      <c r="IIS268" s="333"/>
      <c r="IIT268" s="330"/>
      <c r="IIU268" s="322"/>
      <c r="IIV268" s="332"/>
      <c r="IIW268" s="333"/>
      <c r="IIX268" s="330"/>
      <c r="IIY268" s="322"/>
      <c r="IIZ268" s="332"/>
      <c r="IJA268" s="333"/>
      <c r="IJB268" s="330"/>
      <c r="IJC268" s="322"/>
      <c r="IJD268" s="332"/>
      <c r="IJE268" s="333"/>
      <c r="IJF268" s="330"/>
      <c r="IJG268" s="322"/>
      <c r="IJH268" s="332"/>
      <c r="IJI268" s="333"/>
      <c r="IJJ268" s="330"/>
      <c r="IJK268" s="322"/>
      <c r="IJL268" s="332"/>
      <c r="IJM268" s="333"/>
      <c r="IJN268" s="330"/>
      <c r="IJO268" s="322"/>
      <c r="IJP268" s="332"/>
      <c r="IJQ268" s="333"/>
      <c r="IJR268" s="330"/>
      <c r="IJS268" s="322"/>
      <c r="IJT268" s="332"/>
      <c r="IJU268" s="333"/>
      <c r="IJV268" s="330"/>
      <c r="IJW268" s="322"/>
      <c r="IJX268" s="332"/>
      <c r="IJY268" s="333"/>
      <c r="IJZ268" s="330"/>
      <c r="IKA268" s="322"/>
      <c r="IKB268" s="332"/>
      <c r="IKC268" s="333"/>
      <c r="IKD268" s="330"/>
      <c r="IKE268" s="322"/>
      <c r="IKF268" s="332"/>
      <c r="IKG268" s="333"/>
      <c r="IKH268" s="330"/>
      <c r="IKI268" s="322"/>
      <c r="IKJ268" s="332"/>
      <c r="IKK268" s="333"/>
      <c r="IKL268" s="330"/>
      <c r="IKM268" s="322"/>
      <c r="IKN268" s="332"/>
      <c r="IKO268" s="333"/>
      <c r="IKP268" s="330"/>
      <c r="IKQ268" s="322"/>
      <c r="IKR268" s="332"/>
      <c r="IKS268" s="333"/>
      <c r="IKT268" s="330"/>
      <c r="IKU268" s="322"/>
      <c r="IKV268" s="332"/>
      <c r="IKW268" s="333"/>
      <c r="IKX268" s="330"/>
      <c r="IKY268" s="322"/>
      <c r="IKZ268" s="332"/>
      <c r="ILA268" s="333"/>
      <c r="ILB268" s="330"/>
      <c r="ILC268" s="322"/>
      <c r="ILD268" s="332"/>
      <c r="ILE268" s="333"/>
      <c r="ILF268" s="330"/>
      <c r="ILG268" s="322"/>
      <c r="ILH268" s="332"/>
      <c r="ILI268" s="333"/>
      <c r="ILJ268" s="330"/>
      <c r="ILK268" s="322"/>
      <c r="ILL268" s="332"/>
      <c r="ILM268" s="333"/>
      <c r="ILN268" s="330"/>
      <c r="ILO268" s="322"/>
      <c r="ILP268" s="332"/>
      <c r="ILQ268" s="333"/>
      <c r="ILR268" s="330"/>
      <c r="ILS268" s="322"/>
      <c r="ILT268" s="332"/>
      <c r="ILU268" s="333"/>
      <c r="ILV268" s="330"/>
      <c r="ILW268" s="322"/>
      <c r="ILX268" s="332"/>
      <c r="ILY268" s="333"/>
      <c r="ILZ268" s="330"/>
      <c r="IMA268" s="322"/>
      <c r="IMB268" s="332"/>
      <c r="IMC268" s="333"/>
      <c r="IMD268" s="330"/>
      <c r="IME268" s="322"/>
      <c r="IMF268" s="332"/>
      <c r="IMG268" s="333"/>
      <c r="IMH268" s="330"/>
      <c r="IMI268" s="322"/>
      <c r="IMJ268" s="332"/>
      <c r="IMK268" s="333"/>
      <c r="IML268" s="330"/>
      <c r="IMM268" s="322"/>
      <c r="IMN268" s="332"/>
      <c r="IMO268" s="333"/>
      <c r="IMP268" s="330"/>
      <c r="IMQ268" s="322"/>
      <c r="IMR268" s="332"/>
      <c r="IMS268" s="333"/>
      <c r="IMT268" s="330"/>
      <c r="IMU268" s="322"/>
      <c r="IMV268" s="332"/>
      <c r="IMW268" s="333"/>
      <c r="IMX268" s="330"/>
      <c r="IMY268" s="322"/>
      <c r="IMZ268" s="332"/>
      <c r="INA268" s="333"/>
      <c r="INB268" s="330"/>
      <c r="INC268" s="322"/>
      <c r="IND268" s="332"/>
      <c r="INE268" s="333"/>
      <c r="INF268" s="330"/>
      <c r="ING268" s="322"/>
      <c r="INH268" s="332"/>
      <c r="INI268" s="333"/>
      <c r="INJ268" s="330"/>
      <c r="INK268" s="322"/>
      <c r="INL268" s="332"/>
      <c r="INM268" s="333"/>
      <c r="INN268" s="330"/>
      <c r="INO268" s="322"/>
      <c r="INP268" s="332"/>
      <c r="INQ268" s="333"/>
      <c r="INR268" s="330"/>
      <c r="INS268" s="322"/>
      <c r="INT268" s="332"/>
      <c r="INU268" s="333"/>
      <c r="INV268" s="330"/>
      <c r="INW268" s="322"/>
      <c r="INX268" s="332"/>
      <c r="INY268" s="333"/>
      <c r="INZ268" s="330"/>
      <c r="IOA268" s="322"/>
      <c r="IOB268" s="332"/>
      <c r="IOC268" s="333"/>
      <c r="IOD268" s="330"/>
      <c r="IOE268" s="322"/>
      <c r="IOF268" s="332"/>
      <c r="IOG268" s="333"/>
      <c r="IOH268" s="330"/>
      <c r="IOI268" s="322"/>
      <c r="IOJ268" s="332"/>
      <c r="IOK268" s="333"/>
      <c r="IOL268" s="330"/>
      <c r="IOM268" s="322"/>
      <c r="ION268" s="332"/>
      <c r="IOO268" s="333"/>
      <c r="IOP268" s="330"/>
      <c r="IOQ268" s="322"/>
      <c r="IOR268" s="332"/>
      <c r="IOS268" s="333"/>
      <c r="IOT268" s="330"/>
      <c r="IOU268" s="322"/>
      <c r="IOV268" s="332"/>
      <c r="IOW268" s="333"/>
      <c r="IOX268" s="330"/>
      <c r="IOY268" s="322"/>
      <c r="IOZ268" s="332"/>
      <c r="IPA268" s="333"/>
      <c r="IPB268" s="330"/>
      <c r="IPC268" s="322"/>
      <c r="IPD268" s="332"/>
      <c r="IPE268" s="333"/>
      <c r="IPF268" s="330"/>
      <c r="IPG268" s="322"/>
      <c r="IPH268" s="332"/>
      <c r="IPI268" s="333"/>
      <c r="IPJ268" s="330"/>
      <c r="IPK268" s="322"/>
      <c r="IPL268" s="332"/>
      <c r="IPM268" s="333"/>
      <c r="IPN268" s="330"/>
      <c r="IPO268" s="322"/>
      <c r="IPP268" s="332"/>
      <c r="IPQ268" s="333"/>
      <c r="IPR268" s="330"/>
      <c r="IPS268" s="322"/>
      <c r="IPT268" s="332"/>
      <c r="IPU268" s="333"/>
      <c r="IPV268" s="330"/>
      <c r="IPW268" s="322"/>
      <c r="IPX268" s="332"/>
      <c r="IPY268" s="333"/>
      <c r="IPZ268" s="330"/>
      <c r="IQA268" s="322"/>
      <c r="IQB268" s="332"/>
      <c r="IQC268" s="333"/>
      <c r="IQD268" s="330"/>
      <c r="IQE268" s="322"/>
      <c r="IQF268" s="332"/>
      <c r="IQG268" s="333"/>
      <c r="IQH268" s="330"/>
      <c r="IQI268" s="322"/>
      <c r="IQJ268" s="332"/>
      <c r="IQK268" s="333"/>
      <c r="IQL268" s="330"/>
      <c r="IQM268" s="322"/>
      <c r="IQN268" s="332"/>
      <c r="IQO268" s="333"/>
      <c r="IQP268" s="330"/>
      <c r="IQQ268" s="322"/>
      <c r="IQR268" s="332"/>
      <c r="IQS268" s="333"/>
      <c r="IQT268" s="330"/>
      <c r="IQU268" s="322"/>
      <c r="IQV268" s="332"/>
      <c r="IQW268" s="333"/>
      <c r="IQX268" s="330"/>
      <c r="IQY268" s="322"/>
      <c r="IQZ268" s="332"/>
      <c r="IRA268" s="333"/>
      <c r="IRB268" s="330"/>
      <c r="IRC268" s="322"/>
      <c r="IRD268" s="332"/>
      <c r="IRE268" s="333"/>
      <c r="IRF268" s="330"/>
      <c r="IRG268" s="322"/>
      <c r="IRH268" s="332"/>
      <c r="IRI268" s="333"/>
      <c r="IRJ268" s="330"/>
      <c r="IRK268" s="322"/>
      <c r="IRL268" s="332"/>
      <c r="IRM268" s="333"/>
      <c r="IRN268" s="330"/>
      <c r="IRO268" s="322"/>
      <c r="IRP268" s="332"/>
      <c r="IRQ268" s="333"/>
      <c r="IRR268" s="330"/>
      <c r="IRS268" s="322"/>
      <c r="IRT268" s="332"/>
      <c r="IRU268" s="333"/>
      <c r="IRV268" s="330"/>
      <c r="IRW268" s="322"/>
      <c r="IRX268" s="332"/>
      <c r="IRY268" s="333"/>
      <c r="IRZ268" s="330"/>
      <c r="ISA268" s="322"/>
      <c r="ISB268" s="332"/>
      <c r="ISC268" s="333"/>
      <c r="ISD268" s="330"/>
      <c r="ISE268" s="322"/>
      <c r="ISF268" s="332"/>
      <c r="ISG268" s="333"/>
      <c r="ISH268" s="330"/>
      <c r="ISI268" s="322"/>
      <c r="ISJ268" s="332"/>
      <c r="ISK268" s="333"/>
      <c r="ISL268" s="330"/>
      <c r="ISM268" s="322"/>
      <c r="ISN268" s="332"/>
      <c r="ISO268" s="333"/>
      <c r="ISP268" s="330"/>
      <c r="ISQ268" s="322"/>
      <c r="ISR268" s="332"/>
      <c r="ISS268" s="333"/>
      <c r="IST268" s="330"/>
      <c r="ISU268" s="322"/>
      <c r="ISV268" s="332"/>
      <c r="ISW268" s="333"/>
      <c r="ISX268" s="330"/>
      <c r="ISY268" s="322"/>
      <c r="ISZ268" s="332"/>
      <c r="ITA268" s="333"/>
      <c r="ITB268" s="330"/>
      <c r="ITC268" s="322"/>
      <c r="ITD268" s="332"/>
      <c r="ITE268" s="333"/>
      <c r="ITF268" s="330"/>
      <c r="ITG268" s="322"/>
      <c r="ITH268" s="332"/>
      <c r="ITI268" s="333"/>
      <c r="ITJ268" s="330"/>
      <c r="ITK268" s="322"/>
      <c r="ITL268" s="332"/>
      <c r="ITM268" s="333"/>
      <c r="ITN268" s="330"/>
      <c r="ITO268" s="322"/>
      <c r="ITP268" s="332"/>
      <c r="ITQ268" s="333"/>
      <c r="ITR268" s="330"/>
      <c r="ITS268" s="322"/>
      <c r="ITT268" s="332"/>
      <c r="ITU268" s="333"/>
      <c r="ITV268" s="330"/>
      <c r="ITW268" s="322"/>
      <c r="ITX268" s="332"/>
      <c r="ITY268" s="333"/>
      <c r="ITZ268" s="330"/>
      <c r="IUA268" s="322"/>
      <c r="IUB268" s="332"/>
      <c r="IUC268" s="333"/>
      <c r="IUD268" s="330"/>
      <c r="IUE268" s="322"/>
      <c r="IUF268" s="332"/>
      <c r="IUG268" s="333"/>
      <c r="IUH268" s="330"/>
      <c r="IUI268" s="322"/>
      <c r="IUJ268" s="332"/>
      <c r="IUK268" s="333"/>
      <c r="IUL268" s="330"/>
      <c r="IUM268" s="322"/>
      <c r="IUN268" s="332"/>
      <c r="IUO268" s="333"/>
      <c r="IUP268" s="330"/>
      <c r="IUQ268" s="322"/>
      <c r="IUR268" s="332"/>
      <c r="IUS268" s="333"/>
      <c r="IUT268" s="330"/>
      <c r="IUU268" s="322"/>
      <c r="IUV268" s="332"/>
      <c r="IUW268" s="333"/>
      <c r="IUX268" s="330"/>
      <c r="IUY268" s="322"/>
      <c r="IUZ268" s="332"/>
      <c r="IVA268" s="333"/>
      <c r="IVB268" s="330"/>
      <c r="IVC268" s="322"/>
      <c r="IVD268" s="332"/>
      <c r="IVE268" s="333"/>
      <c r="IVF268" s="330"/>
      <c r="IVG268" s="322"/>
      <c r="IVH268" s="332"/>
      <c r="IVI268" s="333"/>
      <c r="IVJ268" s="330"/>
      <c r="IVK268" s="322"/>
      <c r="IVL268" s="332"/>
      <c r="IVM268" s="333"/>
      <c r="IVN268" s="330"/>
      <c r="IVO268" s="322"/>
      <c r="IVP268" s="332"/>
      <c r="IVQ268" s="333"/>
      <c r="IVR268" s="330"/>
      <c r="IVS268" s="322"/>
      <c r="IVT268" s="332"/>
      <c r="IVU268" s="333"/>
      <c r="IVV268" s="330"/>
      <c r="IVW268" s="322"/>
      <c r="IVX268" s="332"/>
      <c r="IVY268" s="333"/>
      <c r="IVZ268" s="330"/>
      <c r="IWA268" s="322"/>
      <c r="IWB268" s="332"/>
      <c r="IWC268" s="333"/>
      <c r="IWD268" s="330"/>
      <c r="IWE268" s="322"/>
      <c r="IWF268" s="332"/>
      <c r="IWG268" s="333"/>
      <c r="IWH268" s="330"/>
      <c r="IWI268" s="322"/>
      <c r="IWJ268" s="332"/>
      <c r="IWK268" s="333"/>
      <c r="IWL268" s="330"/>
      <c r="IWM268" s="322"/>
      <c r="IWN268" s="332"/>
      <c r="IWO268" s="333"/>
      <c r="IWP268" s="330"/>
      <c r="IWQ268" s="322"/>
      <c r="IWR268" s="332"/>
      <c r="IWS268" s="333"/>
      <c r="IWT268" s="330"/>
      <c r="IWU268" s="322"/>
      <c r="IWV268" s="332"/>
      <c r="IWW268" s="333"/>
      <c r="IWX268" s="330"/>
      <c r="IWY268" s="322"/>
      <c r="IWZ268" s="332"/>
      <c r="IXA268" s="333"/>
      <c r="IXB268" s="330"/>
      <c r="IXC268" s="322"/>
      <c r="IXD268" s="332"/>
      <c r="IXE268" s="333"/>
      <c r="IXF268" s="330"/>
      <c r="IXG268" s="322"/>
      <c r="IXH268" s="332"/>
      <c r="IXI268" s="333"/>
      <c r="IXJ268" s="330"/>
      <c r="IXK268" s="322"/>
      <c r="IXL268" s="332"/>
      <c r="IXM268" s="333"/>
      <c r="IXN268" s="330"/>
      <c r="IXO268" s="322"/>
      <c r="IXP268" s="332"/>
      <c r="IXQ268" s="333"/>
      <c r="IXR268" s="330"/>
      <c r="IXS268" s="322"/>
      <c r="IXT268" s="332"/>
      <c r="IXU268" s="333"/>
      <c r="IXV268" s="330"/>
      <c r="IXW268" s="322"/>
      <c r="IXX268" s="332"/>
      <c r="IXY268" s="333"/>
      <c r="IXZ268" s="330"/>
      <c r="IYA268" s="322"/>
      <c r="IYB268" s="332"/>
      <c r="IYC268" s="333"/>
      <c r="IYD268" s="330"/>
      <c r="IYE268" s="322"/>
      <c r="IYF268" s="332"/>
      <c r="IYG268" s="333"/>
      <c r="IYH268" s="330"/>
      <c r="IYI268" s="322"/>
      <c r="IYJ268" s="332"/>
      <c r="IYK268" s="333"/>
      <c r="IYL268" s="330"/>
      <c r="IYM268" s="322"/>
      <c r="IYN268" s="332"/>
      <c r="IYO268" s="333"/>
      <c r="IYP268" s="330"/>
      <c r="IYQ268" s="322"/>
      <c r="IYR268" s="332"/>
      <c r="IYS268" s="333"/>
      <c r="IYT268" s="330"/>
      <c r="IYU268" s="322"/>
      <c r="IYV268" s="332"/>
      <c r="IYW268" s="333"/>
      <c r="IYX268" s="330"/>
      <c r="IYY268" s="322"/>
      <c r="IYZ268" s="332"/>
      <c r="IZA268" s="333"/>
      <c r="IZB268" s="330"/>
      <c r="IZC268" s="322"/>
      <c r="IZD268" s="332"/>
      <c r="IZE268" s="333"/>
      <c r="IZF268" s="330"/>
      <c r="IZG268" s="322"/>
      <c r="IZH268" s="332"/>
      <c r="IZI268" s="333"/>
      <c r="IZJ268" s="330"/>
      <c r="IZK268" s="322"/>
      <c r="IZL268" s="332"/>
      <c r="IZM268" s="333"/>
      <c r="IZN268" s="330"/>
      <c r="IZO268" s="322"/>
      <c r="IZP268" s="332"/>
      <c r="IZQ268" s="333"/>
      <c r="IZR268" s="330"/>
      <c r="IZS268" s="322"/>
      <c r="IZT268" s="332"/>
      <c r="IZU268" s="333"/>
      <c r="IZV268" s="330"/>
      <c r="IZW268" s="322"/>
      <c r="IZX268" s="332"/>
      <c r="IZY268" s="333"/>
      <c r="IZZ268" s="330"/>
      <c r="JAA268" s="322"/>
      <c r="JAB268" s="332"/>
      <c r="JAC268" s="333"/>
      <c r="JAD268" s="330"/>
      <c r="JAE268" s="322"/>
      <c r="JAF268" s="332"/>
      <c r="JAG268" s="333"/>
      <c r="JAH268" s="330"/>
      <c r="JAI268" s="322"/>
      <c r="JAJ268" s="332"/>
      <c r="JAK268" s="333"/>
      <c r="JAL268" s="330"/>
      <c r="JAM268" s="322"/>
      <c r="JAN268" s="332"/>
      <c r="JAO268" s="333"/>
      <c r="JAP268" s="330"/>
      <c r="JAQ268" s="322"/>
      <c r="JAR268" s="332"/>
      <c r="JAS268" s="333"/>
      <c r="JAT268" s="330"/>
      <c r="JAU268" s="322"/>
      <c r="JAV268" s="332"/>
      <c r="JAW268" s="333"/>
      <c r="JAX268" s="330"/>
      <c r="JAY268" s="322"/>
      <c r="JAZ268" s="332"/>
      <c r="JBA268" s="333"/>
      <c r="JBB268" s="330"/>
      <c r="JBC268" s="322"/>
      <c r="JBD268" s="332"/>
      <c r="JBE268" s="333"/>
      <c r="JBF268" s="330"/>
      <c r="JBG268" s="322"/>
      <c r="JBH268" s="332"/>
      <c r="JBI268" s="333"/>
      <c r="JBJ268" s="330"/>
      <c r="JBK268" s="322"/>
      <c r="JBL268" s="332"/>
      <c r="JBM268" s="333"/>
      <c r="JBN268" s="330"/>
      <c r="JBO268" s="322"/>
      <c r="JBP268" s="332"/>
      <c r="JBQ268" s="333"/>
      <c r="JBR268" s="330"/>
      <c r="JBS268" s="322"/>
      <c r="JBT268" s="332"/>
      <c r="JBU268" s="333"/>
      <c r="JBV268" s="330"/>
      <c r="JBW268" s="322"/>
      <c r="JBX268" s="332"/>
      <c r="JBY268" s="333"/>
      <c r="JBZ268" s="330"/>
      <c r="JCA268" s="322"/>
      <c r="JCB268" s="332"/>
      <c r="JCC268" s="333"/>
      <c r="JCD268" s="330"/>
      <c r="JCE268" s="322"/>
      <c r="JCF268" s="332"/>
      <c r="JCG268" s="333"/>
      <c r="JCH268" s="330"/>
      <c r="JCI268" s="322"/>
      <c r="JCJ268" s="332"/>
      <c r="JCK268" s="333"/>
      <c r="JCL268" s="330"/>
      <c r="JCM268" s="322"/>
      <c r="JCN268" s="332"/>
      <c r="JCO268" s="333"/>
      <c r="JCP268" s="330"/>
      <c r="JCQ268" s="322"/>
      <c r="JCR268" s="332"/>
      <c r="JCS268" s="333"/>
      <c r="JCT268" s="330"/>
      <c r="JCU268" s="322"/>
      <c r="JCV268" s="332"/>
      <c r="JCW268" s="333"/>
      <c r="JCX268" s="330"/>
      <c r="JCY268" s="322"/>
      <c r="JCZ268" s="332"/>
      <c r="JDA268" s="333"/>
      <c r="JDB268" s="330"/>
      <c r="JDC268" s="322"/>
      <c r="JDD268" s="332"/>
      <c r="JDE268" s="333"/>
      <c r="JDF268" s="330"/>
      <c r="JDG268" s="322"/>
      <c r="JDH268" s="332"/>
      <c r="JDI268" s="333"/>
      <c r="JDJ268" s="330"/>
      <c r="JDK268" s="322"/>
      <c r="JDL268" s="332"/>
      <c r="JDM268" s="333"/>
      <c r="JDN268" s="330"/>
      <c r="JDO268" s="322"/>
      <c r="JDP268" s="332"/>
      <c r="JDQ268" s="333"/>
      <c r="JDR268" s="330"/>
      <c r="JDS268" s="322"/>
      <c r="JDT268" s="332"/>
      <c r="JDU268" s="333"/>
      <c r="JDV268" s="330"/>
      <c r="JDW268" s="322"/>
      <c r="JDX268" s="332"/>
      <c r="JDY268" s="333"/>
      <c r="JDZ268" s="330"/>
      <c r="JEA268" s="322"/>
      <c r="JEB268" s="332"/>
      <c r="JEC268" s="333"/>
      <c r="JED268" s="330"/>
      <c r="JEE268" s="322"/>
      <c r="JEF268" s="332"/>
      <c r="JEG268" s="333"/>
      <c r="JEH268" s="330"/>
      <c r="JEI268" s="322"/>
      <c r="JEJ268" s="332"/>
      <c r="JEK268" s="333"/>
      <c r="JEL268" s="330"/>
      <c r="JEM268" s="322"/>
      <c r="JEN268" s="332"/>
      <c r="JEO268" s="333"/>
      <c r="JEP268" s="330"/>
      <c r="JEQ268" s="322"/>
      <c r="JER268" s="332"/>
      <c r="JES268" s="333"/>
      <c r="JET268" s="330"/>
      <c r="JEU268" s="322"/>
      <c r="JEV268" s="332"/>
      <c r="JEW268" s="333"/>
      <c r="JEX268" s="330"/>
      <c r="JEY268" s="322"/>
      <c r="JEZ268" s="332"/>
      <c r="JFA268" s="333"/>
      <c r="JFB268" s="330"/>
      <c r="JFC268" s="322"/>
      <c r="JFD268" s="332"/>
      <c r="JFE268" s="333"/>
      <c r="JFF268" s="330"/>
      <c r="JFG268" s="322"/>
      <c r="JFH268" s="332"/>
      <c r="JFI268" s="333"/>
      <c r="JFJ268" s="330"/>
      <c r="JFK268" s="322"/>
      <c r="JFL268" s="332"/>
      <c r="JFM268" s="333"/>
      <c r="JFN268" s="330"/>
      <c r="JFO268" s="322"/>
      <c r="JFP268" s="332"/>
      <c r="JFQ268" s="333"/>
      <c r="JFR268" s="330"/>
      <c r="JFS268" s="322"/>
      <c r="JFT268" s="332"/>
      <c r="JFU268" s="333"/>
      <c r="JFV268" s="330"/>
      <c r="JFW268" s="322"/>
      <c r="JFX268" s="332"/>
      <c r="JFY268" s="333"/>
      <c r="JFZ268" s="330"/>
      <c r="JGA268" s="322"/>
      <c r="JGB268" s="332"/>
      <c r="JGC268" s="333"/>
      <c r="JGD268" s="330"/>
      <c r="JGE268" s="322"/>
      <c r="JGF268" s="332"/>
      <c r="JGG268" s="333"/>
      <c r="JGH268" s="330"/>
      <c r="JGI268" s="322"/>
      <c r="JGJ268" s="332"/>
      <c r="JGK268" s="333"/>
      <c r="JGL268" s="330"/>
      <c r="JGM268" s="322"/>
      <c r="JGN268" s="332"/>
      <c r="JGO268" s="333"/>
      <c r="JGP268" s="330"/>
      <c r="JGQ268" s="322"/>
      <c r="JGR268" s="332"/>
      <c r="JGS268" s="333"/>
      <c r="JGT268" s="330"/>
      <c r="JGU268" s="322"/>
      <c r="JGV268" s="332"/>
      <c r="JGW268" s="333"/>
      <c r="JGX268" s="330"/>
      <c r="JGY268" s="322"/>
      <c r="JGZ268" s="332"/>
      <c r="JHA268" s="333"/>
      <c r="JHB268" s="330"/>
      <c r="JHC268" s="322"/>
      <c r="JHD268" s="332"/>
      <c r="JHE268" s="333"/>
      <c r="JHF268" s="330"/>
      <c r="JHG268" s="322"/>
      <c r="JHH268" s="332"/>
      <c r="JHI268" s="333"/>
      <c r="JHJ268" s="330"/>
      <c r="JHK268" s="322"/>
      <c r="JHL268" s="332"/>
      <c r="JHM268" s="333"/>
      <c r="JHN268" s="330"/>
      <c r="JHO268" s="322"/>
      <c r="JHP268" s="332"/>
      <c r="JHQ268" s="333"/>
      <c r="JHR268" s="330"/>
      <c r="JHS268" s="322"/>
      <c r="JHT268" s="332"/>
      <c r="JHU268" s="333"/>
      <c r="JHV268" s="330"/>
      <c r="JHW268" s="322"/>
      <c r="JHX268" s="332"/>
      <c r="JHY268" s="333"/>
      <c r="JHZ268" s="330"/>
      <c r="JIA268" s="322"/>
      <c r="JIB268" s="332"/>
      <c r="JIC268" s="333"/>
      <c r="JID268" s="330"/>
      <c r="JIE268" s="322"/>
      <c r="JIF268" s="332"/>
      <c r="JIG268" s="333"/>
      <c r="JIH268" s="330"/>
      <c r="JII268" s="322"/>
      <c r="JIJ268" s="332"/>
      <c r="JIK268" s="333"/>
      <c r="JIL268" s="330"/>
      <c r="JIM268" s="322"/>
      <c r="JIN268" s="332"/>
      <c r="JIO268" s="333"/>
      <c r="JIP268" s="330"/>
      <c r="JIQ268" s="322"/>
      <c r="JIR268" s="332"/>
      <c r="JIS268" s="333"/>
      <c r="JIT268" s="330"/>
      <c r="JIU268" s="322"/>
      <c r="JIV268" s="332"/>
      <c r="JIW268" s="333"/>
      <c r="JIX268" s="330"/>
      <c r="JIY268" s="322"/>
      <c r="JIZ268" s="332"/>
      <c r="JJA268" s="333"/>
      <c r="JJB268" s="330"/>
      <c r="JJC268" s="322"/>
      <c r="JJD268" s="332"/>
      <c r="JJE268" s="333"/>
      <c r="JJF268" s="330"/>
      <c r="JJG268" s="322"/>
      <c r="JJH268" s="332"/>
      <c r="JJI268" s="333"/>
      <c r="JJJ268" s="330"/>
      <c r="JJK268" s="322"/>
      <c r="JJL268" s="332"/>
      <c r="JJM268" s="333"/>
      <c r="JJN268" s="330"/>
      <c r="JJO268" s="322"/>
      <c r="JJP268" s="332"/>
      <c r="JJQ268" s="333"/>
      <c r="JJR268" s="330"/>
      <c r="JJS268" s="322"/>
      <c r="JJT268" s="332"/>
      <c r="JJU268" s="333"/>
      <c r="JJV268" s="330"/>
      <c r="JJW268" s="322"/>
      <c r="JJX268" s="332"/>
      <c r="JJY268" s="333"/>
      <c r="JJZ268" s="330"/>
      <c r="JKA268" s="322"/>
      <c r="JKB268" s="332"/>
      <c r="JKC268" s="333"/>
      <c r="JKD268" s="330"/>
      <c r="JKE268" s="322"/>
      <c r="JKF268" s="332"/>
      <c r="JKG268" s="333"/>
      <c r="JKH268" s="330"/>
      <c r="JKI268" s="322"/>
      <c r="JKJ268" s="332"/>
      <c r="JKK268" s="333"/>
      <c r="JKL268" s="330"/>
      <c r="JKM268" s="322"/>
      <c r="JKN268" s="332"/>
      <c r="JKO268" s="333"/>
      <c r="JKP268" s="330"/>
      <c r="JKQ268" s="322"/>
      <c r="JKR268" s="332"/>
      <c r="JKS268" s="333"/>
      <c r="JKT268" s="330"/>
      <c r="JKU268" s="322"/>
      <c r="JKV268" s="332"/>
      <c r="JKW268" s="333"/>
      <c r="JKX268" s="330"/>
      <c r="JKY268" s="322"/>
      <c r="JKZ268" s="332"/>
      <c r="JLA268" s="333"/>
      <c r="JLB268" s="330"/>
      <c r="JLC268" s="322"/>
      <c r="JLD268" s="332"/>
      <c r="JLE268" s="333"/>
      <c r="JLF268" s="330"/>
      <c r="JLG268" s="322"/>
      <c r="JLH268" s="332"/>
      <c r="JLI268" s="333"/>
      <c r="JLJ268" s="330"/>
      <c r="JLK268" s="322"/>
      <c r="JLL268" s="332"/>
      <c r="JLM268" s="333"/>
      <c r="JLN268" s="330"/>
      <c r="JLO268" s="322"/>
      <c r="JLP268" s="332"/>
      <c r="JLQ268" s="333"/>
      <c r="JLR268" s="330"/>
      <c r="JLS268" s="322"/>
      <c r="JLT268" s="332"/>
      <c r="JLU268" s="333"/>
      <c r="JLV268" s="330"/>
      <c r="JLW268" s="322"/>
      <c r="JLX268" s="332"/>
      <c r="JLY268" s="333"/>
      <c r="JLZ268" s="330"/>
      <c r="JMA268" s="322"/>
      <c r="JMB268" s="332"/>
      <c r="JMC268" s="333"/>
      <c r="JMD268" s="330"/>
      <c r="JME268" s="322"/>
      <c r="JMF268" s="332"/>
      <c r="JMG268" s="333"/>
      <c r="JMH268" s="330"/>
      <c r="JMI268" s="322"/>
      <c r="JMJ268" s="332"/>
      <c r="JMK268" s="333"/>
      <c r="JML268" s="330"/>
      <c r="JMM268" s="322"/>
      <c r="JMN268" s="332"/>
      <c r="JMO268" s="333"/>
      <c r="JMP268" s="330"/>
      <c r="JMQ268" s="322"/>
      <c r="JMR268" s="332"/>
      <c r="JMS268" s="333"/>
      <c r="JMT268" s="330"/>
      <c r="JMU268" s="322"/>
      <c r="JMV268" s="332"/>
      <c r="JMW268" s="333"/>
      <c r="JMX268" s="330"/>
      <c r="JMY268" s="322"/>
      <c r="JMZ268" s="332"/>
      <c r="JNA268" s="333"/>
      <c r="JNB268" s="330"/>
      <c r="JNC268" s="322"/>
      <c r="JND268" s="332"/>
      <c r="JNE268" s="333"/>
      <c r="JNF268" s="330"/>
      <c r="JNG268" s="322"/>
      <c r="JNH268" s="332"/>
      <c r="JNI268" s="333"/>
      <c r="JNJ268" s="330"/>
      <c r="JNK268" s="322"/>
      <c r="JNL268" s="332"/>
      <c r="JNM268" s="333"/>
      <c r="JNN268" s="330"/>
      <c r="JNO268" s="322"/>
      <c r="JNP268" s="332"/>
      <c r="JNQ268" s="333"/>
      <c r="JNR268" s="330"/>
      <c r="JNS268" s="322"/>
      <c r="JNT268" s="332"/>
      <c r="JNU268" s="333"/>
      <c r="JNV268" s="330"/>
      <c r="JNW268" s="322"/>
      <c r="JNX268" s="332"/>
      <c r="JNY268" s="333"/>
      <c r="JNZ268" s="330"/>
      <c r="JOA268" s="322"/>
      <c r="JOB268" s="332"/>
      <c r="JOC268" s="333"/>
      <c r="JOD268" s="330"/>
      <c r="JOE268" s="322"/>
      <c r="JOF268" s="332"/>
      <c r="JOG268" s="333"/>
      <c r="JOH268" s="330"/>
      <c r="JOI268" s="322"/>
      <c r="JOJ268" s="332"/>
      <c r="JOK268" s="333"/>
      <c r="JOL268" s="330"/>
      <c r="JOM268" s="322"/>
      <c r="JON268" s="332"/>
      <c r="JOO268" s="333"/>
      <c r="JOP268" s="330"/>
      <c r="JOQ268" s="322"/>
      <c r="JOR268" s="332"/>
      <c r="JOS268" s="333"/>
      <c r="JOT268" s="330"/>
      <c r="JOU268" s="322"/>
      <c r="JOV268" s="332"/>
      <c r="JOW268" s="333"/>
      <c r="JOX268" s="330"/>
      <c r="JOY268" s="322"/>
      <c r="JOZ268" s="332"/>
      <c r="JPA268" s="333"/>
      <c r="JPB268" s="330"/>
      <c r="JPC268" s="322"/>
      <c r="JPD268" s="332"/>
      <c r="JPE268" s="333"/>
      <c r="JPF268" s="330"/>
      <c r="JPG268" s="322"/>
      <c r="JPH268" s="332"/>
      <c r="JPI268" s="333"/>
      <c r="JPJ268" s="330"/>
      <c r="JPK268" s="322"/>
      <c r="JPL268" s="332"/>
      <c r="JPM268" s="333"/>
      <c r="JPN268" s="330"/>
      <c r="JPO268" s="322"/>
      <c r="JPP268" s="332"/>
      <c r="JPQ268" s="333"/>
      <c r="JPR268" s="330"/>
      <c r="JPS268" s="322"/>
      <c r="JPT268" s="332"/>
      <c r="JPU268" s="333"/>
      <c r="JPV268" s="330"/>
      <c r="JPW268" s="322"/>
      <c r="JPX268" s="332"/>
      <c r="JPY268" s="333"/>
      <c r="JPZ268" s="330"/>
      <c r="JQA268" s="322"/>
      <c r="JQB268" s="332"/>
      <c r="JQC268" s="333"/>
      <c r="JQD268" s="330"/>
      <c r="JQE268" s="322"/>
      <c r="JQF268" s="332"/>
      <c r="JQG268" s="333"/>
      <c r="JQH268" s="330"/>
      <c r="JQI268" s="322"/>
      <c r="JQJ268" s="332"/>
      <c r="JQK268" s="333"/>
      <c r="JQL268" s="330"/>
      <c r="JQM268" s="322"/>
      <c r="JQN268" s="332"/>
      <c r="JQO268" s="333"/>
      <c r="JQP268" s="330"/>
      <c r="JQQ268" s="322"/>
      <c r="JQR268" s="332"/>
      <c r="JQS268" s="333"/>
      <c r="JQT268" s="330"/>
      <c r="JQU268" s="322"/>
      <c r="JQV268" s="332"/>
      <c r="JQW268" s="333"/>
      <c r="JQX268" s="330"/>
      <c r="JQY268" s="322"/>
      <c r="JQZ268" s="332"/>
      <c r="JRA268" s="333"/>
      <c r="JRB268" s="330"/>
      <c r="JRC268" s="322"/>
      <c r="JRD268" s="332"/>
      <c r="JRE268" s="333"/>
      <c r="JRF268" s="330"/>
      <c r="JRG268" s="322"/>
      <c r="JRH268" s="332"/>
      <c r="JRI268" s="333"/>
      <c r="JRJ268" s="330"/>
      <c r="JRK268" s="322"/>
      <c r="JRL268" s="332"/>
      <c r="JRM268" s="333"/>
      <c r="JRN268" s="330"/>
      <c r="JRO268" s="322"/>
      <c r="JRP268" s="332"/>
      <c r="JRQ268" s="333"/>
      <c r="JRR268" s="330"/>
      <c r="JRS268" s="322"/>
      <c r="JRT268" s="332"/>
      <c r="JRU268" s="333"/>
      <c r="JRV268" s="330"/>
      <c r="JRW268" s="322"/>
      <c r="JRX268" s="332"/>
      <c r="JRY268" s="333"/>
      <c r="JRZ268" s="330"/>
      <c r="JSA268" s="322"/>
      <c r="JSB268" s="332"/>
      <c r="JSC268" s="333"/>
      <c r="JSD268" s="330"/>
      <c r="JSE268" s="322"/>
      <c r="JSF268" s="332"/>
      <c r="JSG268" s="333"/>
      <c r="JSH268" s="330"/>
      <c r="JSI268" s="322"/>
      <c r="JSJ268" s="332"/>
      <c r="JSK268" s="333"/>
      <c r="JSL268" s="330"/>
      <c r="JSM268" s="322"/>
      <c r="JSN268" s="332"/>
      <c r="JSO268" s="333"/>
      <c r="JSP268" s="330"/>
      <c r="JSQ268" s="322"/>
      <c r="JSR268" s="332"/>
      <c r="JSS268" s="333"/>
      <c r="JST268" s="330"/>
      <c r="JSU268" s="322"/>
      <c r="JSV268" s="332"/>
      <c r="JSW268" s="333"/>
      <c r="JSX268" s="330"/>
      <c r="JSY268" s="322"/>
      <c r="JSZ268" s="332"/>
      <c r="JTA268" s="333"/>
      <c r="JTB268" s="330"/>
      <c r="JTC268" s="322"/>
      <c r="JTD268" s="332"/>
      <c r="JTE268" s="333"/>
      <c r="JTF268" s="330"/>
      <c r="JTG268" s="322"/>
      <c r="JTH268" s="332"/>
      <c r="JTI268" s="333"/>
      <c r="JTJ268" s="330"/>
      <c r="JTK268" s="322"/>
      <c r="JTL268" s="332"/>
      <c r="JTM268" s="333"/>
      <c r="JTN268" s="330"/>
      <c r="JTO268" s="322"/>
      <c r="JTP268" s="332"/>
      <c r="JTQ268" s="333"/>
      <c r="JTR268" s="330"/>
      <c r="JTS268" s="322"/>
      <c r="JTT268" s="332"/>
      <c r="JTU268" s="333"/>
      <c r="JTV268" s="330"/>
      <c r="JTW268" s="322"/>
      <c r="JTX268" s="332"/>
      <c r="JTY268" s="333"/>
      <c r="JTZ268" s="330"/>
      <c r="JUA268" s="322"/>
      <c r="JUB268" s="332"/>
      <c r="JUC268" s="333"/>
      <c r="JUD268" s="330"/>
      <c r="JUE268" s="322"/>
      <c r="JUF268" s="332"/>
      <c r="JUG268" s="333"/>
      <c r="JUH268" s="330"/>
      <c r="JUI268" s="322"/>
      <c r="JUJ268" s="332"/>
      <c r="JUK268" s="333"/>
      <c r="JUL268" s="330"/>
      <c r="JUM268" s="322"/>
      <c r="JUN268" s="332"/>
      <c r="JUO268" s="333"/>
      <c r="JUP268" s="330"/>
      <c r="JUQ268" s="322"/>
      <c r="JUR268" s="332"/>
      <c r="JUS268" s="333"/>
      <c r="JUT268" s="330"/>
      <c r="JUU268" s="322"/>
      <c r="JUV268" s="332"/>
      <c r="JUW268" s="333"/>
      <c r="JUX268" s="330"/>
      <c r="JUY268" s="322"/>
      <c r="JUZ268" s="332"/>
      <c r="JVA268" s="333"/>
      <c r="JVB268" s="330"/>
      <c r="JVC268" s="322"/>
      <c r="JVD268" s="332"/>
      <c r="JVE268" s="333"/>
      <c r="JVF268" s="330"/>
      <c r="JVG268" s="322"/>
      <c r="JVH268" s="332"/>
      <c r="JVI268" s="333"/>
      <c r="JVJ268" s="330"/>
      <c r="JVK268" s="322"/>
      <c r="JVL268" s="332"/>
      <c r="JVM268" s="333"/>
      <c r="JVN268" s="330"/>
      <c r="JVO268" s="322"/>
      <c r="JVP268" s="332"/>
      <c r="JVQ268" s="333"/>
      <c r="JVR268" s="330"/>
      <c r="JVS268" s="322"/>
      <c r="JVT268" s="332"/>
      <c r="JVU268" s="333"/>
      <c r="JVV268" s="330"/>
      <c r="JVW268" s="322"/>
      <c r="JVX268" s="332"/>
      <c r="JVY268" s="333"/>
      <c r="JVZ268" s="330"/>
      <c r="JWA268" s="322"/>
      <c r="JWB268" s="332"/>
      <c r="JWC268" s="333"/>
      <c r="JWD268" s="330"/>
      <c r="JWE268" s="322"/>
      <c r="JWF268" s="332"/>
      <c r="JWG268" s="333"/>
      <c r="JWH268" s="330"/>
      <c r="JWI268" s="322"/>
      <c r="JWJ268" s="332"/>
      <c r="JWK268" s="333"/>
      <c r="JWL268" s="330"/>
      <c r="JWM268" s="322"/>
      <c r="JWN268" s="332"/>
      <c r="JWO268" s="333"/>
      <c r="JWP268" s="330"/>
      <c r="JWQ268" s="322"/>
      <c r="JWR268" s="332"/>
      <c r="JWS268" s="333"/>
      <c r="JWT268" s="330"/>
      <c r="JWU268" s="322"/>
      <c r="JWV268" s="332"/>
      <c r="JWW268" s="333"/>
      <c r="JWX268" s="330"/>
      <c r="JWY268" s="322"/>
      <c r="JWZ268" s="332"/>
      <c r="JXA268" s="333"/>
      <c r="JXB268" s="330"/>
      <c r="JXC268" s="322"/>
      <c r="JXD268" s="332"/>
      <c r="JXE268" s="333"/>
      <c r="JXF268" s="330"/>
      <c r="JXG268" s="322"/>
      <c r="JXH268" s="332"/>
      <c r="JXI268" s="333"/>
      <c r="JXJ268" s="330"/>
      <c r="JXK268" s="322"/>
      <c r="JXL268" s="332"/>
      <c r="JXM268" s="333"/>
      <c r="JXN268" s="330"/>
      <c r="JXO268" s="322"/>
      <c r="JXP268" s="332"/>
      <c r="JXQ268" s="333"/>
      <c r="JXR268" s="330"/>
      <c r="JXS268" s="322"/>
      <c r="JXT268" s="332"/>
      <c r="JXU268" s="333"/>
      <c r="JXV268" s="330"/>
      <c r="JXW268" s="322"/>
      <c r="JXX268" s="332"/>
      <c r="JXY268" s="333"/>
      <c r="JXZ268" s="330"/>
      <c r="JYA268" s="322"/>
      <c r="JYB268" s="332"/>
      <c r="JYC268" s="333"/>
      <c r="JYD268" s="330"/>
      <c r="JYE268" s="322"/>
      <c r="JYF268" s="332"/>
      <c r="JYG268" s="333"/>
      <c r="JYH268" s="330"/>
      <c r="JYI268" s="322"/>
      <c r="JYJ268" s="332"/>
      <c r="JYK268" s="333"/>
      <c r="JYL268" s="330"/>
      <c r="JYM268" s="322"/>
      <c r="JYN268" s="332"/>
      <c r="JYO268" s="333"/>
      <c r="JYP268" s="330"/>
      <c r="JYQ268" s="322"/>
      <c r="JYR268" s="332"/>
      <c r="JYS268" s="333"/>
      <c r="JYT268" s="330"/>
      <c r="JYU268" s="322"/>
      <c r="JYV268" s="332"/>
      <c r="JYW268" s="333"/>
      <c r="JYX268" s="330"/>
      <c r="JYY268" s="322"/>
      <c r="JYZ268" s="332"/>
      <c r="JZA268" s="333"/>
      <c r="JZB268" s="330"/>
      <c r="JZC268" s="322"/>
      <c r="JZD268" s="332"/>
      <c r="JZE268" s="333"/>
      <c r="JZF268" s="330"/>
      <c r="JZG268" s="322"/>
      <c r="JZH268" s="332"/>
      <c r="JZI268" s="333"/>
      <c r="JZJ268" s="330"/>
      <c r="JZK268" s="322"/>
      <c r="JZL268" s="332"/>
      <c r="JZM268" s="333"/>
      <c r="JZN268" s="330"/>
      <c r="JZO268" s="322"/>
      <c r="JZP268" s="332"/>
      <c r="JZQ268" s="333"/>
      <c r="JZR268" s="330"/>
      <c r="JZS268" s="322"/>
      <c r="JZT268" s="332"/>
      <c r="JZU268" s="333"/>
      <c r="JZV268" s="330"/>
      <c r="JZW268" s="322"/>
      <c r="JZX268" s="332"/>
      <c r="JZY268" s="333"/>
      <c r="JZZ268" s="330"/>
      <c r="KAA268" s="322"/>
      <c r="KAB268" s="332"/>
      <c r="KAC268" s="333"/>
      <c r="KAD268" s="330"/>
      <c r="KAE268" s="322"/>
      <c r="KAF268" s="332"/>
      <c r="KAG268" s="333"/>
      <c r="KAH268" s="330"/>
      <c r="KAI268" s="322"/>
      <c r="KAJ268" s="332"/>
      <c r="KAK268" s="333"/>
      <c r="KAL268" s="330"/>
      <c r="KAM268" s="322"/>
      <c r="KAN268" s="332"/>
      <c r="KAO268" s="333"/>
      <c r="KAP268" s="330"/>
      <c r="KAQ268" s="322"/>
      <c r="KAR268" s="332"/>
      <c r="KAS268" s="333"/>
      <c r="KAT268" s="330"/>
      <c r="KAU268" s="322"/>
      <c r="KAV268" s="332"/>
      <c r="KAW268" s="333"/>
      <c r="KAX268" s="330"/>
      <c r="KAY268" s="322"/>
      <c r="KAZ268" s="332"/>
      <c r="KBA268" s="333"/>
      <c r="KBB268" s="330"/>
      <c r="KBC268" s="322"/>
      <c r="KBD268" s="332"/>
      <c r="KBE268" s="333"/>
      <c r="KBF268" s="330"/>
      <c r="KBG268" s="322"/>
      <c r="KBH268" s="332"/>
      <c r="KBI268" s="333"/>
      <c r="KBJ268" s="330"/>
      <c r="KBK268" s="322"/>
      <c r="KBL268" s="332"/>
      <c r="KBM268" s="333"/>
      <c r="KBN268" s="330"/>
      <c r="KBO268" s="322"/>
      <c r="KBP268" s="332"/>
      <c r="KBQ268" s="333"/>
      <c r="KBR268" s="330"/>
      <c r="KBS268" s="322"/>
      <c r="KBT268" s="332"/>
      <c r="KBU268" s="333"/>
      <c r="KBV268" s="330"/>
      <c r="KBW268" s="322"/>
      <c r="KBX268" s="332"/>
      <c r="KBY268" s="333"/>
      <c r="KBZ268" s="330"/>
      <c r="KCA268" s="322"/>
      <c r="KCB268" s="332"/>
      <c r="KCC268" s="333"/>
      <c r="KCD268" s="330"/>
      <c r="KCE268" s="322"/>
      <c r="KCF268" s="332"/>
      <c r="KCG268" s="333"/>
      <c r="KCH268" s="330"/>
      <c r="KCI268" s="322"/>
      <c r="KCJ268" s="332"/>
      <c r="KCK268" s="333"/>
      <c r="KCL268" s="330"/>
      <c r="KCM268" s="322"/>
      <c r="KCN268" s="332"/>
      <c r="KCO268" s="333"/>
      <c r="KCP268" s="330"/>
      <c r="KCQ268" s="322"/>
      <c r="KCR268" s="332"/>
      <c r="KCS268" s="333"/>
      <c r="KCT268" s="330"/>
      <c r="KCU268" s="322"/>
      <c r="KCV268" s="332"/>
      <c r="KCW268" s="333"/>
      <c r="KCX268" s="330"/>
      <c r="KCY268" s="322"/>
      <c r="KCZ268" s="332"/>
      <c r="KDA268" s="333"/>
      <c r="KDB268" s="330"/>
      <c r="KDC268" s="322"/>
      <c r="KDD268" s="332"/>
      <c r="KDE268" s="333"/>
      <c r="KDF268" s="330"/>
      <c r="KDG268" s="322"/>
      <c r="KDH268" s="332"/>
      <c r="KDI268" s="333"/>
      <c r="KDJ268" s="330"/>
      <c r="KDK268" s="322"/>
      <c r="KDL268" s="332"/>
      <c r="KDM268" s="333"/>
      <c r="KDN268" s="330"/>
      <c r="KDO268" s="322"/>
      <c r="KDP268" s="332"/>
      <c r="KDQ268" s="333"/>
      <c r="KDR268" s="330"/>
      <c r="KDS268" s="322"/>
      <c r="KDT268" s="332"/>
      <c r="KDU268" s="333"/>
      <c r="KDV268" s="330"/>
      <c r="KDW268" s="322"/>
      <c r="KDX268" s="332"/>
      <c r="KDY268" s="333"/>
      <c r="KDZ268" s="330"/>
      <c r="KEA268" s="322"/>
      <c r="KEB268" s="332"/>
      <c r="KEC268" s="333"/>
      <c r="KED268" s="330"/>
      <c r="KEE268" s="322"/>
      <c r="KEF268" s="332"/>
      <c r="KEG268" s="333"/>
      <c r="KEH268" s="330"/>
      <c r="KEI268" s="322"/>
      <c r="KEJ268" s="332"/>
      <c r="KEK268" s="333"/>
      <c r="KEL268" s="330"/>
      <c r="KEM268" s="322"/>
      <c r="KEN268" s="332"/>
      <c r="KEO268" s="333"/>
      <c r="KEP268" s="330"/>
      <c r="KEQ268" s="322"/>
      <c r="KER268" s="332"/>
      <c r="KES268" s="333"/>
      <c r="KET268" s="330"/>
      <c r="KEU268" s="322"/>
      <c r="KEV268" s="332"/>
      <c r="KEW268" s="333"/>
      <c r="KEX268" s="330"/>
      <c r="KEY268" s="322"/>
      <c r="KEZ268" s="332"/>
      <c r="KFA268" s="333"/>
      <c r="KFB268" s="330"/>
      <c r="KFC268" s="322"/>
      <c r="KFD268" s="332"/>
      <c r="KFE268" s="333"/>
      <c r="KFF268" s="330"/>
      <c r="KFG268" s="322"/>
      <c r="KFH268" s="332"/>
      <c r="KFI268" s="333"/>
      <c r="KFJ268" s="330"/>
      <c r="KFK268" s="322"/>
      <c r="KFL268" s="332"/>
      <c r="KFM268" s="333"/>
      <c r="KFN268" s="330"/>
      <c r="KFO268" s="322"/>
      <c r="KFP268" s="332"/>
      <c r="KFQ268" s="333"/>
      <c r="KFR268" s="330"/>
      <c r="KFS268" s="322"/>
      <c r="KFT268" s="332"/>
      <c r="KFU268" s="333"/>
      <c r="KFV268" s="330"/>
      <c r="KFW268" s="322"/>
      <c r="KFX268" s="332"/>
      <c r="KFY268" s="333"/>
      <c r="KFZ268" s="330"/>
      <c r="KGA268" s="322"/>
      <c r="KGB268" s="332"/>
      <c r="KGC268" s="333"/>
      <c r="KGD268" s="330"/>
      <c r="KGE268" s="322"/>
      <c r="KGF268" s="332"/>
      <c r="KGG268" s="333"/>
      <c r="KGH268" s="330"/>
      <c r="KGI268" s="322"/>
      <c r="KGJ268" s="332"/>
      <c r="KGK268" s="333"/>
      <c r="KGL268" s="330"/>
      <c r="KGM268" s="322"/>
      <c r="KGN268" s="332"/>
      <c r="KGO268" s="333"/>
      <c r="KGP268" s="330"/>
      <c r="KGQ268" s="322"/>
      <c r="KGR268" s="332"/>
      <c r="KGS268" s="333"/>
      <c r="KGT268" s="330"/>
      <c r="KGU268" s="322"/>
      <c r="KGV268" s="332"/>
      <c r="KGW268" s="333"/>
      <c r="KGX268" s="330"/>
      <c r="KGY268" s="322"/>
      <c r="KGZ268" s="332"/>
      <c r="KHA268" s="333"/>
      <c r="KHB268" s="330"/>
      <c r="KHC268" s="322"/>
      <c r="KHD268" s="332"/>
      <c r="KHE268" s="333"/>
      <c r="KHF268" s="330"/>
      <c r="KHG268" s="322"/>
      <c r="KHH268" s="332"/>
      <c r="KHI268" s="333"/>
      <c r="KHJ268" s="330"/>
      <c r="KHK268" s="322"/>
      <c r="KHL268" s="332"/>
      <c r="KHM268" s="333"/>
      <c r="KHN268" s="330"/>
      <c r="KHO268" s="322"/>
      <c r="KHP268" s="332"/>
      <c r="KHQ268" s="333"/>
      <c r="KHR268" s="330"/>
      <c r="KHS268" s="322"/>
      <c r="KHT268" s="332"/>
      <c r="KHU268" s="333"/>
      <c r="KHV268" s="330"/>
      <c r="KHW268" s="322"/>
      <c r="KHX268" s="332"/>
      <c r="KHY268" s="333"/>
      <c r="KHZ268" s="330"/>
      <c r="KIA268" s="322"/>
      <c r="KIB268" s="332"/>
      <c r="KIC268" s="333"/>
      <c r="KID268" s="330"/>
      <c r="KIE268" s="322"/>
      <c r="KIF268" s="332"/>
      <c r="KIG268" s="333"/>
      <c r="KIH268" s="330"/>
      <c r="KII268" s="322"/>
      <c r="KIJ268" s="332"/>
      <c r="KIK268" s="333"/>
      <c r="KIL268" s="330"/>
      <c r="KIM268" s="322"/>
      <c r="KIN268" s="332"/>
      <c r="KIO268" s="333"/>
      <c r="KIP268" s="330"/>
      <c r="KIQ268" s="322"/>
      <c r="KIR268" s="332"/>
      <c r="KIS268" s="333"/>
      <c r="KIT268" s="330"/>
      <c r="KIU268" s="322"/>
      <c r="KIV268" s="332"/>
      <c r="KIW268" s="333"/>
      <c r="KIX268" s="330"/>
      <c r="KIY268" s="322"/>
      <c r="KIZ268" s="332"/>
      <c r="KJA268" s="333"/>
      <c r="KJB268" s="330"/>
      <c r="KJC268" s="322"/>
      <c r="KJD268" s="332"/>
      <c r="KJE268" s="333"/>
      <c r="KJF268" s="330"/>
      <c r="KJG268" s="322"/>
      <c r="KJH268" s="332"/>
      <c r="KJI268" s="333"/>
      <c r="KJJ268" s="330"/>
      <c r="KJK268" s="322"/>
      <c r="KJL268" s="332"/>
      <c r="KJM268" s="333"/>
      <c r="KJN268" s="330"/>
      <c r="KJO268" s="322"/>
      <c r="KJP268" s="332"/>
      <c r="KJQ268" s="333"/>
      <c r="KJR268" s="330"/>
      <c r="KJS268" s="322"/>
      <c r="KJT268" s="332"/>
      <c r="KJU268" s="333"/>
      <c r="KJV268" s="330"/>
      <c r="KJW268" s="322"/>
      <c r="KJX268" s="332"/>
      <c r="KJY268" s="333"/>
      <c r="KJZ268" s="330"/>
      <c r="KKA268" s="322"/>
      <c r="KKB268" s="332"/>
      <c r="KKC268" s="333"/>
      <c r="KKD268" s="330"/>
      <c r="KKE268" s="322"/>
      <c r="KKF268" s="332"/>
      <c r="KKG268" s="333"/>
      <c r="KKH268" s="330"/>
      <c r="KKI268" s="322"/>
      <c r="KKJ268" s="332"/>
      <c r="KKK268" s="333"/>
      <c r="KKL268" s="330"/>
      <c r="KKM268" s="322"/>
      <c r="KKN268" s="332"/>
      <c r="KKO268" s="333"/>
      <c r="KKP268" s="330"/>
      <c r="KKQ268" s="322"/>
      <c r="KKR268" s="332"/>
      <c r="KKS268" s="333"/>
      <c r="KKT268" s="330"/>
      <c r="KKU268" s="322"/>
      <c r="KKV268" s="332"/>
      <c r="KKW268" s="333"/>
      <c r="KKX268" s="330"/>
      <c r="KKY268" s="322"/>
      <c r="KKZ268" s="332"/>
      <c r="KLA268" s="333"/>
      <c r="KLB268" s="330"/>
      <c r="KLC268" s="322"/>
      <c r="KLD268" s="332"/>
      <c r="KLE268" s="333"/>
      <c r="KLF268" s="330"/>
      <c r="KLG268" s="322"/>
      <c r="KLH268" s="332"/>
      <c r="KLI268" s="333"/>
      <c r="KLJ268" s="330"/>
      <c r="KLK268" s="322"/>
      <c r="KLL268" s="332"/>
      <c r="KLM268" s="333"/>
      <c r="KLN268" s="330"/>
      <c r="KLO268" s="322"/>
      <c r="KLP268" s="332"/>
      <c r="KLQ268" s="333"/>
      <c r="KLR268" s="330"/>
      <c r="KLS268" s="322"/>
      <c r="KLT268" s="332"/>
      <c r="KLU268" s="333"/>
      <c r="KLV268" s="330"/>
      <c r="KLW268" s="322"/>
      <c r="KLX268" s="332"/>
      <c r="KLY268" s="333"/>
      <c r="KLZ268" s="330"/>
      <c r="KMA268" s="322"/>
      <c r="KMB268" s="332"/>
      <c r="KMC268" s="333"/>
      <c r="KMD268" s="330"/>
      <c r="KME268" s="322"/>
      <c r="KMF268" s="332"/>
      <c r="KMG268" s="333"/>
      <c r="KMH268" s="330"/>
      <c r="KMI268" s="322"/>
      <c r="KMJ268" s="332"/>
      <c r="KMK268" s="333"/>
      <c r="KML268" s="330"/>
      <c r="KMM268" s="322"/>
      <c r="KMN268" s="332"/>
      <c r="KMO268" s="333"/>
      <c r="KMP268" s="330"/>
      <c r="KMQ268" s="322"/>
      <c r="KMR268" s="332"/>
      <c r="KMS268" s="333"/>
      <c r="KMT268" s="330"/>
      <c r="KMU268" s="322"/>
      <c r="KMV268" s="332"/>
      <c r="KMW268" s="333"/>
      <c r="KMX268" s="330"/>
      <c r="KMY268" s="322"/>
      <c r="KMZ268" s="332"/>
      <c r="KNA268" s="333"/>
      <c r="KNB268" s="330"/>
      <c r="KNC268" s="322"/>
      <c r="KND268" s="332"/>
      <c r="KNE268" s="333"/>
      <c r="KNF268" s="330"/>
      <c r="KNG268" s="322"/>
      <c r="KNH268" s="332"/>
      <c r="KNI268" s="333"/>
      <c r="KNJ268" s="330"/>
      <c r="KNK268" s="322"/>
      <c r="KNL268" s="332"/>
      <c r="KNM268" s="333"/>
      <c r="KNN268" s="330"/>
      <c r="KNO268" s="322"/>
      <c r="KNP268" s="332"/>
      <c r="KNQ268" s="333"/>
      <c r="KNR268" s="330"/>
      <c r="KNS268" s="322"/>
      <c r="KNT268" s="332"/>
      <c r="KNU268" s="333"/>
      <c r="KNV268" s="330"/>
      <c r="KNW268" s="322"/>
      <c r="KNX268" s="332"/>
      <c r="KNY268" s="333"/>
      <c r="KNZ268" s="330"/>
      <c r="KOA268" s="322"/>
      <c r="KOB268" s="332"/>
      <c r="KOC268" s="333"/>
      <c r="KOD268" s="330"/>
      <c r="KOE268" s="322"/>
      <c r="KOF268" s="332"/>
      <c r="KOG268" s="333"/>
      <c r="KOH268" s="330"/>
      <c r="KOI268" s="322"/>
      <c r="KOJ268" s="332"/>
      <c r="KOK268" s="333"/>
      <c r="KOL268" s="330"/>
      <c r="KOM268" s="322"/>
      <c r="KON268" s="332"/>
      <c r="KOO268" s="333"/>
      <c r="KOP268" s="330"/>
      <c r="KOQ268" s="322"/>
      <c r="KOR268" s="332"/>
      <c r="KOS268" s="333"/>
      <c r="KOT268" s="330"/>
      <c r="KOU268" s="322"/>
      <c r="KOV268" s="332"/>
      <c r="KOW268" s="333"/>
      <c r="KOX268" s="330"/>
      <c r="KOY268" s="322"/>
      <c r="KOZ268" s="332"/>
      <c r="KPA268" s="333"/>
      <c r="KPB268" s="330"/>
      <c r="KPC268" s="322"/>
      <c r="KPD268" s="332"/>
      <c r="KPE268" s="333"/>
      <c r="KPF268" s="330"/>
      <c r="KPG268" s="322"/>
      <c r="KPH268" s="332"/>
      <c r="KPI268" s="333"/>
      <c r="KPJ268" s="330"/>
      <c r="KPK268" s="322"/>
      <c r="KPL268" s="332"/>
      <c r="KPM268" s="333"/>
      <c r="KPN268" s="330"/>
      <c r="KPO268" s="322"/>
      <c r="KPP268" s="332"/>
      <c r="KPQ268" s="333"/>
      <c r="KPR268" s="330"/>
      <c r="KPS268" s="322"/>
      <c r="KPT268" s="332"/>
      <c r="KPU268" s="333"/>
      <c r="KPV268" s="330"/>
      <c r="KPW268" s="322"/>
      <c r="KPX268" s="332"/>
      <c r="KPY268" s="333"/>
      <c r="KPZ268" s="330"/>
      <c r="KQA268" s="322"/>
      <c r="KQB268" s="332"/>
      <c r="KQC268" s="333"/>
      <c r="KQD268" s="330"/>
      <c r="KQE268" s="322"/>
      <c r="KQF268" s="332"/>
      <c r="KQG268" s="333"/>
      <c r="KQH268" s="330"/>
      <c r="KQI268" s="322"/>
      <c r="KQJ268" s="332"/>
      <c r="KQK268" s="333"/>
      <c r="KQL268" s="330"/>
      <c r="KQM268" s="322"/>
      <c r="KQN268" s="332"/>
      <c r="KQO268" s="333"/>
      <c r="KQP268" s="330"/>
      <c r="KQQ268" s="322"/>
      <c r="KQR268" s="332"/>
      <c r="KQS268" s="333"/>
      <c r="KQT268" s="330"/>
      <c r="KQU268" s="322"/>
      <c r="KQV268" s="332"/>
      <c r="KQW268" s="333"/>
      <c r="KQX268" s="330"/>
      <c r="KQY268" s="322"/>
      <c r="KQZ268" s="332"/>
      <c r="KRA268" s="333"/>
      <c r="KRB268" s="330"/>
      <c r="KRC268" s="322"/>
      <c r="KRD268" s="332"/>
      <c r="KRE268" s="333"/>
      <c r="KRF268" s="330"/>
      <c r="KRG268" s="322"/>
      <c r="KRH268" s="332"/>
      <c r="KRI268" s="333"/>
      <c r="KRJ268" s="330"/>
      <c r="KRK268" s="322"/>
      <c r="KRL268" s="332"/>
      <c r="KRM268" s="333"/>
      <c r="KRN268" s="330"/>
      <c r="KRO268" s="322"/>
      <c r="KRP268" s="332"/>
      <c r="KRQ268" s="333"/>
      <c r="KRR268" s="330"/>
      <c r="KRS268" s="322"/>
      <c r="KRT268" s="332"/>
      <c r="KRU268" s="333"/>
      <c r="KRV268" s="330"/>
      <c r="KRW268" s="322"/>
      <c r="KRX268" s="332"/>
      <c r="KRY268" s="333"/>
      <c r="KRZ268" s="330"/>
      <c r="KSA268" s="322"/>
      <c r="KSB268" s="332"/>
      <c r="KSC268" s="333"/>
      <c r="KSD268" s="330"/>
      <c r="KSE268" s="322"/>
      <c r="KSF268" s="332"/>
      <c r="KSG268" s="333"/>
      <c r="KSH268" s="330"/>
      <c r="KSI268" s="322"/>
      <c r="KSJ268" s="332"/>
      <c r="KSK268" s="333"/>
      <c r="KSL268" s="330"/>
      <c r="KSM268" s="322"/>
      <c r="KSN268" s="332"/>
      <c r="KSO268" s="333"/>
      <c r="KSP268" s="330"/>
      <c r="KSQ268" s="322"/>
      <c r="KSR268" s="332"/>
      <c r="KSS268" s="333"/>
      <c r="KST268" s="330"/>
      <c r="KSU268" s="322"/>
      <c r="KSV268" s="332"/>
      <c r="KSW268" s="333"/>
      <c r="KSX268" s="330"/>
      <c r="KSY268" s="322"/>
      <c r="KSZ268" s="332"/>
      <c r="KTA268" s="333"/>
      <c r="KTB268" s="330"/>
      <c r="KTC268" s="322"/>
      <c r="KTD268" s="332"/>
      <c r="KTE268" s="333"/>
      <c r="KTF268" s="330"/>
      <c r="KTG268" s="322"/>
      <c r="KTH268" s="332"/>
      <c r="KTI268" s="333"/>
      <c r="KTJ268" s="330"/>
      <c r="KTK268" s="322"/>
      <c r="KTL268" s="332"/>
      <c r="KTM268" s="333"/>
      <c r="KTN268" s="330"/>
      <c r="KTO268" s="322"/>
      <c r="KTP268" s="332"/>
      <c r="KTQ268" s="333"/>
      <c r="KTR268" s="330"/>
      <c r="KTS268" s="322"/>
      <c r="KTT268" s="332"/>
      <c r="KTU268" s="333"/>
      <c r="KTV268" s="330"/>
      <c r="KTW268" s="322"/>
      <c r="KTX268" s="332"/>
      <c r="KTY268" s="333"/>
      <c r="KTZ268" s="330"/>
      <c r="KUA268" s="322"/>
      <c r="KUB268" s="332"/>
      <c r="KUC268" s="333"/>
      <c r="KUD268" s="330"/>
      <c r="KUE268" s="322"/>
      <c r="KUF268" s="332"/>
      <c r="KUG268" s="333"/>
      <c r="KUH268" s="330"/>
      <c r="KUI268" s="322"/>
      <c r="KUJ268" s="332"/>
      <c r="KUK268" s="333"/>
      <c r="KUL268" s="330"/>
      <c r="KUM268" s="322"/>
      <c r="KUN268" s="332"/>
      <c r="KUO268" s="333"/>
      <c r="KUP268" s="330"/>
      <c r="KUQ268" s="322"/>
      <c r="KUR268" s="332"/>
      <c r="KUS268" s="333"/>
      <c r="KUT268" s="330"/>
      <c r="KUU268" s="322"/>
      <c r="KUV268" s="332"/>
      <c r="KUW268" s="333"/>
      <c r="KUX268" s="330"/>
      <c r="KUY268" s="322"/>
      <c r="KUZ268" s="332"/>
      <c r="KVA268" s="333"/>
      <c r="KVB268" s="330"/>
      <c r="KVC268" s="322"/>
      <c r="KVD268" s="332"/>
      <c r="KVE268" s="333"/>
      <c r="KVF268" s="330"/>
      <c r="KVG268" s="322"/>
      <c r="KVH268" s="332"/>
      <c r="KVI268" s="333"/>
      <c r="KVJ268" s="330"/>
      <c r="KVK268" s="322"/>
      <c r="KVL268" s="332"/>
      <c r="KVM268" s="333"/>
      <c r="KVN268" s="330"/>
      <c r="KVO268" s="322"/>
      <c r="KVP268" s="332"/>
      <c r="KVQ268" s="333"/>
      <c r="KVR268" s="330"/>
      <c r="KVS268" s="322"/>
      <c r="KVT268" s="332"/>
      <c r="KVU268" s="333"/>
      <c r="KVV268" s="330"/>
      <c r="KVW268" s="322"/>
      <c r="KVX268" s="332"/>
      <c r="KVY268" s="333"/>
      <c r="KVZ268" s="330"/>
      <c r="KWA268" s="322"/>
      <c r="KWB268" s="332"/>
      <c r="KWC268" s="333"/>
      <c r="KWD268" s="330"/>
      <c r="KWE268" s="322"/>
      <c r="KWF268" s="332"/>
      <c r="KWG268" s="333"/>
      <c r="KWH268" s="330"/>
      <c r="KWI268" s="322"/>
      <c r="KWJ268" s="332"/>
      <c r="KWK268" s="333"/>
      <c r="KWL268" s="330"/>
      <c r="KWM268" s="322"/>
      <c r="KWN268" s="332"/>
      <c r="KWO268" s="333"/>
      <c r="KWP268" s="330"/>
      <c r="KWQ268" s="322"/>
      <c r="KWR268" s="332"/>
      <c r="KWS268" s="333"/>
      <c r="KWT268" s="330"/>
      <c r="KWU268" s="322"/>
      <c r="KWV268" s="332"/>
      <c r="KWW268" s="333"/>
      <c r="KWX268" s="330"/>
      <c r="KWY268" s="322"/>
      <c r="KWZ268" s="332"/>
      <c r="KXA268" s="333"/>
      <c r="KXB268" s="330"/>
      <c r="KXC268" s="322"/>
      <c r="KXD268" s="332"/>
      <c r="KXE268" s="333"/>
      <c r="KXF268" s="330"/>
      <c r="KXG268" s="322"/>
      <c r="KXH268" s="332"/>
      <c r="KXI268" s="333"/>
      <c r="KXJ268" s="330"/>
      <c r="KXK268" s="322"/>
      <c r="KXL268" s="332"/>
      <c r="KXM268" s="333"/>
      <c r="KXN268" s="330"/>
      <c r="KXO268" s="322"/>
      <c r="KXP268" s="332"/>
      <c r="KXQ268" s="333"/>
      <c r="KXR268" s="330"/>
      <c r="KXS268" s="322"/>
      <c r="KXT268" s="332"/>
      <c r="KXU268" s="333"/>
      <c r="KXV268" s="330"/>
      <c r="KXW268" s="322"/>
      <c r="KXX268" s="332"/>
      <c r="KXY268" s="333"/>
      <c r="KXZ268" s="330"/>
      <c r="KYA268" s="322"/>
      <c r="KYB268" s="332"/>
      <c r="KYC268" s="333"/>
      <c r="KYD268" s="330"/>
      <c r="KYE268" s="322"/>
      <c r="KYF268" s="332"/>
      <c r="KYG268" s="333"/>
      <c r="KYH268" s="330"/>
      <c r="KYI268" s="322"/>
      <c r="KYJ268" s="332"/>
      <c r="KYK268" s="333"/>
      <c r="KYL268" s="330"/>
      <c r="KYM268" s="322"/>
      <c r="KYN268" s="332"/>
      <c r="KYO268" s="333"/>
      <c r="KYP268" s="330"/>
      <c r="KYQ268" s="322"/>
      <c r="KYR268" s="332"/>
      <c r="KYS268" s="333"/>
      <c r="KYT268" s="330"/>
      <c r="KYU268" s="322"/>
      <c r="KYV268" s="332"/>
      <c r="KYW268" s="333"/>
      <c r="KYX268" s="330"/>
      <c r="KYY268" s="322"/>
      <c r="KYZ268" s="332"/>
      <c r="KZA268" s="333"/>
      <c r="KZB268" s="330"/>
      <c r="KZC268" s="322"/>
      <c r="KZD268" s="332"/>
      <c r="KZE268" s="333"/>
      <c r="KZF268" s="330"/>
      <c r="KZG268" s="322"/>
      <c r="KZH268" s="332"/>
      <c r="KZI268" s="333"/>
      <c r="KZJ268" s="330"/>
      <c r="KZK268" s="322"/>
      <c r="KZL268" s="332"/>
      <c r="KZM268" s="333"/>
      <c r="KZN268" s="330"/>
      <c r="KZO268" s="322"/>
      <c r="KZP268" s="332"/>
      <c r="KZQ268" s="333"/>
      <c r="KZR268" s="330"/>
      <c r="KZS268" s="322"/>
      <c r="KZT268" s="332"/>
      <c r="KZU268" s="333"/>
      <c r="KZV268" s="330"/>
      <c r="KZW268" s="322"/>
      <c r="KZX268" s="332"/>
      <c r="KZY268" s="333"/>
      <c r="KZZ268" s="330"/>
      <c r="LAA268" s="322"/>
      <c r="LAB268" s="332"/>
      <c r="LAC268" s="333"/>
      <c r="LAD268" s="330"/>
      <c r="LAE268" s="322"/>
      <c r="LAF268" s="332"/>
      <c r="LAG268" s="333"/>
      <c r="LAH268" s="330"/>
      <c r="LAI268" s="322"/>
      <c r="LAJ268" s="332"/>
      <c r="LAK268" s="333"/>
      <c r="LAL268" s="330"/>
      <c r="LAM268" s="322"/>
      <c r="LAN268" s="332"/>
      <c r="LAO268" s="333"/>
      <c r="LAP268" s="330"/>
      <c r="LAQ268" s="322"/>
      <c r="LAR268" s="332"/>
      <c r="LAS268" s="333"/>
      <c r="LAT268" s="330"/>
      <c r="LAU268" s="322"/>
      <c r="LAV268" s="332"/>
      <c r="LAW268" s="333"/>
      <c r="LAX268" s="330"/>
      <c r="LAY268" s="322"/>
      <c r="LAZ268" s="332"/>
      <c r="LBA268" s="333"/>
      <c r="LBB268" s="330"/>
      <c r="LBC268" s="322"/>
      <c r="LBD268" s="332"/>
      <c r="LBE268" s="333"/>
      <c r="LBF268" s="330"/>
      <c r="LBG268" s="322"/>
      <c r="LBH268" s="332"/>
      <c r="LBI268" s="333"/>
      <c r="LBJ268" s="330"/>
      <c r="LBK268" s="322"/>
      <c r="LBL268" s="332"/>
      <c r="LBM268" s="333"/>
      <c r="LBN268" s="330"/>
      <c r="LBO268" s="322"/>
      <c r="LBP268" s="332"/>
      <c r="LBQ268" s="333"/>
      <c r="LBR268" s="330"/>
      <c r="LBS268" s="322"/>
      <c r="LBT268" s="332"/>
      <c r="LBU268" s="333"/>
      <c r="LBV268" s="330"/>
      <c r="LBW268" s="322"/>
      <c r="LBX268" s="332"/>
      <c r="LBY268" s="333"/>
      <c r="LBZ268" s="330"/>
      <c r="LCA268" s="322"/>
      <c r="LCB268" s="332"/>
      <c r="LCC268" s="333"/>
      <c r="LCD268" s="330"/>
      <c r="LCE268" s="322"/>
      <c r="LCF268" s="332"/>
      <c r="LCG268" s="333"/>
      <c r="LCH268" s="330"/>
      <c r="LCI268" s="322"/>
      <c r="LCJ268" s="332"/>
      <c r="LCK268" s="333"/>
      <c r="LCL268" s="330"/>
      <c r="LCM268" s="322"/>
      <c r="LCN268" s="332"/>
      <c r="LCO268" s="333"/>
      <c r="LCP268" s="330"/>
      <c r="LCQ268" s="322"/>
      <c r="LCR268" s="332"/>
      <c r="LCS268" s="333"/>
      <c r="LCT268" s="330"/>
      <c r="LCU268" s="322"/>
      <c r="LCV268" s="332"/>
      <c r="LCW268" s="333"/>
      <c r="LCX268" s="330"/>
      <c r="LCY268" s="322"/>
      <c r="LCZ268" s="332"/>
      <c r="LDA268" s="333"/>
      <c r="LDB268" s="330"/>
      <c r="LDC268" s="322"/>
      <c r="LDD268" s="332"/>
      <c r="LDE268" s="333"/>
      <c r="LDF268" s="330"/>
      <c r="LDG268" s="322"/>
      <c r="LDH268" s="332"/>
      <c r="LDI268" s="333"/>
      <c r="LDJ268" s="330"/>
      <c r="LDK268" s="322"/>
      <c r="LDL268" s="332"/>
      <c r="LDM268" s="333"/>
      <c r="LDN268" s="330"/>
      <c r="LDO268" s="322"/>
      <c r="LDP268" s="332"/>
      <c r="LDQ268" s="333"/>
      <c r="LDR268" s="330"/>
      <c r="LDS268" s="322"/>
      <c r="LDT268" s="332"/>
      <c r="LDU268" s="333"/>
      <c r="LDV268" s="330"/>
      <c r="LDW268" s="322"/>
      <c r="LDX268" s="332"/>
      <c r="LDY268" s="333"/>
      <c r="LDZ268" s="330"/>
      <c r="LEA268" s="322"/>
      <c r="LEB268" s="332"/>
      <c r="LEC268" s="333"/>
      <c r="LED268" s="330"/>
      <c r="LEE268" s="322"/>
      <c r="LEF268" s="332"/>
      <c r="LEG268" s="333"/>
      <c r="LEH268" s="330"/>
      <c r="LEI268" s="322"/>
      <c r="LEJ268" s="332"/>
      <c r="LEK268" s="333"/>
      <c r="LEL268" s="330"/>
      <c r="LEM268" s="322"/>
      <c r="LEN268" s="332"/>
      <c r="LEO268" s="333"/>
      <c r="LEP268" s="330"/>
      <c r="LEQ268" s="322"/>
      <c r="LER268" s="332"/>
      <c r="LES268" s="333"/>
      <c r="LET268" s="330"/>
      <c r="LEU268" s="322"/>
      <c r="LEV268" s="332"/>
      <c r="LEW268" s="333"/>
      <c r="LEX268" s="330"/>
      <c r="LEY268" s="322"/>
      <c r="LEZ268" s="332"/>
      <c r="LFA268" s="333"/>
      <c r="LFB268" s="330"/>
      <c r="LFC268" s="322"/>
      <c r="LFD268" s="332"/>
      <c r="LFE268" s="333"/>
      <c r="LFF268" s="330"/>
      <c r="LFG268" s="322"/>
      <c r="LFH268" s="332"/>
      <c r="LFI268" s="333"/>
      <c r="LFJ268" s="330"/>
      <c r="LFK268" s="322"/>
      <c r="LFL268" s="332"/>
      <c r="LFM268" s="333"/>
      <c r="LFN268" s="330"/>
      <c r="LFO268" s="322"/>
      <c r="LFP268" s="332"/>
      <c r="LFQ268" s="333"/>
      <c r="LFR268" s="330"/>
      <c r="LFS268" s="322"/>
      <c r="LFT268" s="332"/>
      <c r="LFU268" s="333"/>
      <c r="LFV268" s="330"/>
      <c r="LFW268" s="322"/>
      <c r="LFX268" s="332"/>
      <c r="LFY268" s="333"/>
      <c r="LFZ268" s="330"/>
      <c r="LGA268" s="322"/>
      <c r="LGB268" s="332"/>
      <c r="LGC268" s="333"/>
      <c r="LGD268" s="330"/>
      <c r="LGE268" s="322"/>
      <c r="LGF268" s="332"/>
      <c r="LGG268" s="333"/>
      <c r="LGH268" s="330"/>
      <c r="LGI268" s="322"/>
      <c r="LGJ268" s="332"/>
      <c r="LGK268" s="333"/>
      <c r="LGL268" s="330"/>
      <c r="LGM268" s="322"/>
      <c r="LGN268" s="332"/>
      <c r="LGO268" s="333"/>
      <c r="LGP268" s="330"/>
      <c r="LGQ268" s="322"/>
      <c r="LGR268" s="332"/>
      <c r="LGS268" s="333"/>
      <c r="LGT268" s="330"/>
      <c r="LGU268" s="322"/>
      <c r="LGV268" s="332"/>
      <c r="LGW268" s="333"/>
      <c r="LGX268" s="330"/>
      <c r="LGY268" s="322"/>
      <c r="LGZ268" s="332"/>
      <c r="LHA268" s="333"/>
      <c r="LHB268" s="330"/>
      <c r="LHC268" s="322"/>
      <c r="LHD268" s="332"/>
      <c r="LHE268" s="333"/>
      <c r="LHF268" s="330"/>
      <c r="LHG268" s="322"/>
      <c r="LHH268" s="332"/>
      <c r="LHI268" s="333"/>
      <c r="LHJ268" s="330"/>
      <c r="LHK268" s="322"/>
      <c r="LHL268" s="332"/>
      <c r="LHM268" s="333"/>
      <c r="LHN268" s="330"/>
      <c r="LHO268" s="322"/>
      <c r="LHP268" s="332"/>
      <c r="LHQ268" s="333"/>
      <c r="LHR268" s="330"/>
      <c r="LHS268" s="322"/>
      <c r="LHT268" s="332"/>
      <c r="LHU268" s="333"/>
      <c r="LHV268" s="330"/>
      <c r="LHW268" s="322"/>
      <c r="LHX268" s="332"/>
      <c r="LHY268" s="333"/>
      <c r="LHZ268" s="330"/>
      <c r="LIA268" s="322"/>
      <c r="LIB268" s="332"/>
      <c r="LIC268" s="333"/>
      <c r="LID268" s="330"/>
      <c r="LIE268" s="322"/>
      <c r="LIF268" s="332"/>
      <c r="LIG268" s="333"/>
      <c r="LIH268" s="330"/>
      <c r="LII268" s="322"/>
      <c r="LIJ268" s="332"/>
      <c r="LIK268" s="333"/>
      <c r="LIL268" s="330"/>
      <c r="LIM268" s="322"/>
      <c r="LIN268" s="332"/>
      <c r="LIO268" s="333"/>
      <c r="LIP268" s="330"/>
      <c r="LIQ268" s="322"/>
      <c r="LIR268" s="332"/>
      <c r="LIS268" s="333"/>
      <c r="LIT268" s="330"/>
      <c r="LIU268" s="322"/>
      <c r="LIV268" s="332"/>
      <c r="LIW268" s="333"/>
      <c r="LIX268" s="330"/>
      <c r="LIY268" s="322"/>
      <c r="LIZ268" s="332"/>
      <c r="LJA268" s="333"/>
      <c r="LJB268" s="330"/>
      <c r="LJC268" s="322"/>
      <c r="LJD268" s="332"/>
      <c r="LJE268" s="333"/>
      <c r="LJF268" s="330"/>
      <c r="LJG268" s="322"/>
      <c r="LJH268" s="332"/>
      <c r="LJI268" s="333"/>
      <c r="LJJ268" s="330"/>
      <c r="LJK268" s="322"/>
      <c r="LJL268" s="332"/>
      <c r="LJM268" s="333"/>
      <c r="LJN268" s="330"/>
      <c r="LJO268" s="322"/>
      <c r="LJP268" s="332"/>
      <c r="LJQ268" s="333"/>
      <c r="LJR268" s="330"/>
      <c r="LJS268" s="322"/>
      <c r="LJT268" s="332"/>
      <c r="LJU268" s="333"/>
      <c r="LJV268" s="330"/>
      <c r="LJW268" s="322"/>
      <c r="LJX268" s="332"/>
      <c r="LJY268" s="333"/>
      <c r="LJZ268" s="330"/>
      <c r="LKA268" s="322"/>
      <c r="LKB268" s="332"/>
      <c r="LKC268" s="333"/>
      <c r="LKD268" s="330"/>
      <c r="LKE268" s="322"/>
      <c r="LKF268" s="332"/>
      <c r="LKG268" s="333"/>
      <c r="LKH268" s="330"/>
      <c r="LKI268" s="322"/>
      <c r="LKJ268" s="332"/>
      <c r="LKK268" s="333"/>
      <c r="LKL268" s="330"/>
      <c r="LKM268" s="322"/>
      <c r="LKN268" s="332"/>
      <c r="LKO268" s="333"/>
      <c r="LKP268" s="330"/>
      <c r="LKQ268" s="322"/>
      <c r="LKR268" s="332"/>
      <c r="LKS268" s="333"/>
      <c r="LKT268" s="330"/>
      <c r="LKU268" s="322"/>
      <c r="LKV268" s="332"/>
      <c r="LKW268" s="333"/>
      <c r="LKX268" s="330"/>
      <c r="LKY268" s="322"/>
      <c r="LKZ268" s="332"/>
      <c r="LLA268" s="333"/>
      <c r="LLB268" s="330"/>
      <c r="LLC268" s="322"/>
      <c r="LLD268" s="332"/>
      <c r="LLE268" s="333"/>
      <c r="LLF268" s="330"/>
      <c r="LLG268" s="322"/>
      <c r="LLH268" s="332"/>
      <c r="LLI268" s="333"/>
      <c r="LLJ268" s="330"/>
      <c r="LLK268" s="322"/>
      <c r="LLL268" s="332"/>
      <c r="LLM268" s="333"/>
      <c r="LLN268" s="330"/>
      <c r="LLO268" s="322"/>
      <c r="LLP268" s="332"/>
      <c r="LLQ268" s="333"/>
      <c r="LLR268" s="330"/>
      <c r="LLS268" s="322"/>
      <c r="LLT268" s="332"/>
      <c r="LLU268" s="333"/>
      <c r="LLV268" s="330"/>
      <c r="LLW268" s="322"/>
      <c r="LLX268" s="332"/>
      <c r="LLY268" s="333"/>
      <c r="LLZ268" s="330"/>
      <c r="LMA268" s="322"/>
      <c r="LMB268" s="332"/>
      <c r="LMC268" s="333"/>
      <c r="LMD268" s="330"/>
      <c r="LME268" s="322"/>
      <c r="LMF268" s="332"/>
      <c r="LMG268" s="333"/>
      <c r="LMH268" s="330"/>
      <c r="LMI268" s="322"/>
      <c r="LMJ268" s="332"/>
      <c r="LMK268" s="333"/>
      <c r="LML268" s="330"/>
      <c r="LMM268" s="322"/>
      <c r="LMN268" s="332"/>
      <c r="LMO268" s="333"/>
      <c r="LMP268" s="330"/>
      <c r="LMQ268" s="322"/>
      <c r="LMR268" s="332"/>
      <c r="LMS268" s="333"/>
      <c r="LMT268" s="330"/>
      <c r="LMU268" s="322"/>
      <c r="LMV268" s="332"/>
      <c r="LMW268" s="333"/>
      <c r="LMX268" s="330"/>
      <c r="LMY268" s="322"/>
      <c r="LMZ268" s="332"/>
      <c r="LNA268" s="333"/>
      <c r="LNB268" s="330"/>
      <c r="LNC268" s="322"/>
      <c r="LND268" s="332"/>
      <c r="LNE268" s="333"/>
      <c r="LNF268" s="330"/>
      <c r="LNG268" s="322"/>
      <c r="LNH268" s="332"/>
      <c r="LNI268" s="333"/>
      <c r="LNJ268" s="330"/>
      <c r="LNK268" s="322"/>
      <c r="LNL268" s="332"/>
      <c r="LNM268" s="333"/>
      <c r="LNN268" s="330"/>
      <c r="LNO268" s="322"/>
      <c r="LNP268" s="332"/>
      <c r="LNQ268" s="333"/>
      <c r="LNR268" s="330"/>
      <c r="LNS268" s="322"/>
      <c r="LNT268" s="332"/>
      <c r="LNU268" s="333"/>
      <c r="LNV268" s="330"/>
      <c r="LNW268" s="322"/>
      <c r="LNX268" s="332"/>
      <c r="LNY268" s="333"/>
      <c r="LNZ268" s="330"/>
      <c r="LOA268" s="322"/>
      <c r="LOB268" s="332"/>
      <c r="LOC268" s="333"/>
      <c r="LOD268" s="330"/>
      <c r="LOE268" s="322"/>
      <c r="LOF268" s="332"/>
      <c r="LOG268" s="333"/>
      <c r="LOH268" s="330"/>
      <c r="LOI268" s="322"/>
      <c r="LOJ268" s="332"/>
      <c r="LOK268" s="333"/>
      <c r="LOL268" s="330"/>
      <c r="LOM268" s="322"/>
      <c r="LON268" s="332"/>
      <c r="LOO268" s="333"/>
      <c r="LOP268" s="330"/>
      <c r="LOQ268" s="322"/>
      <c r="LOR268" s="332"/>
      <c r="LOS268" s="333"/>
      <c r="LOT268" s="330"/>
      <c r="LOU268" s="322"/>
      <c r="LOV268" s="332"/>
      <c r="LOW268" s="333"/>
      <c r="LOX268" s="330"/>
      <c r="LOY268" s="322"/>
      <c r="LOZ268" s="332"/>
      <c r="LPA268" s="333"/>
      <c r="LPB268" s="330"/>
      <c r="LPC268" s="322"/>
      <c r="LPD268" s="332"/>
      <c r="LPE268" s="333"/>
      <c r="LPF268" s="330"/>
      <c r="LPG268" s="322"/>
      <c r="LPH268" s="332"/>
      <c r="LPI268" s="333"/>
      <c r="LPJ268" s="330"/>
      <c r="LPK268" s="322"/>
      <c r="LPL268" s="332"/>
      <c r="LPM268" s="333"/>
      <c r="LPN268" s="330"/>
      <c r="LPO268" s="322"/>
      <c r="LPP268" s="332"/>
      <c r="LPQ268" s="333"/>
      <c r="LPR268" s="330"/>
      <c r="LPS268" s="322"/>
      <c r="LPT268" s="332"/>
      <c r="LPU268" s="333"/>
      <c r="LPV268" s="330"/>
      <c r="LPW268" s="322"/>
      <c r="LPX268" s="332"/>
      <c r="LPY268" s="333"/>
      <c r="LPZ268" s="330"/>
      <c r="LQA268" s="322"/>
      <c r="LQB268" s="332"/>
      <c r="LQC268" s="333"/>
      <c r="LQD268" s="330"/>
      <c r="LQE268" s="322"/>
      <c r="LQF268" s="332"/>
      <c r="LQG268" s="333"/>
      <c r="LQH268" s="330"/>
      <c r="LQI268" s="322"/>
      <c r="LQJ268" s="332"/>
      <c r="LQK268" s="333"/>
      <c r="LQL268" s="330"/>
      <c r="LQM268" s="322"/>
      <c r="LQN268" s="332"/>
      <c r="LQO268" s="333"/>
      <c r="LQP268" s="330"/>
      <c r="LQQ268" s="322"/>
      <c r="LQR268" s="332"/>
      <c r="LQS268" s="333"/>
      <c r="LQT268" s="330"/>
      <c r="LQU268" s="322"/>
      <c r="LQV268" s="332"/>
      <c r="LQW268" s="333"/>
      <c r="LQX268" s="330"/>
      <c r="LQY268" s="322"/>
      <c r="LQZ268" s="332"/>
      <c r="LRA268" s="333"/>
      <c r="LRB268" s="330"/>
      <c r="LRC268" s="322"/>
      <c r="LRD268" s="332"/>
      <c r="LRE268" s="333"/>
      <c r="LRF268" s="330"/>
      <c r="LRG268" s="322"/>
      <c r="LRH268" s="332"/>
      <c r="LRI268" s="333"/>
      <c r="LRJ268" s="330"/>
      <c r="LRK268" s="322"/>
      <c r="LRL268" s="332"/>
      <c r="LRM268" s="333"/>
      <c r="LRN268" s="330"/>
      <c r="LRO268" s="322"/>
      <c r="LRP268" s="332"/>
      <c r="LRQ268" s="333"/>
      <c r="LRR268" s="330"/>
      <c r="LRS268" s="322"/>
      <c r="LRT268" s="332"/>
      <c r="LRU268" s="333"/>
      <c r="LRV268" s="330"/>
      <c r="LRW268" s="322"/>
      <c r="LRX268" s="332"/>
      <c r="LRY268" s="333"/>
      <c r="LRZ268" s="330"/>
      <c r="LSA268" s="322"/>
      <c r="LSB268" s="332"/>
      <c r="LSC268" s="333"/>
      <c r="LSD268" s="330"/>
      <c r="LSE268" s="322"/>
      <c r="LSF268" s="332"/>
      <c r="LSG268" s="333"/>
      <c r="LSH268" s="330"/>
      <c r="LSI268" s="322"/>
      <c r="LSJ268" s="332"/>
      <c r="LSK268" s="333"/>
      <c r="LSL268" s="330"/>
      <c r="LSM268" s="322"/>
      <c r="LSN268" s="332"/>
      <c r="LSO268" s="333"/>
      <c r="LSP268" s="330"/>
      <c r="LSQ268" s="322"/>
      <c r="LSR268" s="332"/>
      <c r="LSS268" s="333"/>
      <c r="LST268" s="330"/>
      <c r="LSU268" s="322"/>
      <c r="LSV268" s="332"/>
      <c r="LSW268" s="333"/>
      <c r="LSX268" s="330"/>
      <c r="LSY268" s="322"/>
      <c r="LSZ268" s="332"/>
      <c r="LTA268" s="333"/>
      <c r="LTB268" s="330"/>
      <c r="LTC268" s="322"/>
      <c r="LTD268" s="332"/>
      <c r="LTE268" s="333"/>
      <c r="LTF268" s="330"/>
      <c r="LTG268" s="322"/>
      <c r="LTH268" s="332"/>
      <c r="LTI268" s="333"/>
      <c r="LTJ268" s="330"/>
      <c r="LTK268" s="322"/>
      <c r="LTL268" s="332"/>
      <c r="LTM268" s="333"/>
      <c r="LTN268" s="330"/>
      <c r="LTO268" s="322"/>
      <c r="LTP268" s="332"/>
      <c r="LTQ268" s="333"/>
      <c r="LTR268" s="330"/>
      <c r="LTS268" s="322"/>
      <c r="LTT268" s="332"/>
      <c r="LTU268" s="333"/>
      <c r="LTV268" s="330"/>
      <c r="LTW268" s="322"/>
      <c r="LTX268" s="332"/>
      <c r="LTY268" s="333"/>
      <c r="LTZ268" s="330"/>
      <c r="LUA268" s="322"/>
      <c r="LUB268" s="332"/>
      <c r="LUC268" s="333"/>
      <c r="LUD268" s="330"/>
      <c r="LUE268" s="322"/>
      <c r="LUF268" s="332"/>
      <c r="LUG268" s="333"/>
      <c r="LUH268" s="330"/>
      <c r="LUI268" s="322"/>
      <c r="LUJ268" s="332"/>
      <c r="LUK268" s="333"/>
      <c r="LUL268" s="330"/>
      <c r="LUM268" s="322"/>
      <c r="LUN268" s="332"/>
      <c r="LUO268" s="333"/>
      <c r="LUP268" s="330"/>
      <c r="LUQ268" s="322"/>
      <c r="LUR268" s="332"/>
      <c r="LUS268" s="333"/>
      <c r="LUT268" s="330"/>
      <c r="LUU268" s="322"/>
      <c r="LUV268" s="332"/>
      <c r="LUW268" s="333"/>
      <c r="LUX268" s="330"/>
      <c r="LUY268" s="322"/>
      <c r="LUZ268" s="332"/>
      <c r="LVA268" s="333"/>
      <c r="LVB268" s="330"/>
      <c r="LVC268" s="322"/>
      <c r="LVD268" s="332"/>
      <c r="LVE268" s="333"/>
      <c r="LVF268" s="330"/>
      <c r="LVG268" s="322"/>
      <c r="LVH268" s="332"/>
      <c r="LVI268" s="333"/>
      <c r="LVJ268" s="330"/>
      <c r="LVK268" s="322"/>
      <c r="LVL268" s="332"/>
      <c r="LVM268" s="333"/>
      <c r="LVN268" s="330"/>
      <c r="LVO268" s="322"/>
      <c r="LVP268" s="332"/>
      <c r="LVQ268" s="333"/>
      <c r="LVR268" s="330"/>
      <c r="LVS268" s="322"/>
      <c r="LVT268" s="332"/>
      <c r="LVU268" s="333"/>
      <c r="LVV268" s="330"/>
      <c r="LVW268" s="322"/>
      <c r="LVX268" s="332"/>
      <c r="LVY268" s="333"/>
      <c r="LVZ268" s="330"/>
      <c r="LWA268" s="322"/>
      <c r="LWB268" s="332"/>
      <c r="LWC268" s="333"/>
      <c r="LWD268" s="330"/>
      <c r="LWE268" s="322"/>
      <c r="LWF268" s="332"/>
      <c r="LWG268" s="333"/>
      <c r="LWH268" s="330"/>
      <c r="LWI268" s="322"/>
      <c r="LWJ268" s="332"/>
      <c r="LWK268" s="333"/>
      <c r="LWL268" s="330"/>
      <c r="LWM268" s="322"/>
      <c r="LWN268" s="332"/>
      <c r="LWO268" s="333"/>
      <c r="LWP268" s="330"/>
      <c r="LWQ268" s="322"/>
      <c r="LWR268" s="332"/>
      <c r="LWS268" s="333"/>
      <c r="LWT268" s="330"/>
      <c r="LWU268" s="322"/>
      <c r="LWV268" s="332"/>
      <c r="LWW268" s="333"/>
      <c r="LWX268" s="330"/>
      <c r="LWY268" s="322"/>
      <c r="LWZ268" s="332"/>
      <c r="LXA268" s="333"/>
      <c r="LXB268" s="330"/>
      <c r="LXC268" s="322"/>
      <c r="LXD268" s="332"/>
      <c r="LXE268" s="333"/>
      <c r="LXF268" s="330"/>
      <c r="LXG268" s="322"/>
      <c r="LXH268" s="332"/>
      <c r="LXI268" s="333"/>
      <c r="LXJ268" s="330"/>
      <c r="LXK268" s="322"/>
      <c r="LXL268" s="332"/>
      <c r="LXM268" s="333"/>
      <c r="LXN268" s="330"/>
      <c r="LXO268" s="322"/>
      <c r="LXP268" s="332"/>
      <c r="LXQ268" s="333"/>
      <c r="LXR268" s="330"/>
      <c r="LXS268" s="322"/>
      <c r="LXT268" s="332"/>
      <c r="LXU268" s="333"/>
      <c r="LXV268" s="330"/>
      <c r="LXW268" s="322"/>
      <c r="LXX268" s="332"/>
      <c r="LXY268" s="333"/>
      <c r="LXZ268" s="330"/>
      <c r="LYA268" s="322"/>
      <c r="LYB268" s="332"/>
      <c r="LYC268" s="333"/>
      <c r="LYD268" s="330"/>
      <c r="LYE268" s="322"/>
      <c r="LYF268" s="332"/>
      <c r="LYG268" s="333"/>
      <c r="LYH268" s="330"/>
      <c r="LYI268" s="322"/>
      <c r="LYJ268" s="332"/>
      <c r="LYK268" s="333"/>
      <c r="LYL268" s="330"/>
      <c r="LYM268" s="322"/>
      <c r="LYN268" s="332"/>
      <c r="LYO268" s="333"/>
      <c r="LYP268" s="330"/>
      <c r="LYQ268" s="322"/>
      <c r="LYR268" s="332"/>
      <c r="LYS268" s="333"/>
      <c r="LYT268" s="330"/>
      <c r="LYU268" s="322"/>
      <c r="LYV268" s="332"/>
      <c r="LYW268" s="333"/>
      <c r="LYX268" s="330"/>
      <c r="LYY268" s="322"/>
      <c r="LYZ268" s="332"/>
      <c r="LZA268" s="333"/>
      <c r="LZB268" s="330"/>
      <c r="LZC268" s="322"/>
      <c r="LZD268" s="332"/>
      <c r="LZE268" s="333"/>
      <c r="LZF268" s="330"/>
      <c r="LZG268" s="322"/>
      <c r="LZH268" s="332"/>
      <c r="LZI268" s="333"/>
      <c r="LZJ268" s="330"/>
      <c r="LZK268" s="322"/>
      <c r="LZL268" s="332"/>
      <c r="LZM268" s="333"/>
      <c r="LZN268" s="330"/>
      <c r="LZO268" s="322"/>
      <c r="LZP268" s="332"/>
      <c r="LZQ268" s="333"/>
      <c r="LZR268" s="330"/>
      <c r="LZS268" s="322"/>
      <c r="LZT268" s="332"/>
      <c r="LZU268" s="333"/>
      <c r="LZV268" s="330"/>
      <c r="LZW268" s="322"/>
      <c r="LZX268" s="332"/>
      <c r="LZY268" s="333"/>
      <c r="LZZ268" s="330"/>
      <c r="MAA268" s="322"/>
      <c r="MAB268" s="332"/>
      <c r="MAC268" s="333"/>
      <c r="MAD268" s="330"/>
      <c r="MAE268" s="322"/>
      <c r="MAF268" s="332"/>
      <c r="MAG268" s="333"/>
      <c r="MAH268" s="330"/>
      <c r="MAI268" s="322"/>
      <c r="MAJ268" s="332"/>
      <c r="MAK268" s="333"/>
      <c r="MAL268" s="330"/>
      <c r="MAM268" s="322"/>
      <c r="MAN268" s="332"/>
      <c r="MAO268" s="333"/>
      <c r="MAP268" s="330"/>
      <c r="MAQ268" s="322"/>
      <c r="MAR268" s="332"/>
      <c r="MAS268" s="333"/>
      <c r="MAT268" s="330"/>
      <c r="MAU268" s="322"/>
      <c r="MAV268" s="332"/>
      <c r="MAW268" s="333"/>
      <c r="MAX268" s="330"/>
      <c r="MAY268" s="322"/>
      <c r="MAZ268" s="332"/>
      <c r="MBA268" s="333"/>
      <c r="MBB268" s="330"/>
      <c r="MBC268" s="322"/>
      <c r="MBD268" s="332"/>
      <c r="MBE268" s="333"/>
      <c r="MBF268" s="330"/>
      <c r="MBG268" s="322"/>
      <c r="MBH268" s="332"/>
      <c r="MBI268" s="333"/>
      <c r="MBJ268" s="330"/>
      <c r="MBK268" s="322"/>
      <c r="MBL268" s="332"/>
      <c r="MBM268" s="333"/>
      <c r="MBN268" s="330"/>
      <c r="MBO268" s="322"/>
      <c r="MBP268" s="332"/>
      <c r="MBQ268" s="333"/>
      <c r="MBR268" s="330"/>
      <c r="MBS268" s="322"/>
      <c r="MBT268" s="332"/>
      <c r="MBU268" s="333"/>
      <c r="MBV268" s="330"/>
      <c r="MBW268" s="322"/>
      <c r="MBX268" s="332"/>
      <c r="MBY268" s="333"/>
      <c r="MBZ268" s="330"/>
      <c r="MCA268" s="322"/>
      <c r="MCB268" s="332"/>
      <c r="MCC268" s="333"/>
      <c r="MCD268" s="330"/>
      <c r="MCE268" s="322"/>
      <c r="MCF268" s="332"/>
      <c r="MCG268" s="333"/>
      <c r="MCH268" s="330"/>
      <c r="MCI268" s="322"/>
      <c r="MCJ268" s="332"/>
      <c r="MCK268" s="333"/>
      <c r="MCL268" s="330"/>
      <c r="MCM268" s="322"/>
      <c r="MCN268" s="332"/>
      <c r="MCO268" s="333"/>
      <c r="MCP268" s="330"/>
      <c r="MCQ268" s="322"/>
      <c r="MCR268" s="332"/>
      <c r="MCS268" s="333"/>
      <c r="MCT268" s="330"/>
      <c r="MCU268" s="322"/>
      <c r="MCV268" s="332"/>
      <c r="MCW268" s="333"/>
      <c r="MCX268" s="330"/>
      <c r="MCY268" s="322"/>
      <c r="MCZ268" s="332"/>
      <c r="MDA268" s="333"/>
      <c r="MDB268" s="330"/>
      <c r="MDC268" s="322"/>
      <c r="MDD268" s="332"/>
      <c r="MDE268" s="333"/>
      <c r="MDF268" s="330"/>
      <c r="MDG268" s="322"/>
      <c r="MDH268" s="332"/>
      <c r="MDI268" s="333"/>
      <c r="MDJ268" s="330"/>
      <c r="MDK268" s="322"/>
      <c r="MDL268" s="332"/>
      <c r="MDM268" s="333"/>
      <c r="MDN268" s="330"/>
      <c r="MDO268" s="322"/>
      <c r="MDP268" s="332"/>
      <c r="MDQ268" s="333"/>
      <c r="MDR268" s="330"/>
      <c r="MDS268" s="322"/>
      <c r="MDT268" s="332"/>
      <c r="MDU268" s="333"/>
      <c r="MDV268" s="330"/>
      <c r="MDW268" s="322"/>
      <c r="MDX268" s="332"/>
      <c r="MDY268" s="333"/>
      <c r="MDZ268" s="330"/>
      <c r="MEA268" s="322"/>
      <c r="MEB268" s="332"/>
      <c r="MEC268" s="333"/>
      <c r="MED268" s="330"/>
      <c r="MEE268" s="322"/>
      <c r="MEF268" s="332"/>
      <c r="MEG268" s="333"/>
      <c r="MEH268" s="330"/>
      <c r="MEI268" s="322"/>
      <c r="MEJ268" s="332"/>
      <c r="MEK268" s="333"/>
      <c r="MEL268" s="330"/>
      <c r="MEM268" s="322"/>
      <c r="MEN268" s="332"/>
      <c r="MEO268" s="333"/>
      <c r="MEP268" s="330"/>
      <c r="MEQ268" s="322"/>
      <c r="MER268" s="332"/>
      <c r="MES268" s="333"/>
      <c r="MET268" s="330"/>
      <c r="MEU268" s="322"/>
      <c r="MEV268" s="332"/>
      <c r="MEW268" s="333"/>
      <c r="MEX268" s="330"/>
      <c r="MEY268" s="322"/>
      <c r="MEZ268" s="332"/>
      <c r="MFA268" s="333"/>
      <c r="MFB268" s="330"/>
      <c r="MFC268" s="322"/>
      <c r="MFD268" s="332"/>
      <c r="MFE268" s="333"/>
      <c r="MFF268" s="330"/>
      <c r="MFG268" s="322"/>
      <c r="MFH268" s="332"/>
      <c r="MFI268" s="333"/>
      <c r="MFJ268" s="330"/>
      <c r="MFK268" s="322"/>
      <c r="MFL268" s="332"/>
      <c r="MFM268" s="333"/>
      <c r="MFN268" s="330"/>
      <c r="MFO268" s="322"/>
      <c r="MFP268" s="332"/>
      <c r="MFQ268" s="333"/>
      <c r="MFR268" s="330"/>
      <c r="MFS268" s="322"/>
      <c r="MFT268" s="332"/>
      <c r="MFU268" s="333"/>
      <c r="MFV268" s="330"/>
      <c r="MFW268" s="322"/>
      <c r="MFX268" s="332"/>
      <c r="MFY268" s="333"/>
      <c r="MFZ268" s="330"/>
      <c r="MGA268" s="322"/>
      <c r="MGB268" s="332"/>
      <c r="MGC268" s="333"/>
      <c r="MGD268" s="330"/>
      <c r="MGE268" s="322"/>
      <c r="MGF268" s="332"/>
      <c r="MGG268" s="333"/>
      <c r="MGH268" s="330"/>
      <c r="MGI268" s="322"/>
      <c r="MGJ268" s="332"/>
      <c r="MGK268" s="333"/>
      <c r="MGL268" s="330"/>
      <c r="MGM268" s="322"/>
      <c r="MGN268" s="332"/>
      <c r="MGO268" s="333"/>
      <c r="MGP268" s="330"/>
      <c r="MGQ268" s="322"/>
      <c r="MGR268" s="332"/>
      <c r="MGS268" s="333"/>
      <c r="MGT268" s="330"/>
      <c r="MGU268" s="322"/>
      <c r="MGV268" s="332"/>
      <c r="MGW268" s="333"/>
      <c r="MGX268" s="330"/>
      <c r="MGY268" s="322"/>
      <c r="MGZ268" s="332"/>
      <c r="MHA268" s="333"/>
      <c r="MHB268" s="330"/>
      <c r="MHC268" s="322"/>
      <c r="MHD268" s="332"/>
      <c r="MHE268" s="333"/>
      <c r="MHF268" s="330"/>
      <c r="MHG268" s="322"/>
      <c r="MHH268" s="332"/>
      <c r="MHI268" s="333"/>
      <c r="MHJ268" s="330"/>
      <c r="MHK268" s="322"/>
      <c r="MHL268" s="332"/>
      <c r="MHM268" s="333"/>
      <c r="MHN268" s="330"/>
      <c r="MHO268" s="322"/>
      <c r="MHP268" s="332"/>
      <c r="MHQ268" s="333"/>
      <c r="MHR268" s="330"/>
      <c r="MHS268" s="322"/>
      <c r="MHT268" s="332"/>
      <c r="MHU268" s="333"/>
      <c r="MHV268" s="330"/>
      <c r="MHW268" s="322"/>
      <c r="MHX268" s="332"/>
      <c r="MHY268" s="333"/>
      <c r="MHZ268" s="330"/>
      <c r="MIA268" s="322"/>
      <c r="MIB268" s="332"/>
      <c r="MIC268" s="333"/>
      <c r="MID268" s="330"/>
      <c r="MIE268" s="322"/>
      <c r="MIF268" s="332"/>
      <c r="MIG268" s="333"/>
      <c r="MIH268" s="330"/>
      <c r="MII268" s="322"/>
      <c r="MIJ268" s="332"/>
      <c r="MIK268" s="333"/>
      <c r="MIL268" s="330"/>
      <c r="MIM268" s="322"/>
      <c r="MIN268" s="332"/>
      <c r="MIO268" s="333"/>
      <c r="MIP268" s="330"/>
      <c r="MIQ268" s="322"/>
      <c r="MIR268" s="332"/>
      <c r="MIS268" s="333"/>
      <c r="MIT268" s="330"/>
      <c r="MIU268" s="322"/>
      <c r="MIV268" s="332"/>
      <c r="MIW268" s="333"/>
      <c r="MIX268" s="330"/>
      <c r="MIY268" s="322"/>
      <c r="MIZ268" s="332"/>
      <c r="MJA268" s="333"/>
      <c r="MJB268" s="330"/>
      <c r="MJC268" s="322"/>
      <c r="MJD268" s="332"/>
      <c r="MJE268" s="333"/>
      <c r="MJF268" s="330"/>
      <c r="MJG268" s="322"/>
      <c r="MJH268" s="332"/>
      <c r="MJI268" s="333"/>
      <c r="MJJ268" s="330"/>
      <c r="MJK268" s="322"/>
      <c r="MJL268" s="332"/>
      <c r="MJM268" s="333"/>
      <c r="MJN268" s="330"/>
      <c r="MJO268" s="322"/>
      <c r="MJP268" s="332"/>
      <c r="MJQ268" s="333"/>
      <c r="MJR268" s="330"/>
      <c r="MJS268" s="322"/>
      <c r="MJT268" s="332"/>
      <c r="MJU268" s="333"/>
      <c r="MJV268" s="330"/>
      <c r="MJW268" s="322"/>
      <c r="MJX268" s="332"/>
      <c r="MJY268" s="333"/>
      <c r="MJZ268" s="330"/>
      <c r="MKA268" s="322"/>
      <c r="MKB268" s="332"/>
      <c r="MKC268" s="333"/>
      <c r="MKD268" s="330"/>
      <c r="MKE268" s="322"/>
      <c r="MKF268" s="332"/>
      <c r="MKG268" s="333"/>
      <c r="MKH268" s="330"/>
      <c r="MKI268" s="322"/>
      <c r="MKJ268" s="332"/>
      <c r="MKK268" s="333"/>
      <c r="MKL268" s="330"/>
      <c r="MKM268" s="322"/>
      <c r="MKN268" s="332"/>
      <c r="MKO268" s="333"/>
      <c r="MKP268" s="330"/>
      <c r="MKQ268" s="322"/>
      <c r="MKR268" s="332"/>
      <c r="MKS268" s="333"/>
      <c r="MKT268" s="330"/>
      <c r="MKU268" s="322"/>
      <c r="MKV268" s="332"/>
      <c r="MKW268" s="333"/>
      <c r="MKX268" s="330"/>
      <c r="MKY268" s="322"/>
      <c r="MKZ268" s="332"/>
      <c r="MLA268" s="333"/>
      <c r="MLB268" s="330"/>
      <c r="MLC268" s="322"/>
      <c r="MLD268" s="332"/>
      <c r="MLE268" s="333"/>
      <c r="MLF268" s="330"/>
      <c r="MLG268" s="322"/>
      <c r="MLH268" s="332"/>
      <c r="MLI268" s="333"/>
      <c r="MLJ268" s="330"/>
      <c r="MLK268" s="322"/>
      <c r="MLL268" s="332"/>
      <c r="MLM268" s="333"/>
      <c r="MLN268" s="330"/>
      <c r="MLO268" s="322"/>
      <c r="MLP268" s="332"/>
      <c r="MLQ268" s="333"/>
      <c r="MLR268" s="330"/>
      <c r="MLS268" s="322"/>
      <c r="MLT268" s="332"/>
      <c r="MLU268" s="333"/>
      <c r="MLV268" s="330"/>
      <c r="MLW268" s="322"/>
      <c r="MLX268" s="332"/>
      <c r="MLY268" s="333"/>
      <c r="MLZ268" s="330"/>
      <c r="MMA268" s="322"/>
      <c r="MMB268" s="332"/>
      <c r="MMC268" s="333"/>
      <c r="MMD268" s="330"/>
      <c r="MME268" s="322"/>
      <c r="MMF268" s="332"/>
      <c r="MMG268" s="333"/>
      <c r="MMH268" s="330"/>
      <c r="MMI268" s="322"/>
      <c r="MMJ268" s="332"/>
      <c r="MMK268" s="333"/>
      <c r="MML268" s="330"/>
      <c r="MMM268" s="322"/>
      <c r="MMN268" s="332"/>
      <c r="MMO268" s="333"/>
      <c r="MMP268" s="330"/>
      <c r="MMQ268" s="322"/>
      <c r="MMR268" s="332"/>
      <c r="MMS268" s="333"/>
      <c r="MMT268" s="330"/>
      <c r="MMU268" s="322"/>
      <c r="MMV268" s="332"/>
      <c r="MMW268" s="333"/>
      <c r="MMX268" s="330"/>
      <c r="MMY268" s="322"/>
      <c r="MMZ268" s="332"/>
      <c r="MNA268" s="333"/>
      <c r="MNB268" s="330"/>
      <c r="MNC268" s="322"/>
      <c r="MND268" s="332"/>
      <c r="MNE268" s="333"/>
      <c r="MNF268" s="330"/>
      <c r="MNG268" s="322"/>
      <c r="MNH268" s="332"/>
      <c r="MNI268" s="333"/>
      <c r="MNJ268" s="330"/>
      <c r="MNK268" s="322"/>
      <c r="MNL268" s="332"/>
      <c r="MNM268" s="333"/>
      <c r="MNN268" s="330"/>
      <c r="MNO268" s="322"/>
      <c r="MNP268" s="332"/>
      <c r="MNQ268" s="333"/>
      <c r="MNR268" s="330"/>
      <c r="MNS268" s="322"/>
      <c r="MNT268" s="332"/>
      <c r="MNU268" s="333"/>
      <c r="MNV268" s="330"/>
      <c r="MNW268" s="322"/>
      <c r="MNX268" s="332"/>
      <c r="MNY268" s="333"/>
      <c r="MNZ268" s="330"/>
      <c r="MOA268" s="322"/>
      <c r="MOB268" s="332"/>
      <c r="MOC268" s="333"/>
      <c r="MOD268" s="330"/>
      <c r="MOE268" s="322"/>
      <c r="MOF268" s="332"/>
      <c r="MOG268" s="333"/>
      <c r="MOH268" s="330"/>
      <c r="MOI268" s="322"/>
      <c r="MOJ268" s="332"/>
      <c r="MOK268" s="333"/>
      <c r="MOL268" s="330"/>
      <c r="MOM268" s="322"/>
      <c r="MON268" s="332"/>
      <c r="MOO268" s="333"/>
      <c r="MOP268" s="330"/>
      <c r="MOQ268" s="322"/>
      <c r="MOR268" s="332"/>
      <c r="MOS268" s="333"/>
      <c r="MOT268" s="330"/>
      <c r="MOU268" s="322"/>
      <c r="MOV268" s="332"/>
      <c r="MOW268" s="333"/>
      <c r="MOX268" s="330"/>
      <c r="MOY268" s="322"/>
      <c r="MOZ268" s="332"/>
      <c r="MPA268" s="333"/>
      <c r="MPB268" s="330"/>
      <c r="MPC268" s="322"/>
      <c r="MPD268" s="332"/>
      <c r="MPE268" s="333"/>
      <c r="MPF268" s="330"/>
      <c r="MPG268" s="322"/>
      <c r="MPH268" s="332"/>
      <c r="MPI268" s="333"/>
      <c r="MPJ268" s="330"/>
      <c r="MPK268" s="322"/>
      <c r="MPL268" s="332"/>
      <c r="MPM268" s="333"/>
      <c r="MPN268" s="330"/>
      <c r="MPO268" s="322"/>
      <c r="MPP268" s="332"/>
      <c r="MPQ268" s="333"/>
      <c r="MPR268" s="330"/>
      <c r="MPS268" s="322"/>
      <c r="MPT268" s="332"/>
      <c r="MPU268" s="333"/>
      <c r="MPV268" s="330"/>
      <c r="MPW268" s="322"/>
      <c r="MPX268" s="332"/>
      <c r="MPY268" s="333"/>
      <c r="MPZ268" s="330"/>
      <c r="MQA268" s="322"/>
      <c r="MQB268" s="332"/>
      <c r="MQC268" s="333"/>
      <c r="MQD268" s="330"/>
      <c r="MQE268" s="322"/>
      <c r="MQF268" s="332"/>
      <c r="MQG268" s="333"/>
      <c r="MQH268" s="330"/>
      <c r="MQI268" s="322"/>
      <c r="MQJ268" s="332"/>
      <c r="MQK268" s="333"/>
      <c r="MQL268" s="330"/>
      <c r="MQM268" s="322"/>
      <c r="MQN268" s="332"/>
      <c r="MQO268" s="333"/>
      <c r="MQP268" s="330"/>
      <c r="MQQ268" s="322"/>
      <c r="MQR268" s="332"/>
      <c r="MQS268" s="333"/>
      <c r="MQT268" s="330"/>
      <c r="MQU268" s="322"/>
      <c r="MQV268" s="332"/>
      <c r="MQW268" s="333"/>
      <c r="MQX268" s="330"/>
      <c r="MQY268" s="322"/>
      <c r="MQZ268" s="332"/>
      <c r="MRA268" s="333"/>
      <c r="MRB268" s="330"/>
      <c r="MRC268" s="322"/>
      <c r="MRD268" s="332"/>
      <c r="MRE268" s="333"/>
      <c r="MRF268" s="330"/>
      <c r="MRG268" s="322"/>
      <c r="MRH268" s="332"/>
      <c r="MRI268" s="333"/>
      <c r="MRJ268" s="330"/>
      <c r="MRK268" s="322"/>
      <c r="MRL268" s="332"/>
      <c r="MRM268" s="333"/>
      <c r="MRN268" s="330"/>
      <c r="MRO268" s="322"/>
      <c r="MRP268" s="332"/>
      <c r="MRQ268" s="333"/>
      <c r="MRR268" s="330"/>
      <c r="MRS268" s="322"/>
      <c r="MRT268" s="332"/>
      <c r="MRU268" s="333"/>
      <c r="MRV268" s="330"/>
      <c r="MRW268" s="322"/>
      <c r="MRX268" s="332"/>
      <c r="MRY268" s="333"/>
      <c r="MRZ268" s="330"/>
      <c r="MSA268" s="322"/>
      <c r="MSB268" s="332"/>
      <c r="MSC268" s="333"/>
      <c r="MSD268" s="330"/>
      <c r="MSE268" s="322"/>
      <c r="MSF268" s="332"/>
      <c r="MSG268" s="333"/>
      <c r="MSH268" s="330"/>
      <c r="MSI268" s="322"/>
      <c r="MSJ268" s="332"/>
      <c r="MSK268" s="333"/>
      <c r="MSL268" s="330"/>
      <c r="MSM268" s="322"/>
      <c r="MSN268" s="332"/>
      <c r="MSO268" s="333"/>
      <c r="MSP268" s="330"/>
      <c r="MSQ268" s="322"/>
      <c r="MSR268" s="332"/>
      <c r="MSS268" s="333"/>
      <c r="MST268" s="330"/>
      <c r="MSU268" s="322"/>
      <c r="MSV268" s="332"/>
      <c r="MSW268" s="333"/>
      <c r="MSX268" s="330"/>
      <c r="MSY268" s="322"/>
      <c r="MSZ268" s="332"/>
      <c r="MTA268" s="333"/>
      <c r="MTB268" s="330"/>
      <c r="MTC268" s="322"/>
      <c r="MTD268" s="332"/>
      <c r="MTE268" s="333"/>
      <c r="MTF268" s="330"/>
      <c r="MTG268" s="322"/>
      <c r="MTH268" s="332"/>
      <c r="MTI268" s="333"/>
      <c r="MTJ268" s="330"/>
      <c r="MTK268" s="322"/>
      <c r="MTL268" s="332"/>
      <c r="MTM268" s="333"/>
      <c r="MTN268" s="330"/>
      <c r="MTO268" s="322"/>
      <c r="MTP268" s="332"/>
      <c r="MTQ268" s="333"/>
      <c r="MTR268" s="330"/>
      <c r="MTS268" s="322"/>
      <c r="MTT268" s="332"/>
      <c r="MTU268" s="333"/>
      <c r="MTV268" s="330"/>
      <c r="MTW268" s="322"/>
      <c r="MTX268" s="332"/>
      <c r="MTY268" s="333"/>
      <c r="MTZ268" s="330"/>
      <c r="MUA268" s="322"/>
      <c r="MUB268" s="332"/>
      <c r="MUC268" s="333"/>
      <c r="MUD268" s="330"/>
      <c r="MUE268" s="322"/>
      <c r="MUF268" s="332"/>
      <c r="MUG268" s="333"/>
      <c r="MUH268" s="330"/>
      <c r="MUI268" s="322"/>
      <c r="MUJ268" s="332"/>
      <c r="MUK268" s="333"/>
      <c r="MUL268" s="330"/>
      <c r="MUM268" s="322"/>
      <c r="MUN268" s="332"/>
      <c r="MUO268" s="333"/>
      <c r="MUP268" s="330"/>
      <c r="MUQ268" s="322"/>
      <c r="MUR268" s="332"/>
      <c r="MUS268" s="333"/>
      <c r="MUT268" s="330"/>
      <c r="MUU268" s="322"/>
      <c r="MUV268" s="332"/>
      <c r="MUW268" s="333"/>
      <c r="MUX268" s="330"/>
      <c r="MUY268" s="322"/>
      <c r="MUZ268" s="332"/>
      <c r="MVA268" s="333"/>
      <c r="MVB268" s="330"/>
      <c r="MVC268" s="322"/>
      <c r="MVD268" s="332"/>
      <c r="MVE268" s="333"/>
      <c r="MVF268" s="330"/>
      <c r="MVG268" s="322"/>
      <c r="MVH268" s="332"/>
      <c r="MVI268" s="333"/>
      <c r="MVJ268" s="330"/>
      <c r="MVK268" s="322"/>
      <c r="MVL268" s="332"/>
      <c r="MVM268" s="333"/>
      <c r="MVN268" s="330"/>
      <c r="MVO268" s="322"/>
      <c r="MVP268" s="332"/>
      <c r="MVQ268" s="333"/>
      <c r="MVR268" s="330"/>
      <c r="MVS268" s="322"/>
      <c r="MVT268" s="332"/>
      <c r="MVU268" s="333"/>
      <c r="MVV268" s="330"/>
      <c r="MVW268" s="322"/>
      <c r="MVX268" s="332"/>
      <c r="MVY268" s="333"/>
      <c r="MVZ268" s="330"/>
      <c r="MWA268" s="322"/>
      <c r="MWB268" s="332"/>
      <c r="MWC268" s="333"/>
      <c r="MWD268" s="330"/>
      <c r="MWE268" s="322"/>
      <c r="MWF268" s="332"/>
      <c r="MWG268" s="333"/>
      <c r="MWH268" s="330"/>
      <c r="MWI268" s="322"/>
      <c r="MWJ268" s="332"/>
      <c r="MWK268" s="333"/>
      <c r="MWL268" s="330"/>
      <c r="MWM268" s="322"/>
      <c r="MWN268" s="332"/>
      <c r="MWO268" s="333"/>
      <c r="MWP268" s="330"/>
      <c r="MWQ268" s="322"/>
      <c r="MWR268" s="332"/>
      <c r="MWS268" s="333"/>
      <c r="MWT268" s="330"/>
      <c r="MWU268" s="322"/>
      <c r="MWV268" s="332"/>
      <c r="MWW268" s="333"/>
      <c r="MWX268" s="330"/>
      <c r="MWY268" s="322"/>
      <c r="MWZ268" s="332"/>
      <c r="MXA268" s="333"/>
      <c r="MXB268" s="330"/>
      <c r="MXC268" s="322"/>
      <c r="MXD268" s="332"/>
      <c r="MXE268" s="333"/>
      <c r="MXF268" s="330"/>
      <c r="MXG268" s="322"/>
      <c r="MXH268" s="332"/>
      <c r="MXI268" s="333"/>
      <c r="MXJ268" s="330"/>
      <c r="MXK268" s="322"/>
      <c r="MXL268" s="332"/>
      <c r="MXM268" s="333"/>
      <c r="MXN268" s="330"/>
      <c r="MXO268" s="322"/>
      <c r="MXP268" s="332"/>
      <c r="MXQ268" s="333"/>
      <c r="MXR268" s="330"/>
      <c r="MXS268" s="322"/>
      <c r="MXT268" s="332"/>
      <c r="MXU268" s="333"/>
      <c r="MXV268" s="330"/>
      <c r="MXW268" s="322"/>
      <c r="MXX268" s="332"/>
      <c r="MXY268" s="333"/>
      <c r="MXZ268" s="330"/>
      <c r="MYA268" s="322"/>
      <c r="MYB268" s="332"/>
      <c r="MYC268" s="333"/>
      <c r="MYD268" s="330"/>
      <c r="MYE268" s="322"/>
      <c r="MYF268" s="332"/>
      <c r="MYG268" s="333"/>
      <c r="MYH268" s="330"/>
      <c r="MYI268" s="322"/>
      <c r="MYJ268" s="332"/>
      <c r="MYK268" s="333"/>
      <c r="MYL268" s="330"/>
      <c r="MYM268" s="322"/>
      <c r="MYN268" s="332"/>
      <c r="MYO268" s="333"/>
      <c r="MYP268" s="330"/>
      <c r="MYQ268" s="322"/>
      <c r="MYR268" s="332"/>
      <c r="MYS268" s="333"/>
      <c r="MYT268" s="330"/>
      <c r="MYU268" s="322"/>
      <c r="MYV268" s="332"/>
      <c r="MYW268" s="333"/>
      <c r="MYX268" s="330"/>
      <c r="MYY268" s="322"/>
      <c r="MYZ268" s="332"/>
      <c r="MZA268" s="333"/>
      <c r="MZB268" s="330"/>
      <c r="MZC268" s="322"/>
      <c r="MZD268" s="332"/>
      <c r="MZE268" s="333"/>
      <c r="MZF268" s="330"/>
      <c r="MZG268" s="322"/>
      <c r="MZH268" s="332"/>
      <c r="MZI268" s="333"/>
      <c r="MZJ268" s="330"/>
      <c r="MZK268" s="322"/>
      <c r="MZL268" s="332"/>
      <c r="MZM268" s="333"/>
      <c r="MZN268" s="330"/>
      <c r="MZO268" s="322"/>
      <c r="MZP268" s="332"/>
      <c r="MZQ268" s="333"/>
      <c r="MZR268" s="330"/>
      <c r="MZS268" s="322"/>
      <c r="MZT268" s="332"/>
      <c r="MZU268" s="333"/>
      <c r="MZV268" s="330"/>
      <c r="MZW268" s="322"/>
      <c r="MZX268" s="332"/>
      <c r="MZY268" s="333"/>
      <c r="MZZ268" s="330"/>
      <c r="NAA268" s="322"/>
      <c r="NAB268" s="332"/>
      <c r="NAC268" s="333"/>
      <c r="NAD268" s="330"/>
      <c r="NAE268" s="322"/>
      <c r="NAF268" s="332"/>
      <c r="NAG268" s="333"/>
      <c r="NAH268" s="330"/>
      <c r="NAI268" s="322"/>
      <c r="NAJ268" s="332"/>
      <c r="NAK268" s="333"/>
      <c r="NAL268" s="330"/>
      <c r="NAM268" s="322"/>
      <c r="NAN268" s="332"/>
      <c r="NAO268" s="333"/>
      <c r="NAP268" s="330"/>
      <c r="NAQ268" s="322"/>
      <c r="NAR268" s="332"/>
      <c r="NAS268" s="333"/>
      <c r="NAT268" s="330"/>
      <c r="NAU268" s="322"/>
      <c r="NAV268" s="332"/>
      <c r="NAW268" s="333"/>
      <c r="NAX268" s="330"/>
      <c r="NAY268" s="322"/>
      <c r="NAZ268" s="332"/>
      <c r="NBA268" s="333"/>
      <c r="NBB268" s="330"/>
      <c r="NBC268" s="322"/>
      <c r="NBD268" s="332"/>
      <c r="NBE268" s="333"/>
      <c r="NBF268" s="330"/>
      <c r="NBG268" s="322"/>
      <c r="NBH268" s="332"/>
      <c r="NBI268" s="333"/>
      <c r="NBJ268" s="330"/>
      <c r="NBK268" s="322"/>
      <c r="NBL268" s="332"/>
      <c r="NBM268" s="333"/>
      <c r="NBN268" s="330"/>
      <c r="NBO268" s="322"/>
      <c r="NBP268" s="332"/>
      <c r="NBQ268" s="333"/>
      <c r="NBR268" s="330"/>
      <c r="NBS268" s="322"/>
      <c r="NBT268" s="332"/>
      <c r="NBU268" s="333"/>
      <c r="NBV268" s="330"/>
      <c r="NBW268" s="322"/>
      <c r="NBX268" s="332"/>
      <c r="NBY268" s="333"/>
      <c r="NBZ268" s="330"/>
      <c r="NCA268" s="322"/>
      <c r="NCB268" s="332"/>
      <c r="NCC268" s="333"/>
      <c r="NCD268" s="330"/>
      <c r="NCE268" s="322"/>
      <c r="NCF268" s="332"/>
      <c r="NCG268" s="333"/>
      <c r="NCH268" s="330"/>
      <c r="NCI268" s="322"/>
      <c r="NCJ268" s="332"/>
      <c r="NCK268" s="333"/>
      <c r="NCL268" s="330"/>
      <c r="NCM268" s="322"/>
      <c r="NCN268" s="332"/>
      <c r="NCO268" s="333"/>
      <c r="NCP268" s="330"/>
      <c r="NCQ268" s="322"/>
      <c r="NCR268" s="332"/>
      <c r="NCS268" s="333"/>
      <c r="NCT268" s="330"/>
      <c r="NCU268" s="322"/>
      <c r="NCV268" s="332"/>
      <c r="NCW268" s="333"/>
      <c r="NCX268" s="330"/>
      <c r="NCY268" s="322"/>
      <c r="NCZ268" s="332"/>
      <c r="NDA268" s="333"/>
      <c r="NDB268" s="330"/>
      <c r="NDC268" s="322"/>
      <c r="NDD268" s="332"/>
      <c r="NDE268" s="333"/>
      <c r="NDF268" s="330"/>
      <c r="NDG268" s="322"/>
      <c r="NDH268" s="332"/>
      <c r="NDI268" s="333"/>
      <c r="NDJ268" s="330"/>
      <c r="NDK268" s="322"/>
      <c r="NDL268" s="332"/>
      <c r="NDM268" s="333"/>
      <c r="NDN268" s="330"/>
      <c r="NDO268" s="322"/>
      <c r="NDP268" s="332"/>
      <c r="NDQ268" s="333"/>
      <c r="NDR268" s="330"/>
      <c r="NDS268" s="322"/>
      <c r="NDT268" s="332"/>
      <c r="NDU268" s="333"/>
      <c r="NDV268" s="330"/>
      <c r="NDW268" s="322"/>
      <c r="NDX268" s="332"/>
      <c r="NDY268" s="333"/>
      <c r="NDZ268" s="330"/>
      <c r="NEA268" s="322"/>
      <c r="NEB268" s="332"/>
      <c r="NEC268" s="333"/>
      <c r="NED268" s="330"/>
      <c r="NEE268" s="322"/>
      <c r="NEF268" s="332"/>
      <c r="NEG268" s="333"/>
      <c r="NEH268" s="330"/>
      <c r="NEI268" s="322"/>
      <c r="NEJ268" s="332"/>
      <c r="NEK268" s="333"/>
      <c r="NEL268" s="330"/>
      <c r="NEM268" s="322"/>
      <c r="NEN268" s="332"/>
      <c r="NEO268" s="333"/>
      <c r="NEP268" s="330"/>
      <c r="NEQ268" s="322"/>
      <c r="NER268" s="332"/>
      <c r="NES268" s="333"/>
      <c r="NET268" s="330"/>
      <c r="NEU268" s="322"/>
      <c r="NEV268" s="332"/>
      <c r="NEW268" s="333"/>
      <c r="NEX268" s="330"/>
      <c r="NEY268" s="322"/>
      <c r="NEZ268" s="332"/>
      <c r="NFA268" s="333"/>
      <c r="NFB268" s="330"/>
      <c r="NFC268" s="322"/>
      <c r="NFD268" s="332"/>
      <c r="NFE268" s="333"/>
      <c r="NFF268" s="330"/>
      <c r="NFG268" s="322"/>
      <c r="NFH268" s="332"/>
      <c r="NFI268" s="333"/>
      <c r="NFJ268" s="330"/>
      <c r="NFK268" s="322"/>
      <c r="NFL268" s="332"/>
      <c r="NFM268" s="333"/>
      <c r="NFN268" s="330"/>
      <c r="NFO268" s="322"/>
      <c r="NFP268" s="332"/>
      <c r="NFQ268" s="333"/>
      <c r="NFR268" s="330"/>
      <c r="NFS268" s="322"/>
      <c r="NFT268" s="332"/>
      <c r="NFU268" s="333"/>
      <c r="NFV268" s="330"/>
      <c r="NFW268" s="322"/>
      <c r="NFX268" s="332"/>
      <c r="NFY268" s="333"/>
      <c r="NFZ268" s="330"/>
      <c r="NGA268" s="322"/>
      <c r="NGB268" s="332"/>
      <c r="NGC268" s="333"/>
      <c r="NGD268" s="330"/>
      <c r="NGE268" s="322"/>
      <c r="NGF268" s="332"/>
      <c r="NGG268" s="333"/>
      <c r="NGH268" s="330"/>
      <c r="NGI268" s="322"/>
      <c r="NGJ268" s="332"/>
      <c r="NGK268" s="333"/>
      <c r="NGL268" s="330"/>
      <c r="NGM268" s="322"/>
      <c r="NGN268" s="332"/>
      <c r="NGO268" s="333"/>
      <c r="NGP268" s="330"/>
      <c r="NGQ268" s="322"/>
      <c r="NGR268" s="332"/>
      <c r="NGS268" s="333"/>
      <c r="NGT268" s="330"/>
      <c r="NGU268" s="322"/>
      <c r="NGV268" s="332"/>
      <c r="NGW268" s="333"/>
      <c r="NGX268" s="330"/>
      <c r="NGY268" s="322"/>
      <c r="NGZ268" s="332"/>
      <c r="NHA268" s="333"/>
      <c r="NHB268" s="330"/>
      <c r="NHC268" s="322"/>
      <c r="NHD268" s="332"/>
      <c r="NHE268" s="333"/>
      <c r="NHF268" s="330"/>
      <c r="NHG268" s="322"/>
      <c r="NHH268" s="332"/>
      <c r="NHI268" s="333"/>
      <c r="NHJ268" s="330"/>
      <c r="NHK268" s="322"/>
      <c r="NHL268" s="332"/>
      <c r="NHM268" s="333"/>
      <c r="NHN268" s="330"/>
      <c r="NHO268" s="322"/>
      <c r="NHP268" s="332"/>
      <c r="NHQ268" s="333"/>
      <c r="NHR268" s="330"/>
      <c r="NHS268" s="322"/>
      <c r="NHT268" s="332"/>
      <c r="NHU268" s="333"/>
      <c r="NHV268" s="330"/>
      <c r="NHW268" s="322"/>
      <c r="NHX268" s="332"/>
      <c r="NHY268" s="333"/>
      <c r="NHZ268" s="330"/>
      <c r="NIA268" s="322"/>
      <c r="NIB268" s="332"/>
      <c r="NIC268" s="333"/>
      <c r="NID268" s="330"/>
      <c r="NIE268" s="322"/>
      <c r="NIF268" s="332"/>
      <c r="NIG268" s="333"/>
      <c r="NIH268" s="330"/>
      <c r="NII268" s="322"/>
      <c r="NIJ268" s="332"/>
      <c r="NIK268" s="333"/>
      <c r="NIL268" s="330"/>
      <c r="NIM268" s="322"/>
      <c r="NIN268" s="332"/>
      <c r="NIO268" s="333"/>
      <c r="NIP268" s="330"/>
      <c r="NIQ268" s="322"/>
      <c r="NIR268" s="332"/>
      <c r="NIS268" s="333"/>
      <c r="NIT268" s="330"/>
      <c r="NIU268" s="322"/>
      <c r="NIV268" s="332"/>
      <c r="NIW268" s="333"/>
      <c r="NIX268" s="330"/>
      <c r="NIY268" s="322"/>
      <c r="NIZ268" s="332"/>
      <c r="NJA268" s="333"/>
      <c r="NJB268" s="330"/>
      <c r="NJC268" s="322"/>
      <c r="NJD268" s="332"/>
      <c r="NJE268" s="333"/>
      <c r="NJF268" s="330"/>
      <c r="NJG268" s="322"/>
      <c r="NJH268" s="332"/>
      <c r="NJI268" s="333"/>
      <c r="NJJ268" s="330"/>
      <c r="NJK268" s="322"/>
      <c r="NJL268" s="332"/>
      <c r="NJM268" s="333"/>
      <c r="NJN268" s="330"/>
      <c r="NJO268" s="322"/>
      <c r="NJP268" s="332"/>
      <c r="NJQ268" s="333"/>
      <c r="NJR268" s="330"/>
      <c r="NJS268" s="322"/>
      <c r="NJT268" s="332"/>
      <c r="NJU268" s="333"/>
      <c r="NJV268" s="330"/>
      <c r="NJW268" s="322"/>
      <c r="NJX268" s="332"/>
      <c r="NJY268" s="333"/>
      <c r="NJZ268" s="330"/>
      <c r="NKA268" s="322"/>
      <c r="NKB268" s="332"/>
      <c r="NKC268" s="333"/>
      <c r="NKD268" s="330"/>
      <c r="NKE268" s="322"/>
      <c r="NKF268" s="332"/>
      <c r="NKG268" s="333"/>
      <c r="NKH268" s="330"/>
      <c r="NKI268" s="322"/>
      <c r="NKJ268" s="332"/>
      <c r="NKK268" s="333"/>
      <c r="NKL268" s="330"/>
      <c r="NKM268" s="322"/>
      <c r="NKN268" s="332"/>
      <c r="NKO268" s="333"/>
      <c r="NKP268" s="330"/>
      <c r="NKQ268" s="322"/>
      <c r="NKR268" s="332"/>
      <c r="NKS268" s="333"/>
      <c r="NKT268" s="330"/>
      <c r="NKU268" s="322"/>
      <c r="NKV268" s="332"/>
      <c r="NKW268" s="333"/>
      <c r="NKX268" s="330"/>
      <c r="NKY268" s="322"/>
      <c r="NKZ268" s="332"/>
      <c r="NLA268" s="333"/>
      <c r="NLB268" s="330"/>
      <c r="NLC268" s="322"/>
      <c r="NLD268" s="332"/>
      <c r="NLE268" s="333"/>
      <c r="NLF268" s="330"/>
      <c r="NLG268" s="322"/>
      <c r="NLH268" s="332"/>
      <c r="NLI268" s="333"/>
      <c r="NLJ268" s="330"/>
      <c r="NLK268" s="322"/>
      <c r="NLL268" s="332"/>
      <c r="NLM268" s="333"/>
      <c r="NLN268" s="330"/>
      <c r="NLO268" s="322"/>
      <c r="NLP268" s="332"/>
      <c r="NLQ268" s="333"/>
      <c r="NLR268" s="330"/>
      <c r="NLS268" s="322"/>
      <c r="NLT268" s="332"/>
      <c r="NLU268" s="333"/>
      <c r="NLV268" s="330"/>
      <c r="NLW268" s="322"/>
      <c r="NLX268" s="332"/>
      <c r="NLY268" s="333"/>
      <c r="NLZ268" s="330"/>
      <c r="NMA268" s="322"/>
      <c r="NMB268" s="332"/>
      <c r="NMC268" s="333"/>
      <c r="NMD268" s="330"/>
      <c r="NME268" s="322"/>
      <c r="NMF268" s="332"/>
      <c r="NMG268" s="333"/>
      <c r="NMH268" s="330"/>
      <c r="NMI268" s="322"/>
      <c r="NMJ268" s="332"/>
      <c r="NMK268" s="333"/>
      <c r="NML268" s="330"/>
      <c r="NMM268" s="322"/>
      <c r="NMN268" s="332"/>
      <c r="NMO268" s="333"/>
      <c r="NMP268" s="330"/>
      <c r="NMQ268" s="322"/>
      <c r="NMR268" s="332"/>
      <c r="NMS268" s="333"/>
      <c r="NMT268" s="330"/>
      <c r="NMU268" s="322"/>
      <c r="NMV268" s="332"/>
      <c r="NMW268" s="333"/>
      <c r="NMX268" s="330"/>
      <c r="NMY268" s="322"/>
      <c r="NMZ268" s="332"/>
      <c r="NNA268" s="333"/>
      <c r="NNB268" s="330"/>
      <c r="NNC268" s="322"/>
      <c r="NND268" s="332"/>
      <c r="NNE268" s="333"/>
      <c r="NNF268" s="330"/>
      <c r="NNG268" s="322"/>
      <c r="NNH268" s="332"/>
      <c r="NNI268" s="333"/>
      <c r="NNJ268" s="330"/>
      <c r="NNK268" s="322"/>
      <c r="NNL268" s="332"/>
      <c r="NNM268" s="333"/>
      <c r="NNN268" s="330"/>
      <c r="NNO268" s="322"/>
      <c r="NNP268" s="332"/>
      <c r="NNQ268" s="333"/>
      <c r="NNR268" s="330"/>
      <c r="NNS268" s="322"/>
      <c r="NNT268" s="332"/>
      <c r="NNU268" s="333"/>
      <c r="NNV268" s="330"/>
      <c r="NNW268" s="322"/>
      <c r="NNX268" s="332"/>
      <c r="NNY268" s="333"/>
      <c r="NNZ268" s="330"/>
      <c r="NOA268" s="322"/>
      <c r="NOB268" s="332"/>
      <c r="NOC268" s="333"/>
      <c r="NOD268" s="330"/>
      <c r="NOE268" s="322"/>
      <c r="NOF268" s="332"/>
      <c r="NOG268" s="333"/>
      <c r="NOH268" s="330"/>
      <c r="NOI268" s="322"/>
      <c r="NOJ268" s="332"/>
      <c r="NOK268" s="333"/>
      <c r="NOL268" s="330"/>
      <c r="NOM268" s="322"/>
      <c r="NON268" s="332"/>
      <c r="NOO268" s="333"/>
      <c r="NOP268" s="330"/>
      <c r="NOQ268" s="322"/>
      <c r="NOR268" s="332"/>
      <c r="NOS268" s="333"/>
      <c r="NOT268" s="330"/>
      <c r="NOU268" s="322"/>
      <c r="NOV268" s="332"/>
      <c r="NOW268" s="333"/>
      <c r="NOX268" s="330"/>
      <c r="NOY268" s="322"/>
      <c r="NOZ268" s="332"/>
      <c r="NPA268" s="333"/>
      <c r="NPB268" s="330"/>
      <c r="NPC268" s="322"/>
      <c r="NPD268" s="332"/>
      <c r="NPE268" s="333"/>
      <c r="NPF268" s="330"/>
      <c r="NPG268" s="322"/>
      <c r="NPH268" s="332"/>
      <c r="NPI268" s="333"/>
      <c r="NPJ268" s="330"/>
      <c r="NPK268" s="322"/>
      <c r="NPL268" s="332"/>
      <c r="NPM268" s="333"/>
      <c r="NPN268" s="330"/>
      <c r="NPO268" s="322"/>
      <c r="NPP268" s="332"/>
      <c r="NPQ268" s="333"/>
      <c r="NPR268" s="330"/>
      <c r="NPS268" s="322"/>
      <c r="NPT268" s="332"/>
      <c r="NPU268" s="333"/>
      <c r="NPV268" s="330"/>
      <c r="NPW268" s="322"/>
      <c r="NPX268" s="332"/>
      <c r="NPY268" s="333"/>
      <c r="NPZ268" s="330"/>
      <c r="NQA268" s="322"/>
      <c r="NQB268" s="332"/>
      <c r="NQC268" s="333"/>
      <c r="NQD268" s="330"/>
      <c r="NQE268" s="322"/>
      <c r="NQF268" s="332"/>
      <c r="NQG268" s="333"/>
      <c r="NQH268" s="330"/>
      <c r="NQI268" s="322"/>
      <c r="NQJ268" s="332"/>
      <c r="NQK268" s="333"/>
      <c r="NQL268" s="330"/>
      <c r="NQM268" s="322"/>
      <c r="NQN268" s="332"/>
      <c r="NQO268" s="333"/>
      <c r="NQP268" s="330"/>
      <c r="NQQ268" s="322"/>
      <c r="NQR268" s="332"/>
      <c r="NQS268" s="333"/>
      <c r="NQT268" s="330"/>
      <c r="NQU268" s="322"/>
      <c r="NQV268" s="332"/>
      <c r="NQW268" s="333"/>
      <c r="NQX268" s="330"/>
      <c r="NQY268" s="322"/>
      <c r="NQZ268" s="332"/>
      <c r="NRA268" s="333"/>
      <c r="NRB268" s="330"/>
      <c r="NRC268" s="322"/>
      <c r="NRD268" s="332"/>
      <c r="NRE268" s="333"/>
      <c r="NRF268" s="330"/>
      <c r="NRG268" s="322"/>
      <c r="NRH268" s="332"/>
      <c r="NRI268" s="333"/>
      <c r="NRJ268" s="330"/>
      <c r="NRK268" s="322"/>
      <c r="NRL268" s="332"/>
      <c r="NRM268" s="333"/>
      <c r="NRN268" s="330"/>
      <c r="NRO268" s="322"/>
      <c r="NRP268" s="332"/>
      <c r="NRQ268" s="333"/>
      <c r="NRR268" s="330"/>
      <c r="NRS268" s="322"/>
      <c r="NRT268" s="332"/>
      <c r="NRU268" s="333"/>
      <c r="NRV268" s="330"/>
      <c r="NRW268" s="322"/>
      <c r="NRX268" s="332"/>
      <c r="NRY268" s="333"/>
      <c r="NRZ268" s="330"/>
      <c r="NSA268" s="322"/>
      <c r="NSB268" s="332"/>
      <c r="NSC268" s="333"/>
      <c r="NSD268" s="330"/>
      <c r="NSE268" s="322"/>
      <c r="NSF268" s="332"/>
      <c r="NSG268" s="333"/>
      <c r="NSH268" s="330"/>
      <c r="NSI268" s="322"/>
      <c r="NSJ268" s="332"/>
      <c r="NSK268" s="333"/>
      <c r="NSL268" s="330"/>
      <c r="NSM268" s="322"/>
      <c r="NSN268" s="332"/>
      <c r="NSO268" s="333"/>
      <c r="NSP268" s="330"/>
      <c r="NSQ268" s="322"/>
      <c r="NSR268" s="332"/>
      <c r="NSS268" s="333"/>
      <c r="NST268" s="330"/>
      <c r="NSU268" s="322"/>
      <c r="NSV268" s="332"/>
      <c r="NSW268" s="333"/>
      <c r="NSX268" s="330"/>
      <c r="NSY268" s="322"/>
      <c r="NSZ268" s="332"/>
      <c r="NTA268" s="333"/>
      <c r="NTB268" s="330"/>
      <c r="NTC268" s="322"/>
      <c r="NTD268" s="332"/>
      <c r="NTE268" s="333"/>
      <c r="NTF268" s="330"/>
      <c r="NTG268" s="322"/>
      <c r="NTH268" s="332"/>
      <c r="NTI268" s="333"/>
      <c r="NTJ268" s="330"/>
      <c r="NTK268" s="322"/>
      <c r="NTL268" s="332"/>
      <c r="NTM268" s="333"/>
      <c r="NTN268" s="330"/>
      <c r="NTO268" s="322"/>
      <c r="NTP268" s="332"/>
      <c r="NTQ268" s="333"/>
      <c r="NTR268" s="330"/>
      <c r="NTS268" s="322"/>
      <c r="NTT268" s="332"/>
      <c r="NTU268" s="333"/>
      <c r="NTV268" s="330"/>
      <c r="NTW268" s="322"/>
      <c r="NTX268" s="332"/>
      <c r="NTY268" s="333"/>
      <c r="NTZ268" s="330"/>
      <c r="NUA268" s="322"/>
      <c r="NUB268" s="332"/>
      <c r="NUC268" s="333"/>
      <c r="NUD268" s="330"/>
      <c r="NUE268" s="322"/>
      <c r="NUF268" s="332"/>
      <c r="NUG268" s="333"/>
      <c r="NUH268" s="330"/>
      <c r="NUI268" s="322"/>
      <c r="NUJ268" s="332"/>
      <c r="NUK268" s="333"/>
      <c r="NUL268" s="330"/>
      <c r="NUM268" s="322"/>
      <c r="NUN268" s="332"/>
      <c r="NUO268" s="333"/>
      <c r="NUP268" s="330"/>
      <c r="NUQ268" s="322"/>
      <c r="NUR268" s="332"/>
      <c r="NUS268" s="333"/>
      <c r="NUT268" s="330"/>
      <c r="NUU268" s="322"/>
      <c r="NUV268" s="332"/>
      <c r="NUW268" s="333"/>
      <c r="NUX268" s="330"/>
      <c r="NUY268" s="322"/>
      <c r="NUZ268" s="332"/>
      <c r="NVA268" s="333"/>
      <c r="NVB268" s="330"/>
      <c r="NVC268" s="322"/>
      <c r="NVD268" s="332"/>
      <c r="NVE268" s="333"/>
      <c r="NVF268" s="330"/>
      <c r="NVG268" s="322"/>
      <c r="NVH268" s="332"/>
      <c r="NVI268" s="333"/>
      <c r="NVJ268" s="330"/>
      <c r="NVK268" s="322"/>
      <c r="NVL268" s="332"/>
      <c r="NVM268" s="333"/>
      <c r="NVN268" s="330"/>
      <c r="NVO268" s="322"/>
      <c r="NVP268" s="332"/>
      <c r="NVQ268" s="333"/>
      <c r="NVR268" s="330"/>
      <c r="NVS268" s="322"/>
      <c r="NVT268" s="332"/>
      <c r="NVU268" s="333"/>
      <c r="NVV268" s="330"/>
      <c r="NVW268" s="322"/>
      <c r="NVX268" s="332"/>
      <c r="NVY268" s="333"/>
      <c r="NVZ268" s="330"/>
      <c r="NWA268" s="322"/>
      <c r="NWB268" s="332"/>
      <c r="NWC268" s="333"/>
      <c r="NWD268" s="330"/>
      <c r="NWE268" s="322"/>
      <c r="NWF268" s="332"/>
      <c r="NWG268" s="333"/>
      <c r="NWH268" s="330"/>
      <c r="NWI268" s="322"/>
      <c r="NWJ268" s="332"/>
      <c r="NWK268" s="333"/>
      <c r="NWL268" s="330"/>
      <c r="NWM268" s="322"/>
      <c r="NWN268" s="332"/>
      <c r="NWO268" s="333"/>
      <c r="NWP268" s="330"/>
      <c r="NWQ268" s="322"/>
      <c r="NWR268" s="332"/>
      <c r="NWS268" s="333"/>
      <c r="NWT268" s="330"/>
      <c r="NWU268" s="322"/>
      <c r="NWV268" s="332"/>
      <c r="NWW268" s="333"/>
      <c r="NWX268" s="330"/>
      <c r="NWY268" s="322"/>
      <c r="NWZ268" s="332"/>
      <c r="NXA268" s="333"/>
      <c r="NXB268" s="330"/>
      <c r="NXC268" s="322"/>
      <c r="NXD268" s="332"/>
      <c r="NXE268" s="333"/>
      <c r="NXF268" s="330"/>
      <c r="NXG268" s="322"/>
      <c r="NXH268" s="332"/>
      <c r="NXI268" s="333"/>
      <c r="NXJ268" s="330"/>
      <c r="NXK268" s="322"/>
      <c r="NXL268" s="332"/>
      <c r="NXM268" s="333"/>
      <c r="NXN268" s="330"/>
      <c r="NXO268" s="322"/>
      <c r="NXP268" s="332"/>
      <c r="NXQ268" s="333"/>
      <c r="NXR268" s="330"/>
      <c r="NXS268" s="322"/>
      <c r="NXT268" s="332"/>
      <c r="NXU268" s="333"/>
      <c r="NXV268" s="330"/>
      <c r="NXW268" s="322"/>
      <c r="NXX268" s="332"/>
      <c r="NXY268" s="333"/>
      <c r="NXZ268" s="330"/>
      <c r="NYA268" s="322"/>
      <c r="NYB268" s="332"/>
      <c r="NYC268" s="333"/>
      <c r="NYD268" s="330"/>
      <c r="NYE268" s="322"/>
      <c r="NYF268" s="332"/>
      <c r="NYG268" s="333"/>
      <c r="NYH268" s="330"/>
      <c r="NYI268" s="322"/>
      <c r="NYJ268" s="332"/>
      <c r="NYK268" s="333"/>
      <c r="NYL268" s="330"/>
      <c r="NYM268" s="322"/>
      <c r="NYN268" s="332"/>
      <c r="NYO268" s="333"/>
      <c r="NYP268" s="330"/>
      <c r="NYQ268" s="322"/>
      <c r="NYR268" s="332"/>
      <c r="NYS268" s="333"/>
      <c r="NYT268" s="330"/>
      <c r="NYU268" s="322"/>
      <c r="NYV268" s="332"/>
      <c r="NYW268" s="333"/>
      <c r="NYX268" s="330"/>
      <c r="NYY268" s="322"/>
      <c r="NYZ268" s="332"/>
      <c r="NZA268" s="333"/>
      <c r="NZB268" s="330"/>
      <c r="NZC268" s="322"/>
      <c r="NZD268" s="332"/>
      <c r="NZE268" s="333"/>
      <c r="NZF268" s="330"/>
      <c r="NZG268" s="322"/>
      <c r="NZH268" s="332"/>
      <c r="NZI268" s="333"/>
      <c r="NZJ268" s="330"/>
      <c r="NZK268" s="322"/>
      <c r="NZL268" s="332"/>
      <c r="NZM268" s="333"/>
      <c r="NZN268" s="330"/>
      <c r="NZO268" s="322"/>
      <c r="NZP268" s="332"/>
      <c r="NZQ268" s="333"/>
      <c r="NZR268" s="330"/>
      <c r="NZS268" s="322"/>
      <c r="NZT268" s="332"/>
      <c r="NZU268" s="333"/>
      <c r="NZV268" s="330"/>
      <c r="NZW268" s="322"/>
      <c r="NZX268" s="332"/>
      <c r="NZY268" s="333"/>
      <c r="NZZ268" s="330"/>
      <c r="OAA268" s="322"/>
      <c r="OAB268" s="332"/>
      <c r="OAC268" s="333"/>
      <c r="OAD268" s="330"/>
      <c r="OAE268" s="322"/>
      <c r="OAF268" s="332"/>
      <c r="OAG268" s="333"/>
      <c r="OAH268" s="330"/>
      <c r="OAI268" s="322"/>
      <c r="OAJ268" s="332"/>
      <c r="OAK268" s="333"/>
      <c r="OAL268" s="330"/>
      <c r="OAM268" s="322"/>
      <c r="OAN268" s="332"/>
      <c r="OAO268" s="333"/>
      <c r="OAP268" s="330"/>
      <c r="OAQ268" s="322"/>
      <c r="OAR268" s="332"/>
      <c r="OAS268" s="333"/>
      <c r="OAT268" s="330"/>
      <c r="OAU268" s="322"/>
      <c r="OAV268" s="332"/>
      <c r="OAW268" s="333"/>
      <c r="OAX268" s="330"/>
      <c r="OAY268" s="322"/>
      <c r="OAZ268" s="332"/>
      <c r="OBA268" s="333"/>
      <c r="OBB268" s="330"/>
      <c r="OBC268" s="322"/>
      <c r="OBD268" s="332"/>
      <c r="OBE268" s="333"/>
      <c r="OBF268" s="330"/>
      <c r="OBG268" s="322"/>
      <c r="OBH268" s="332"/>
      <c r="OBI268" s="333"/>
      <c r="OBJ268" s="330"/>
      <c r="OBK268" s="322"/>
      <c r="OBL268" s="332"/>
      <c r="OBM268" s="333"/>
      <c r="OBN268" s="330"/>
      <c r="OBO268" s="322"/>
      <c r="OBP268" s="332"/>
      <c r="OBQ268" s="333"/>
      <c r="OBR268" s="330"/>
      <c r="OBS268" s="322"/>
      <c r="OBT268" s="332"/>
      <c r="OBU268" s="333"/>
      <c r="OBV268" s="330"/>
      <c r="OBW268" s="322"/>
      <c r="OBX268" s="332"/>
      <c r="OBY268" s="333"/>
      <c r="OBZ268" s="330"/>
      <c r="OCA268" s="322"/>
      <c r="OCB268" s="332"/>
      <c r="OCC268" s="333"/>
      <c r="OCD268" s="330"/>
      <c r="OCE268" s="322"/>
      <c r="OCF268" s="332"/>
      <c r="OCG268" s="333"/>
      <c r="OCH268" s="330"/>
      <c r="OCI268" s="322"/>
      <c r="OCJ268" s="332"/>
      <c r="OCK268" s="333"/>
      <c r="OCL268" s="330"/>
      <c r="OCM268" s="322"/>
      <c r="OCN268" s="332"/>
      <c r="OCO268" s="333"/>
      <c r="OCP268" s="330"/>
      <c r="OCQ268" s="322"/>
      <c r="OCR268" s="332"/>
      <c r="OCS268" s="333"/>
      <c r="OCT268" s="330"/>
      <c r="OCU268" s="322"/>
      <c r="OCV268" s="332"/>
      <c r="OCW268" s="333"/>
      <c r="OCX268" s="330"/>
      <c r="OCY268" s="322"/>
      <c r="OCZ268" s="332"/>
      <c r="ODA268" s="333"/>
      <c r="ODB268" s="330"/>
      <c r="ODC268" s="322"/>
      <c r="ODD268" s="332"/>
      <c r="ODE268" s="333"/>
      <c r="ODF268" s="330"/>
      <c r="ODG268" s="322"/>
      <c r="ODH268" s="332"/>
      <c r="ODI268" s="333"/>
      <c r="ODJ268" s="330"/>
      <c r="ODK268" s="322"/>
      <c r="ODL268" s="332"/>
      <c r="ODM268" s="333"/>
      <c r="ODN268" s="330"/>
      <c r="ODO268" s="322"/>
      <c r="ODP268" s="332"/>
      <c r="ODQ268" s="333"/>
      <c r="ODR268" s="330"/>
      <c r="ODS268" s="322"/>
      <c r="ODT268" s="332"/>
      <c r="ODU268" s="333"/>
      <c r="ODV268" s="330"/>
      <c r="ODW268" s="322"/>
      <c r="ODX268" s="332"/>
      <c r="ODY268" s="333"/>
      <c r="ODZ268" s="330"/>
      <c r="OEA268" s="322"/>
      <c r="OEB268" s="332"/>
      <c r="OEC268" s="333"/>
      <c r="OED268" s="330"/>
      <c r="OEE268" s="322"/>
      <c r="OEF268" s="332"/>
      <c r="OEG268" s="333"/>
      <c r="OEH268" s="330"/>
      <c r="OEI268" s="322"/>
      <c r="OEJ268" s="332"/>
      <c r="OEK268" s="333"/>
      <c r="OEL268" s="330"/>
      <c r="OEM268" s="322"/>
      <c r="OEN268" s="332"/>
      <c r="OEO268" s="333"/>
      <c r="OEP268" s="330"/>
      <c r="OEQ268" s="322"/>
      <c r="OER268" s="332"/>
      <c r="OES268" s="333"/>
      <c r="OET268" s="330"/>
      <c r="OEU268" s="322"/>
      <c r="OEV268" s="332"/>
      <c r="OEW268" s="333"/>
      <c r="OEX268" s="330"/>
      <c r="OEY268" s="322"/>
      <c r="OEZ268" s="332"/>
      <c r="OFA268" s="333"/>
      <c r="OFB268" s="330"/>
      <c r="OFC268" s="322"/>
      <c r="OFD268" s="332"/>
      <c r="OFE268" s="333"/>
      <c r="OFF268" s="330"/>
      <c r="OFG268" s="322"/>
      <c r="OFH268" s="332"/>
      <c r="OFI268" s="333"/>
      <c r="OFJ268" s="330"/>
      <c r="OFK268" s="322"/>
      <c r="OFL268" s="332"/>
      <c r="OFM268" s="333"/>
      <c r="OFN268" s="330"/>
      <c r="OFO268" s="322"/>
      <c r="OFP268" s="332"/>
      <c r="OFQ268" s="333"/>
      <c r="OFR268" s="330"/>
      <c r="OFS268" s="322"/>
      <c r="OFT268" s="332"/>
      <c r="OFU268" s="333"/>
      <c r="OFV268" s="330"/>
      <c r="OFW268" s="322"/>
      <c r="OFX268" s="332"/>
      <c r="OFY268" s="333"/>
      <c r="OFZ268" s="330"/>
      <c r="OGA268" s="322"/>
      <c r="OGB268" s="332"/>
      <c r="OGC268" s="333"/>
      <c r="OGD268" s="330"/>
      <c r="OGE268" s="322"/>
      <c r="OGF268" s="332"/>
      <c r="OGG268" s="333"/>
      <c r="OGH268" s="330"/>
      <c r="OGI268" s="322"/>
      <c r="OGJ268" s="332"/>
      <c r="OGK268" s="333"/>
      <c r="OGL268" s="330"/>
      <c r="OGM268" s="322"/>
      <c r="OGN268" s="332"/>
      <c r="OGO268" s="333"/>
      <c r="OGP268" s="330"/>
      <c r="OGQ268" s="322"/>
      <c r="OGR268" s="332"/>
      <c r="OGS268" s="333"/>
      <c r="OGT268" s="330"/>
      <c r="OGU268" s="322"/>
      <c r="OGV268" s="332"/>
      <c r="OGW268" s="333"/>
      <c r="OGX268" s="330"/>
      <c r="OGY268" s="322"/>
      <c r="OGZ268" s="332"/>
      <c r="OHA268" s="333"/>
      <c r="OHB268" s="330"/>
      <c r="OHC268" s="322"/>
      <c r="OHD268" s="332"/>
      <c r="OHE268" s="333"/>
      <c r="OHF268" s="330"/>
      <c r="OHG268" s="322"/>
      <c r="OHH268" s="332"/>
      <c r="OHI268" s="333"/>
      <c r="OHJ268" s="330"/>
      <c r="OHK268" s="322"/>
      <c r="OHL268" s="332"/>
      <c r="OHM268" s="333"/>
      <c r="OHN268" s="330"/>
      <c r="OHO268" s="322"/>
      <c r="OHP268" s="332"/>
      <c r="OHQ268" s="333"/>
      <c r="OHR268" s="330"/>
      <c r="OHS268" s="322"/>
      <c r="OHT268" s="332"/>
      <c r="OHU268" s="333"/>
      <c r="OHV268" s="330"/>
      <c r="OHW268" s="322"/>
      <c r="OHX268" s="332"/>
      <c r="OHY268" s="333"/>
      <c r="OHZ268" s="330"/>
      <c r="OIA268" s="322"/>
      <c r="OIB268" s="332"/>
      <c r="OIC268" s="333"/>
      <c r="OID268" s="330"/>
      <c r="OIE268" s="322"/>
      <c r="OIF268" s="332"/>
      <c r="OIG268" s="333"/>
      <c r="OIH268" s="330"/>
      <c r="OII268" s="322"/>
      <c r="OIJ268" s="332"/>
      <c r="OIK268" s="333"/>
      <c r="OIL268" s="330"/>
      <c r="OIM268" s="322"/>
      <c r="OIN268" s="332"/>
      <c r="OIO268" s="333"/>
      <c r="OIP268" s="330"/>
      <c r="OIQ268" s="322"/>
      <c r="OIR268" s="332"/>
      <c r="OIS268" s="333"/>
      <c r="OIT268" s="330"/>
      <c r="OIU268" s="322"/>
      <c r="OIV268" s="332"/>
      <c r="OIW268" s="333"/>
      <c r="OIX268" s="330"/>
      <c r="OIY268" s="322"/>
      <c r="OIZ268" s="332"/>
      <c r="OJA268" s="333"/>
      <c r="OJB268" s="330"/>
      <c r="OJC268" s="322"/>
      <c r="OJD268" s="332"/>
      <c r="OJE268" s="333"/>
      <c r="OJF268" s="330"/>
      <c r="OJG268" s="322"/>
      <c r="OJH268" s="332"/>
      <c r="OJI268" s="333"/>
      <c r="OJJ268" s="330"/>
      <c r="OJK268" s="322"/>
      <c r="OJL268" s="332"/>
      <c r="OJM268" s="333"/>
      <c r="OJN268" s="330"/>
      <c r="OJO268" s="322"/>
      <c r="OJP268" s="332"/>
      <c r="OJQ268" s="333"/>
      <c r="OJR268" s="330"/>
      <c r="OJS268" s="322"/>
      <c r="OJT268" s="332"/>
      <c r="OJU268" s="333"/>
      <c r="OJV268" s="330"/>
      <c r="OJW268" s="322"/>
      <c r="OJX268" s="332"/>
      <c r="OJY268" s="333"/>
      <c r="OJZ268" s="330"/>
      <c r="OKA268" s="322"/>
      <c r="OKB268" s="332"/>
      <c r="OKC268" s="333"/>
      <c r="OKD268" s="330"/>
      <c r="OKE268" s="322"/>
      <c r="OKF268" s="332"/>
      <c r="OKG268" s="333"/>
      <c r="OKH268" s="330"/>
      <c r="OKI268" s="322"/>
      <c r="OKJ268" s="332"/>
      <c r="OKK268" s="333"/>
      <c r="OKL268" s="330"/>
      <c r="OKM268" s="322"/>
      <c r="OKN268" s="332"/>
      <c r="OKO268" s="333"/>
      <c r="OKP268" s="330"/>
      <c r="OKQ268" s="322"/>
      <c r="OKR268" s="332"/>
      <c r="OKS268" s="333"/>
      <c r="OKT268" s="330"/>
      <c r="OKU268" s="322"/>
      <c r="OKV268" s="332"/>
      <c r="OKW268" s="333"/>
      <c r="OKX268" s="330"/>
      <c r="OKY268" s="322"/>
      <c r="OKZ268" s="332"/>
      <c r="OLA268" s="333"/>
      <c r="OLB268" s="330"/>
      <c r="OLC268" s="322"/>
      <c r="OLD268" s="332"/>
      <c r="OLE268" s="333"/>
      <c r="OLF268" s="330"/>
      <c r="OLG268" s="322"/>
      <c r="OLH268" s="332"/>
      <c r="OLI268" s="333"/>
      <c r="OLJ268" s="330"/>
      <c r="OLK268" s="322"/>
      <c r="OLL268" s="332"/>
      <c r="OLM268" s="333"/>
      <c r="OLN268" s="330"/>
      <c r="OLO268" s="322"/>
      <c r="OLP268" s="332"/>
      <c r="OLQ268" s="333"/>
      <c r="OLR268" s="330"/>
      <c r="OLS268" s="322"/>
      <c r="OLT268" s="332"/>
      <c r="OLU268" s="333"/>
      <c r="OLV268" s="330"/>
      <c r="OLW268" s="322"/>
      <c r="OLX268" s="332"/>
      <c r="OLY268" s="333"/>
      <c r="OLZ268" s="330"/>
      <c r="OMA268" s="322"/>
      <c r="OMB268" s="332"/>
      <c r="OMC268" s="333"/>
      <c r="OMD268" s="330"/>
      <c r="OME268" s="322"/>
      <c r="OMF268" s="332"/>
      <c r="OMG268" s="333"/>
      <c r="OMH268" s="330"/>
      <c r="OMI268" s="322"/>
      <c r="OMJ268" s="332"/>
      <c r="OMK268" s="333"/>
      <c r="OML268" s="330"/>
      <c r="OMM268" s="322"/>
      <c r="OMN268" s="332"/>
      <c r="OMO268" s="333"/>
      <c r="OMP268" s="330"/>
      <c r="OMQ268" s="322"/>
      <c r="OMR268" s="332"/>
      <c r="OMS268" s="333"/>
      <c r="OMT268" s="330"/>
      <c r="OMU268" s="322"/>
      <c r="OMV268" s="332"/>
      <c r="OMW268" s="333"/>
      <c r="OMX268" s="330"/>
      <c r="OMY268" s="322"/>
      <c r="OMZ268" s="332"/>
      <c r="ONA268" s="333"/>
      <c r="ONB268" s="330"/>
      <c r="ONC268" s="322"/>
      <c r="OND268" s="332"/>
      <c r="ONE268" s="333"/>
      <c r="ONF268" s="330"/>
      <c r="ONG268" s="322"/>
      <c r="ONH268" s="332"/>
      <c r="ONI268" s="333"/>
      <c r="ONJ268" s="330"/>
      <c r="ONK268" s="322"/>
      <c r="ONL268" s="332"/>
      <c r="ONM268" s="333"/>
      <c r="ONN268" s="330"/>
      <c r="ONO268" s="322"/>
      <c r="ONP268" s="332"/>
      <c r="ONQ268" s="333"/>
      <c r="ONR268" s="330"/>
      <c r="ONS268" s="322"/>
      <c r="ONT268" s="332"/>
      <c r="ONU268" s="333"/>
      <c r="ONV268" s="330"/>
      <c r="ONW268" s="322"/>
      <c r="ONX268" s="332"/>
      <c r="ONY268" s="333"/>
      <c r="ONZ268" s="330"/>
      <c r="OOA268" s="322"/>
      <c r="OOB268" s="332"/>
      <c r="OOC268" s="333"/>
      <c r="OOD268" s="330"/>
      <c r="OOE268" s="322"/>
      <c r="OOF268" s="332"/>
      <c r="OOG268" s="333"/>
      <c r="OOH268" s="330"/>
      <c r="OOI268" s="322"/>
      <c r="OOJ268" s="332"/>
      <c r="OOK268" s="333"/>
      <c r="OOL268" s="330"/>
      <c r="OOM268" s="322"/>
      <c r="OON268" s="332"/>
      <c r="OOO268" s="333"/>
      <c r="OOP268" s="330"/>
      <c r="OOQ268" s="322"/>
      <c r="OOR268" s="332"/>
      <c r="OOS268" s="333"/>
      <c r="OOT268" s="330"/>
      <c r="OOU268" s="322"/>
      <c r="OOV268" s="332"/>
      <c r="OOW268" s="333"/>
      <c r="OOX268" s="330"/>
      <c r="OOY268" s="322"/>
      <c r="OOZ268" s="332"/>
      <c r="OPA268" s="333"/>
      <c r="OPB268" s="330"/>
      <c r="OPC268" s="322"/>
      <c r="OPD268" s="332"/>
      <c r="OPE268" s="333"/>
      <c r="OPF268" s="330"/>
      <c r="OPG268" s="322"/>
      <c r="OPH268" s="332"/>
      <c r="OPI268" s="333"/>
      <c r="OPJ268" s="330"/>
      <c r="OPK268" s="322"/>
      <c r="OPL268" s="332"/>
      <c r="OPM268" s="333"/>
      <c r="OPN268" s="330"/>
      <c r="OPO268" s="322"/>
      <c r="OPP268" s="332"/>
      <c r="OPQ268" s="333"/>
      <c r="OPR268" s="330"/>
      <c r="OPS268" s="322"/>
      <c r="OPT268" s="332"/>
      <c r="OPU268" s="333"/>
      <c r="OPV268" s="330"/>
      <c r="OPW268" s="322"/>
      <c r="OPX268" s="332"/>
      <c r="OPY268" s="333"/>
      <c r="OPZ268" s="330"/>
      <c r="OQA268" s="322"/>
      <c r="OQB268" s="332"/>
      <c r="OQC268" s="333"/>
      <c r="OQD268" s="330"/>
      <c r="OQE268" s="322"/>
      <c r="OQF268" s="332"/>
      <c r="OQG268" s="333"/>
      <c r="OQH268" s="330"/>
      <c r="OQI268" s="322"/>
      <c r="OQJ268" s="332"/>
      <c r="OQK268" s="333"/>
      <c r="OQL268" s="330"/>
      <c r="OQM268" s="322"/>
      <c r="OQN268" s="332"/>
      <c r="OQO268" s="333"/>
      <c r="OQP268" s="330"/>
      <c r="OQQ268" s="322"/>
      <c r="OQR268" s="332"/>
      <c r="OQS268" s="333"/>
      <c r="OQT268" s="330"/>
      <c r="OQU268" s="322"/>
      <c r="OQV268" s="332"/>
      <c r="OQW268" s="333"/>
      <c r="OQX268" s="330"/>
      <c r="OQY268" s="322"/>
      <c r="OQZ268" s="332"/>
      <c r="ORA268" s="333"/>
      <c r="ORB268" s="330"/>
      <c r="ORC268" s="322"/>
      <c r="ORD268" s="332"/>
      <c r="ORE268" s="333"/>
      <c r="ORF268" s="330"/>
      <c r="ORG268" s="322"/>
      <c r="ORH268" s="332"/>
      <c r="ORI268" s="333"/>
      <c r="ORJ268" s="330"/>
      <c r="ORK268" s="322"/>
      <c r="ORL268" s="332"/>
      <c r="ORM268" s="333"/>
      <c r="ORN268" s="330"/>
      <c r="ORO268" s="322"/>
      <c r="ORP268" s="332"/>
      <c r="ORQ268" s="333"/>
      <c r="ORR268" s="330"/>
      <c r="ORS268" s="322"/>
      <c r="ORT268" s="332"/>
      <c r="ORU268" s="333"/>
      <c r="ORV268" s="330"/>
      <c r="ORW268" s="322"/>
      <c r="ORX268" s="332"/>
      <c r="ORY268" s="333"/>
      <c r="ORZ268" s="330"/>
      <c r="OSA268" s="322"/>
      <c r="OSB268" s="332"/>
      <c r="OSC268" s="333"/>
      <c r="OSD268" s="330"/>
      <c r="OSE268" s="322"/>
      <c r="OSF268" s="332"/>
      <c r="OSG268" s="333"/>
      <c r="OSH268" s="330"/>
      <c r="OSI268" s="322"/>
      <c r="OSJ268" s="332"/>
      <c r="OSK268" s="333"/>
      <c r="OSL268" s="330"/>
      <c r="OSM268" s="322"/>
      <c r="OSN268" s="332"/>
      <c r="OSO268" s="333"/>
      <c r="OSP268" s="330"/>
      <c r="OSQ268" s="322"/>
      <c r="OSR268" s="332"/>
      <c r="OSS268" s="333"/>
      <c r="OST268" s="330"/>
      <c r="OSU268" s="322"/>
      <c r="OSV268" s="332"/>
      <c r="OSW268" s="333"/>
      <c r="OSX268" s="330"/>
      <c r="OSY268" s="322"/>
      <c r="OSZ268" s="332"/>
      <c r="OTA268" s="333"/>
      <c r="OTB268" s="330"/>
      <c r="OTC268" s="322"/>
      <c r="OTD268" s="332"/>
      <c r="OTE268" s="333"/>
      <c r="OTF268" s="330"/>
      <c r="OTG268" s="322"/>
      <c r="OTH268" s="332"/>
      <c r="OTI268" s="333"/>
      <c r="OTJ268" s="330"/>
      <c r="OTK268" s="322"/>
      <c r="OTL268" s="332"/>
      <c r="OTM268" s="333"/>
      <c r="OTN268" s="330"/>
      <c r="OTO268" s="322"/>
      <c r="OTP268" s="332"/>
      <c r="OTQ268" s="333"/>
      <c r="OTR268" s="330"/>
      <c r="OTS268" s="322"/>
      <c r="OTT268" s="332"/>
      <c r="OTU268" s="333"/>
      <c r="OTV268" s="330"/>
      <c r="OTW268" s="322"/>
      <c r="OTX268" s="332"/>
      <c r="OTY268" s="333"/>
      <c r="OTZ268" s="330"/>
      <c r="OUA268" s="322"/>
      <c r="OUB268" s="332"/>
      <c r="OUC268" s="333"/>
      <c r="OUD268" s="330"/>
      <c r="OUE268" s="322"/>
      <c r="OUF268" s="332"/>
      <c r="OUG268" s="333"/>
      <c r="OUH268" s="330"/>
      <c r="OUI268" s="322"/>
      <c r="OUJ268" s="332"/>
      <c r="OUK268" s="333"/>
      <c r="OUL268" s="330"/>
      <c r="OUM268" s="322"/>
      <c r="OUN268" s="332"/>
      <c r="OUO268" s="333"/>
      <c r="OUP268" s="330"/>
      <c r="OUQ268" s="322"/>
      <c r="OUR268" s="332"/>
      <c r="OUS268" s="333"/>
      <c r="OUT268" s="330"/>
      <c r="OUU268" s="322"/>
      <c r="OUV268" s="332"/>
      <c r="OUW268" s="333"/>
      <c r="OUX268" s="330"/>
      <c r="OUY268" s="322"/>
      <c r="OUZ268" s="332"/>
      <c r="OVA268" s="333"/>
      <c r="OVB268" s="330"/>
      <c r="OVC268" s="322"/>
      <c r="OVD268" s="332"/>
      <c r="OVE268" s="333"/>
      <c r="OVF268" s="330"/>
      <c r="OVG268" s="322"/>
      <c r="OVH268" s="332"/>
      <c r="OVI268" s="333"/>
      <c r="OVJ268" s="330"/>
      <c r="OVK268" s="322"/>
      <c r="OVL268" s="332"/>
      <c r="OVM268" s="333"/>
      <c r="OVN268" s="330"/>
      <c r="OVO268" s="322"/>
      <c r="OVP268" s="332"/>
      <c r="OVQ268" s="333"/>
      <c r="OVR268" s="330"/>
      <c r="OVS268" s="322"/>
      <c r="OVT268" s="332"/>
      <c r="OVU268" s="333"/>
      <c r="OVV268" s="330"/>
      <c r="OVW268" s="322"/>
      <c r="OVX268" s="332"/>
      <c r="OVY268" s="333"/>
      <c r="OVZ268" s="330"/>
      <c r="OWA268" s="322"/>
      <c r="OWB268" s="332"/>
      <c r="OWC268" s="333"/>
      <c r="OWD268" s="330"/>
      <c r="OWE268" s="322"/>
      <c r="OWF268" s="332"/>
      <c r="OWG268" s="333"/>
      <c r="OWH268" s="330"/>
      <c r="OWI268" s="322"/>
      <c r="OWJ268" s="332"/>
      <c r="OWK268" s="333"/>
      <c r="OWL268" s="330"/>
      <c r="OWM268" s="322"/>
      <c r="OWN268" s="332"/>
      <c r="OWO268" s="333"/>
      <c r="OWP268" s="330"/>
      <c r="OWQ268" s="322"/>
      <c r="OWR268" s="332"/>
      <c r="OWS268" s="333"/>
      <c r="OWT268" s="330"/>
      <c r="OWU268" s="322"/>
      <c r="OWV268" s="332"/>
      <c r="OWW268" s="333"/>
      <c r="OWX268" s="330"/>
      <c r="OWY268" s="322"/>
      <c r="OWZ268" s="332"/>
      <c r="OXA268" s="333"/>
      <c r="OXB268" s="330"/>
      <c r="OXC268" s="322"/>
      <c r="OXD268" s="332"/>
      <c r="OXE268" s="333"/>
      <c r="OXF268" s="330"/>
      <c r="OXG268" s="322"/>
      <c r="OXH268" s="332"/>
      <c r="OXI268" s="333"/>
      <c r="OXJ268" s="330"/>
      <c r="OXK268" s="322"/>
      <c r="OXL268" s="332"/>
      <c r="OXM268" s="333"/>
      <c r="OXN268" s="330"/>
      <c r="OXO268" s="322"/>
      <c r="OXP268" s="332"/>
      <c r="OXQ268" s="333"/>
      <c r="OXR268" s="330"/>
      <c r="OXS268" s="322"/>
      <c r="OXT268" s="332"/>
      <c r="OXU268" s="333"/>
      <c r="OXV268" s="330"/>
      <c r="OXW268" s="322"/>
      <c r="OXX268" s="332"/>
      <c r="OXY268" s="333"/>
      <c r="OXZ268" s="330"/>
      <c r="OYA268" s="322"/>
      <c r="OYB268" s="332"/>
      <c r="OYC268" s="333"/>
      <c r="OYD268" s="330"/>
      <c r="OYE268" s="322"/>
      <c r="OYF268" s="332"/>
      <c r="OYG268" s="333"/>
      <c r="OYH268" s="330"/>
      <c r="OYI268" s="322"/>
      <c r="OYJ268" s="332"/>
      <c r="OYK268" s="333"/>
      <c r="OYL268" s="330"/>
      <c r="OYM268" s="322"/>
      <c r="OYN268" s="332"/>
      <c r="OYO268" s="333"/>
      <c r="OYP268" s="330"/>
      <c r="OYQ268" s="322"/>
      <c r="OYR268" s="332"/>
      <c r="OYS268" s="333"/>
      <c r="OYT268" s="330"/>
      <c r="OYU268" s="322"/>
      <c r="OYV268" s="332"/>
      <c r="OYW268" s="333"/>
      <c r="OYX268" s="330"/>
      <c r="OYY268" s="322"/>
      <c r="OYZ268" s="332"/>
      <c r="OZA268" s="333"/>
      <c r="OZB268" s="330"/>
      <c r="OZC268" s="322"/>
      <c r="OZD268" s="332"/>
      <c r="OZE268" s="333"/>
      <c r="OZF268" s="330"/>
      <c r="OZG268" s="322"/>
      <c r="OZH268" s="332"/>
      <c r="OZI268" s="333"/>
      <c r="OZJ268" s="330"/>
      <c r="OZK268" s="322"/>
      <c r="OZL268" s="332"/>
      <c r="OZM268" s="333"/>
      <c r="OZN268" s="330"/>
      <c r="OZO268" s="322"/>
      <c r="OZP268" s="332"/>
      <c r="OZQ268" s="333"/>
      <c r="OZR268" s="330"/>
      <c r="OZS268" s="322"/>
      <c r="OZT268" s="332"/>
      <c r="OZU268" s="333"/>
      <c r="OZV268" s="330"/>
      <c r="OZW268" s="322"/>
      <c r="OZX268" s="332"/>
      <c r="OZY268" s="333"/>
      <c r="OZZ268" s="330"/>
      <c r="PAA268" s="322"/>
      <c r="PAB268" s="332"/>
      <c r="PAC268" s="333"/>
      <c r="PAD268" s="330"/>
      <c r="PAE268" s="322"/>
      <c r="PAF268" s="332"/>
      <c r="PAG268" s="333"/>
      <c r="PAH268" s="330"/>
      <c r="PAI268" s="322"/>
      <c r="PAJ268" s="332"/>
      <c r="PAK268" s="333"/>
      <c r="PAL268" s="330"/>
      <c r="PAM268" s="322"/>
      <c r="PAN268" s="332"/>
      <c r="PAO268" s="333"/>
      <c r="PAP268" s="330"/>
      <c r="PAQ268" s="322"/>
      <c r="PAR268" s="332"/>
      <c r="PAS268" s="333"/>
      <c r="PAT268" s="330"/>
      <c r="PAU268" s="322"/>
      <c r="PAV268" s="332"/>
      <c r="PAW268" s="333"/>
      <c r="PAX268" s="330"/>
      <c r="PAY268" s="322"/>
      <c r="PAZ268" s="332"/>
      <c r="PBA268" s="333"/>
      <c r="PBB268" s="330"/>
      <c r="PBC268" s="322"/>
      <c r="PBD268" s="332"/>
      <c r="PBE268" s="333"/>
      <c r="PBF268" s="330"/>
      <c r="PBG268" s="322"/>
      <c r="PBH268" s="332"/>
      <c r="PBI268" s="333"/>
      <c r="PBJ268" s="330"/>
      <c r="PBK268" s="322"/>
      <c r="PBL268" s="332"/>
      <c r="PBM268" s="333"/>
      <c r="PBN268" s="330"/>
      <c r="PBO268" s="322"/>
      <c r="PBP268" s="332"/>
      <c r="PBQ268" s="333"/>
      <c r="PBR268" s="330"/>
      <c r="PBS268" s="322"/>
      <c r="PBT268" s="332"/>
      <c r="PBU268" s="333"/>
      <c r="PBV268" s="330"/>
      <c r="PBW268" s="322"/>
      <c r="PBX268" s="332"/>
      <c r="PBY268" s="333"/>
      <c r="PBZ268" s="330"/>
      <c r="PCA268" s="322"/>
      <c r="PCB268" s="332"/>
      <c r="PCC268" s="333"/>
      <c r="PCD268" s="330"/>
      <c r="PCE268" s="322"/>
      <c r="PCF268" s="332"/>
      <c r="PCG268" s="333"/>
      <c r="PCH268" s="330"/>
      <c r="PCI268" s="322"/>
      <c r="PCJ268" s="332"/>
      <c r="PCK268" s="333"/>
      <c r="PCL268" s="330"/>
      <c r="PCM268" s="322"/>
      <c r="PCN268" s="332"/>
      <c r="PCO268" s="333"/>
      <c r="PCP268" s="330"/>
      <c r="PCQ268" s="322"/>
      <c r="PCR268" s="332"/>
      <c r="PCS268" s="333"/>
      <c r="PCT268" s="330"/>
      <c r="PCU268" s="322"/>
      <c r="PCV268" s="332"/>
      <c r="PCW268" s="333"/>
      <c r="PCX268" s="330"/>
      <c r="PCY268" s="322"/>
      <c r="PCZ268" s="332"/>
      <c r="PDA268" s="333"/>
      <c r="PDB268" s="330"/>
      <c r="PDC268" s="322"/>
      <c r="PDD268" s="332"/>
      <c r="PDE268" s="333"/>
      <c r="PDF268" s="330"/>
      <c r="PDG268" s="322"/>
      <c r="PDH268" s="332"/>
      <c r="PDI268" s="333"/>
      <c r="PDJ268" s="330"/>
      <c r="PDK268" s="322"/>
      <c r="PDL268" s="332"/>
      <c r="PDM268" s="333"/>
      <c r="PDN268" s="330"/>
      <c r="PDO268" s="322"/>
      <c r="PDP268" s="332"/>
      <c r="PDQ268" s="333"/>
      <c r="PDR268" s="330"/>
      <c r="PDS268" s="322"/>
      <c r="PDT268" s="332"/>
      <c r="PDU268" s="333"/>
      <c r="PDV268" s="330"/>
      <c r="PDW268" s="322"/>
      <c r="PDX268" s="332"/>
      <c r="PDY268" s="333"/>
      <c r="PDZ268" s="330"/>
      <c r="PEA268" s="322"/>
      <c r="PEB268" s="332"/>
      <c r="PEC268" s="333"/>
      <c r="PED268" s="330"/>
      <c r="PEE268" s="322"/>
      <c r="PEF268" s="332"/>
      <c r="PEG268" s="333"/>
      <c r="PEH268" s="330"/>
      <c r="PEI268" s="322"/>
      <c r="PEJ268" s="332"/>
      <c r="PEK268" s="333"/>
      <c r="PEL268" s="330"/>
      <c r="PEM268" s="322"/>
      <c r="PEN268" s="332"/>
      <c r="PEO268" s="333"/>
      <c r="PEP268" s="330"/>
      <c r="PEQ268" s="322"/>
      <c r="PER268" s="332"/>
      <c r="PES268" s="333"/>
      <c r="PET268" s="330"/>
      <c r="PEU268" s="322"/>
      <c r="PEV268" s="332"/>
      <c r="PEW268" s="333"/>
      <c r="PEX268" s="330"/>
      <c r="PEY268" s="322"/>
      <c r="PEZ268" s="332"/>
      <c r="PFA268" s="333"/>
      <c r="PFB268" s="330"/>
      <c r="PFC268" s="322"/>
      <c r="PFD268" s="332"/>
      <c r="PFE268" s="333"/>
      <c r="PFF268" s="330"/>
      <c r="PFG268" s="322"/>
      <c r="PFH268" s="332"/>
      <c r="PFI268" s="333"/>
      <c r="PFJ268" s="330"/>
      <c r="PFK268" s="322"/>
      <c r="PFL268" s="332"/>
      <c r="PFM268" s="333"/>
      <c r="PFN268" s="330"/>
      <c r="PFO268" s="322"/>
      <c r="PFP268" s="332"/>
      <c r="PFQ268" s="333"/>
      <c r="PFR268" s="330"/>
      <c r="PFS268" s="322"/>
      <c r="PFT268" s="332"/>
      <c r="PFU268" s="333"/>
      <c r="PFV268" s="330"/>
      <c r="PFW268" s="322"/>
      <c r="PFX268" s="332"/>
      <c r="PFY268" s="333"/>
      <c r="PFZ268" s="330"/>
      <c r="PGA268" s="322"/>
      <c r="PGB268" s="332"/>
      <c r="PGC268" s="333"/>
      <c r="PGD268" s="330"/>
      <c r="PGE268" s="322"/>
      <c r="PGF268" s="332"/>
      <c r="PGG268" s="333"/>
      <c r="PGH268" s="330"/>
      <c r="PGI268" s="322"/>
      <c r="PGJ268" s="332"/>
      <c r="PGK268" s="333"/>
      <c r="PGL268" s="330"/>
      <c r="PGM268" s="322"/>
      <c r="PGN268" s="332"/>
      <c r="PGO268" s="333"/>
      <c r="PGP268" s="330"/>
      <c r="PGQ268" s="322"/>
      <c r="PGR268" s="332"/>
      <c r="PGS268" s="333"/>
      <c r="PGT268" s="330"/>
      <c r="PGU268" s="322"/>
      <c r="PGV268" s="332"/>
      <c r="PGW268" s="333"/>
      <c r="PGX268" s="330"/>
      <c r="PGY268" s="322"/>
      <c r="PGZ268" s="332"/>
      <c r="PHA268" s="333"/>
      <c r="PHB268" s="330"/>
      <c r="PHC268" s="322"/>
      <c r="PHD268" s="332"/>
      <c r="PHE268" s="333"/>
      <c r="PHF268" s="330"/>
      <c r="PHG268" s="322"/>
      <c r="PHH268" s="332"/>
      <c r="PHI268" s="333"/>
      <c r="PHJ268" s="330"/>
      <c r="PHK268" s="322"/>
      <c r="PHL268" s="332"/>
      <c r="PHM268" s="333"/>
      <c r="PHN268" s="330"/>
      <c r="PHO268" s="322"/>
      <c r="PHP268" s="332"/>
      <c r="PHQ268" s="333"/>
      <c r="PHR268" s="330"/>
      <c r="PHS268" s="322"/>
      <c r="PHT268" s="332"/>
      <c r="PHU268" s="333"/>
      <c r="PHV268" s="330"/>
      <c r="PHW268" s="322"/>
      <c r="PHX268" s="332"/>
      <c r="PHY268" s="333"/>
      <c r="PHZ268" s="330"/>
      <c r="PIA268" s="322"/>
      <c r="PIB268" s="332"/>
      <c r="PIC268" s="333"/>
      <c r="PID268" s="330"/>
      <c r="PIE268" s="322"/>
      <c r="PIF268" s="332"/>
      <c r="PIG268" s="333"/>
      <c r="PIH268" s="330"/>
      <c r="PII268" s="322"/>
      <c r="PIJ268" s="332"/>
      <c r="PIK268" s="333"/>
      <c r="PIL268" s="330"/>
      <c r="PIM268" s="322"/>
      <c r="PIN268" s="332"/>
      <c r="PIO268" s="333"/>
      <c r="PIP268" s="330"/>
      <c r="PIQ268" s="322"/>
      <c r="PIR268" s="332"/>
      <c r="PIS268" s="333"/>
      <c r="PIT268" s="330"/>
      <c r="PIU268" s="322"/>
      <c r="PIV268" s="332"/>
      <c r="PIW268" s="333"/>
      <c r="PIX268" s="330"/>
      <c r="PIY268" s="322"/>
      <c r="PIZ268" s="332"/>
      <c r="PJA268" s="333"/>
      <c r="PJB268" s="330"/>
      <c r="PJC268" s="322"/>
      <c r="PJD268" s="332"/>
      <c r="PJE268" s="333"/>
      <c r="PJF268" s="330"/>
      <c r="PJG268" s="322"/>
      <c r="PJH268" s="332"/>
      <c r="PJI268" s="333"/>
      <c r="PJJ268" s="330"/>
      <c r="PJK268" s="322"/>
      <c r="PJL268" s="332"/>
      <c r="PJM268" s="333"/>
      <c r="PJN268" s="330"/>
      <c r="PJO268" s="322"/>
      <c r="PJP268" s="332"/>
      <c r="PJQ268" s="333"/>
      <c r="PJR268" s="330"/>
      <c r="PJS268" s="322"/>
      <c r="PJT268" s="332"/>
      <c r="PJU268" s="333"/>
      <c r="PJV268" s="330"/>
      <c r="PJW268" s="322"/>
      <c r="PJX268" s="332"/>
      <c r="PJY268" s="333"/>
      <c r="PJZ268" s="330"/>
      <c r="PKA268" s="322"/>
      <c r="PKB268" s="332"/>
      <c r="PKC268" s="333"/>
      <c r="PKD268" s="330"/>
      <c r="PKE268" s="322"/>
      <c r="PKF268" s="332"/>
      <c r="PKG268" s="333"/>
      <c r="PKH268" s="330"/>
      <c r="PKI268" s="322"/>
      <c r="PKJ268" s="332"/>
      <c r="PKK268" s="333"/>
      <c r="PKL268" s="330"/>
      <c r="PKM268" s="322"/>
      <c r="PKN268" s="332"/>
      <c r="PKO268" s="333"/>
      <c r="PKP268" s="330"/>
      <c r="PKQ268" s="322"/>
      <c r="PKR268" s="332"/>
      <c r="PKS268" s="333"/>
      <c r="PKT268" s="330"/>
      <c r="PKU268" s="322"/>
      <c r="PKV268" s="332"/>
      <c r="PKW268" s="333"/>
      <c r="PKX268" s="330"/>
      <c r="PKY268" s="322"/>
      <c r="PKZ268" s="332"/>
      <c r="PLA268" s="333"/>
      <c r="PLB268" s="330"/>
      <c r="PLC268" s="322"/>
      <c r="PLD268" s="332"/>
      <c r="PLE268" s="333"/>
      <c r="PLF268" s="330"/>
      <c r="PLG268" s="322"/>
      <c r="PLH268" s="332"/>
      <c r="PLI268" s="333"/>
      <c r="PLJ268" s="330"/>
      <c r="PLK268" s="322"/>
      <c r="PLL268" s="332"/>
      <c r="PLM268" s="333"/>
      <c r="PLN268" s="330"/>
      <c r="PLO268" s="322"/>
      <c r="PLP268" s="332"/>
      <c r="PLQ268" s="333"/>
      <c r="PLR268" s="330"/>
      <c r="PLS268" s="322"/>
      <c r="PLT268" s="332"/>
      <c r="PLU268" s="333"/>
      <c r="PLV268" s="330"/>
      <c r="PLW268" s="322"/>
      <c r="PLX268" s="332"/>
      <c r="PLY268" s="333"/>
      <c r="PLZ268" s="330"/>
      <c r="PMA268" s="322"/>
      <c r="PMB268" s="332"/>
      <c r="PMC268" s="333"/>
      <c r="PMD268" s="330"/>
      <c r="PME268" s="322"/>
      <c r="PMF268" s="332"/>
      <c r="PMG268" s="333"/>
      <c r="PMH268" s="330"/>
      <c r="PMI268" s="322"/>
      <c r="PMJ268" s="332"/>
      <c r="PMK268" s="333"/>
      <c r="PML268" s="330"/>
      <c r="PMM268" s="322"/>
      <c r="PMN268" s="332"/>
      <c r="PMO268" s="333"/>
      <c r="PMP268" s="330"/>
      <c r="PMQ268" s="322"/>
      <c r="PMR268" s="332"/>
      <c r="PMS268" s="333"/>
      <c r="PMT268" s="330"/>
      <c r="PMU268" s="322"/>
      <c r="PMV268" s="332"/>
      <c r="PMW268" s="333"/>
      <c r="PMX268" s="330"/>
      <c r="PMY268" s="322"/>
      <c r="PMZ268" s="332"/>
      <c r="PNA268" s="333"/>
      <c r="PNB268" s="330"/>
      <c r="PNC268" s="322"/>
      <c r="PND268" s="332"/>
      <c r="PNE268" s="333"/>
      <c r="PNF268" s="330"/>
      <c r="PNG268" s="322"/>
      <c r="PNH268" s="332"/>
      <c r="PNI268" s="333"/>
      <c r="PNJ268" s="330"/>
      <c r="PNK268" s="322"/>
      <c r="PNL268" s="332"/>
      <c r="PNM268" s="333"/>
      <c r="PNN268" s="330"/>
      <c r="PNO268" s="322"/>
      <c r="PNP268" s="332"/>
      <c r="PNQ268" s="333"/>
      <c r="PNR268" s="330"/>
      <c r="PNS268" s="322"/>
      <c r="PNT268" s="332"/>
      <c r="PNU268" s="333"/>
      <c r="PNV268" s="330"/>
      <c r="PNW268" s="322"/>
      <c r="PNX268" s="332"/>
      <c r="PNY268" s="333"/>
      <c r="PNZ268" s="330"/>
      <c r="POA268" s="322"/>
      <c r="POB268" s="332"/>
      <c r="POC268" s="333"/>
      <c r="POD268" s="330"/>
      <c r="POE268" s="322"/>
      <c r="POF268" s="332"/>
      <c r="POG268" s="333"/>
      <c r="POH268" s="330"/>
      <c r="POI268" s="322"/>
      <c r="POJ268" s="332"/>
      <c r="POK268" s="333"/>
      <c r="POL268" s="330"/>
      <c r="POM268" s="322"/>
      <c r="PON268" s="332"/>
      <c r="POO268" s="333"/>
      <c r="POP268" s="330"/>
      <c r="POQ268" s="322"/>
      <c r="POR268" s="332"/>
      <c r="POS268" s="333"/>
      <c r="POT268" s="330"/>
      <c r="POU268" s="322"/>
      <c r="POV268" s="332"/>
      <c r="POW268" s="333"/>
      <c r="POX268" s="330"/>
      <c r="POY268" s="322"/>
      <c r="POZ268" s="332"/>
      <c r="PPA268" s="333"/>
      <c r="PPB268" s="330"/>
      <c r="PPC268" s="322"/>
      <c r="PPD268" s="332"/>
      <c r="PPE268" s="333"/>
      <c r="PPF268" s="330"/>
      <c r="PPG268" s="322"/>
      <c r="PPH268" s="332"/>
      <c r="PPI268" s="333"/>
      <c r="PPJ268" s="330"/>
      <c r="PPK268" s="322"/>
      <c r="PPL268" s="332"/>
      <c r="PPM268" s="333"/>
      <c r="PPN268" s="330"/>
      <c r="PPO268" s="322"/>
      <c r="PPP268" s="332"/>
      <c r="PPQ268" s="333"/>
      <c r="PPR268" s="330"/>
      <c r="PPS268" s="322"/>
      <c r="PPT268" s="332"/>
      <c r="PPU268" s="333"/>
      <c r="PPV268" s="330"/>
      <c r="PPW268" s="322"/>
      <c r="PPX268" s="332"/>
      <c r="PPY268" s="333"/>
      <c r="PPZ268" s="330"/>
      <c r="PQA268" s="322"/>
      <c r="PQB268" s="332"/>
      <c r="PQC268" s="333"/>
      <c r="PQD268" s="330"/>
      <c r="PQE268" s="322"/>
      <c r="PQF268" s="332"/>
      <c r="PQG268" s="333"/>
      <c r="PQH268" s="330"/>
      <c r="PQI268" s="322"/>
      <c r="PQJ268" s="332"/>
      <c r="PQK268" s="333"/>
      <c r="PQL268" s="330"/>
      <c r="PQM268" s="322"/>
      <c r="PQN268" s="332"/>
      <c r="PQO268" s="333"/>
      <c r="PQP268" s="330"/>
      <c r="PQQ268" s="322"/>
      <c r="PQR268" s="332"/>
      <c r="PQS268" s="333"/>
      <c r="PQT268" s="330"/>
      <c r="PQU268" s="322"/>
      <c r="PQV268" s="332"/>
      <c r="PQW268" s="333"/>
      <c r="PQX268" s="330"/>
      <c r="PQY268" s="322"/>
      <c r="PQZ268" s="332"/>
      <c r="PRA268" s="333"/>
      <c r="PRB268" s="330"/>
      <c r="PRC268" s="322"/>
      <c r="PRD268" s="332"/>
      <c r="PRE268" s="333"/>
      <c r="PRF268" s="330"/>
      <c r="PRG268" s="322"/>
      <c r="PRH268" s="332"/>
      <c r="PRI268" s="333"/>
      <c r="PRJ268" s="330"/>
      <c r="PRK268" s="322"/>
      <c r="PRL268" s="332"/>
      <c r="PRM268" s="333"/>
      <c r="PRN268" s="330"/>
      <c r="PRO268" s="322"/>
      <c r="PRP268" s="332"/>
      <c r="PRQ268" s="333"/>
      <c r="PRR268" s="330"/>
      <c r="PRS268" s="322"/>
      <c r="PRT268" s="332"/>
      <c r="PRU268" s="333"/>
      <c r="PRV268" s="330"/>
      <c r="PRW268" s="322"/>
      <c r="PRX268" s="332"/>
      <c r="PRY268" s="333"/>
      <c r="PRZ268" s="330"/>
      <c r="PSA268" s="322"/>
      <c r="PSB268" s="332"/>
      <c r="PSC268" s="333"/>
      <c r="PSD268" s="330"/>
      <c r="PSE268" s="322"/>
      <c r="PSF268" s="332"/>
      <c r="PSG268" s="333"/>
      <c r="PSH268" s="330"/>
      <c r="PSI268" s="322"/>
      <c r="PSJ268" s="332"/>
      <c r="PSK268" s="333"/>
      <c r="PSL268" s="330"/>
      <c r="PSM268" s="322"/>
      <c r="PSN268" s="332"/>
      <c r="PSO268" s="333"/>
      <c r="PSP268" s="330"/>
      <c r="PSQ268" s="322"/>
      <c r="PSR268" s="332"/>
      <c r="PSS268" s="333"/>
      <c r="PST268" s="330"/>
      <c r="PSU268" s="322"/>
      <c r="PSV268" s="332"/>
      <c r="PSW268" s="333"/>
      <c r="PSX268" s="330"/>
      <c r="PSY268" s="322"/>
      <c r="PSZ268" s="332"/>
      <c r="PTA268" s="333"/>
      <c r="PTB268" s="330"/>
      <c r="PTC268" s="322"/>
      <c r="PTD268" s="332"/>
      <c r="PTE268" s="333"/>
      <c r="PTF268" s="330"/>
      <c r="PTG268" s="322"/>
      <c r="PTH268" s="332"/>
      <c r="PTI268" s="333"/>
      <c r="PTJ268" s="330"/>
      <c r="PTK268" s="322"/>
      <c r="PTL268" s="332"/>
      <c r="PTM268" s="333"/>
      <c r="PTN268" s="330"/>
      <c r="PTO268" s="322"/>
      <c r="PTP268" s="332"/>
      <c r="PTQ268" s="333"/>
      <c r="PTR268" s="330"/>
      <c r="PTS268" s="322"/>
      <c r="PTT268" s="332"/>
      <c r="PTU268" s="333"/>
      <c r="PTV268" s="330"/>
      <c r="PTW268" s="322"/>
      <c r="PTX268" s="332"/>
      <c r="PTY268" s="333"/>
      <c r="PTZ268" s="330"/>
      <c r="PUA268" s="322"/>
      <c r="PUB268" s="332"/>
      <c r="PUC268" s="333"/>
      <c r="PUD268" s="330"/>
      <c r="PUE268" s="322"/>
      <c r="PUF268" s="332"/>
      <c r="PUG268" s="333"/>
      <c r="PUH268" s="330"/>
      <c r="PUI268" s="322"/>
      <c r="PUJ268" s="332"/>
      <c r="PUK268" s="333"/>
      <c r="PUL268" s="330"/>
      <c r="PUM268" s="322"/>
      <c r="PUN268" s="332"/>
      <c r="PUO268" s="333"/>
      <c r="PUP268" s="330"/>
      <c r="PUQ268" s="322"/>
      <c r="PUR268" s="332"/>
      <c r="PUS268" s="333"/>
      <c r="PUT268" s="330"/>
      <c r="PUU268" s="322"/>
      <c r="PUV268" s="332"/>
      <c r="PUW268" s="333"/>
      <c r="PUX268" s="330"/>
      <c r="PUY268" s="322"/>
      <c r="PUZ268" s="332"/>
      <c r="PVA268" s="333"/>
      <c r="PVB268" s="330"/>
      <c r="PVC268" s="322"/>
      <c r="PVD268" s="332"/>
      <c r="PVE268" s="333"/>
      <c r="PVF268" s="330"/>
      <c r="PVG268" s="322"/>
      <c r="PVH268" s="332"/>
      <c r="PVI268" s="333"/>
      <c r="PVJ268" s="330"/>
      <c r="PVK268" s="322"/>
      <c r="PVL268" s="332"/>
      <c r="PVM268" s="333"/>
      <c r="PVN268" s="330"/>
      <c r="PVO268" s="322"/>
      <c r="PVP268" s="332"/>
      <c r="PVQ268" s="333"/>
      <c r="PVR268" s="330"/>
      <c r="PVS268" s="322"/>
      <c r="PVT268" s="332"/>
      <c r="PVU268" s="333"/>
      <c r="PVV268" s="330"/>
      <c r="PVW268" s="322"/>
      <c r="PVX268" s="332"/>
      <c r="PVY268" s="333"/>
      <c r="PVZ268" s="330"/>
      <c r="PWA268" s="322"/>
      <c r="PWB268" s="332"/>
      <c r="PWC268" s="333"/>
      <c r="PWD268" s="330"/>
      <c r="PWE268" s="322"/>
      <c r="PWF268" s="332"/>
      <c r="PWG268" s="333"/>
      <c r="PWH268" s="330"/>
      <c r="PWI268" s="322"/>
      <c r="PWJ268" s="332"/>
      <c r="PWK268" s="333"/>
      <c r="PWL268" s="330"/>
      <c r="PWM268" s="322"/>
      <c r="PWN268" s="332"/>
      <c r="PWO268" s="333"/>
      <c r="PWP268" s="330"/>
      <c r="PWQ268" s="322"/>
      <c r="PWR268" s="332"/>
      <c r="PWS268" s="333"/>
      <c r="PWT268" s="330"/>
      <c r="PWU268" s="322"/>
      <c r="PWV268" s="332"/>
      <c r="PWW268" s="333"/>
      <c r="PWX268" s="330"/>
      <c r="PWY268" s="322"/>
      <c r="PWZ268" s="332"/>
      <c r="PXA268" s="333"/>
      <c r="PXB268" s="330"/>
      <c r="PXC268" s="322"/>
      <c r="PXD268" s="332"/>
      <c r="PXE268" s="333"/>
      <c r="PXF268" s="330"/>
      <c r="PXG268" s="322"/>
      <c r="PXH268" s="332"/>
      <c r="PXI268" s="333"/>
      <c r="PXJ268" s="330"/>
      <c r="PXK268" s="322"/>
      <c r="PXL268" s="332"/>
      <c r="PXM268" s="333"/>
      <c r="PXN268" s="330"/>
      <c r="PXO268" s="322"/>
      <c r="PXP268" s="332"/>
      <c r="PXQ268" s="333"/>
      <c r="PXR268" s="330"/>
      <c r="PXS268" s="322"/>
      <c r="PXT268" s="332"/>
      <c r="PXU268" s="333"/>
      <c r="PXV268" s="330"/>
      <c r="PXW268" s="322"/>
      <c r="PXX268" s="332"/>
      <c r="PXY268" s="333"/>
      <c r="PXZ268" s="330"/>
      <c r="PYA268" s="322"/>
      <c r="PYB268" s="332"/>
      <c r="PYC268" s="333"/>
      <c r="PYD268" s="330"/>
      <c r="PYE268" s="322"/>
      <c r="PYF268" s="332"/>
      <c r="PYG268" s="333"/>
      <c r="PYH268" s="330"/>
      <c r="PYI268" s="322"/>
      <c r="PYJ268" s="332"/>
      <c r="PYK268" s="333"/>
      <c r="PYL268" s="330"/>
      <c r="PYM268" s="322"/>
      <c r="PYN268" s="332"/>
      <c r="PYO268" s="333"/>
      <c r="PYP268" s="330"/>
      <c r="PYQ268" s="322"/>
      <c r="PYR268" s="332"/>
      <c r="PYS268" s="333"/>
      <c r="PYT268" s="330"/>
      <c r="PYU268" s="322"/>
      <c r="PYV268" s="332"/>
      <c r="PYW268" s="333"/>
      <c r="PYX268" s="330"/>
      <c r="PYY268" s="322"/>
      <c r="PYZ268" s="332"/>
      <c r="PZA268" s="333"/>
      <c r="PZB268" s="330"/>
      <c r="PZC268" s="322"/>
      <c r="PZD268" s="332"/>
      <c r="PZE268" s="333"/>
      <c r="PZF268" s="330"/>
      <c r="PZG268" s="322"/>
      <c r="PZH268" s="332"/>
      <c r="PZI268" s="333"/>
      <c r="PZJ268" s="330"/>
      <c r="PZK268" s="322"/>
      <c r="PZL268" s="332"/>
      <c r="PZM268" s="333"/>
      <c r="PZN268" s="330"/>
      <c r="PZO268" s="322"/>
      <c r="PZP268" s="332"/>
      <c r="PZQ268" s="333"/>
      <c r="PZR268" s="330"/>
      <c r="PZS268" s="322"/>
      <c r="PZT268" s="332"/>
      <c r="PZU268" s="333"/>
      <c r="PZV268" s="330"/>
      <c r="PZW268" s="322"/>
      <c r="PZX268" s="332"/>
      <c r="PZY268" s="333"/>
      <c r="PZZ268" s="330"/>
      <c r="QAA268" s="322"/>
      <c r="QAB268" s="332"/>
      <c r="QAC268" s="333"/>
      <c r="QAD268" s="330"/>
      <c r="QAE268" s="322"/>
      <c r="QAF268" s="332"/>
      <c r="QAG268" s="333"/>
      <c r="QAH268" s="330"/>
      <c r="QAI268" s="322"/>
      <c r="QAJ268" s="332"/>
      <c r="QAK268" s="333"/>
      <c r="QAL268" s="330"/>
      <c r="QAM268" s="322"/>
      <c r="QAN268" s="332"/>
      <c r="QAO268" s="333"/>
      <c r="QAP268" s="330"/>
      <c r="QAQ268" s="322"/>
      <c r="QAR268" s="332"/>
      <c r="QAS268" s="333"/>
      <c r="QAT268" s="330"/>
      <c r="QAU268" s="322"/>
      <c r="QAV268" s="332"/>
      <c r="QAW268" s="333"/>
      <c r="QAX268" s="330"/>
      <c r="QAY268" s="322"/>
      <c r="QAZ268" s="332"/>
      <c r="QBA268" s="333"/>
      <c r="QBB268" s="330"/>
      <c r="QBC268" s="322"/>
      <c r="QBD268" s="332"/>
      <c r="QBE268" s="333"/>
      <c r="QBF268" s="330"/>
      <c r="QBG268" s="322"/>
      <c r="QBH268" s="332"/>
      <c r="QBI268" s="333"/>
      <c r="QBJ268" s="330"/>
      <c r="QBK268" s="322"/>
      <c r="QBL268" s="332"/>
      <c r="QBM268" s="333"/>
      <c r="QBN268" s="330"/>
      <c r="QBO268" s="322"/>
      <c r="QBP268" s="332"/>
      <c r="QBQ268" s="333"/>
      <c r="QBR268" s="330"/>
      <c r="QBS268" s="322"/>
      <c r="QBT268" s="332"/>
      <c r="QBU268" s="333"/>
      <c r="QBV268" s="330"/>
      <c r="QBW268" s="322"/>
      <c r="QBX268" s="332"/>
      <c r="QBY268" s="333"/>
      <c r="QBZ268" s="330"/>
      <c r="QCA268" s="322"/>
      <c r="QCB268" s="332"/>
      <c r="QCC268" s="333"/>
      <c r="QCD268" s="330"/>
      <c r="QCE268" s="322"/>
      <c r="QCF268" s="332"/>
      <c r="QCG268" s="333"/>
      <c r="QCH268" s="330"/>
      <c r="QCI268" s="322"/>
      <c r="QCJ268" s="332"/>
      <c r="QCK268" s="333"/>
      <c r="QCL268" s="330"/>
      <c r="QCM268" s="322"/>
      <c r="QCN268" s="332"/>
      <c r="QCO268" s="333"/>
      <c r="QCP268" s="330"/>
      <c r="QCQ268" s="322"/>
      <c r="QCR268" s="332"/>
      <c r="QCS268" s="333"/>
      <c r="QCT268" s="330"/>
      <c r="QCU268" s="322"/>
      <c r="QCV268" s="332"/>
      <c r="QCW268" s="333"/>
      <c r="QCX268" s="330"/>
      <c r="QCY268" s="322"/>
      <c r="QCZ268" s="332"/>
      <c r="QDA268" s="333"/>
      <c r="QDB268" s="330"/>
      <c r="QDC268" s="322"/>
      <c r="QDD268" s="332"/>
      <c r="QDE268" s="333"/>
      <c r="QDF268" s="330"/>
      <c r="QDG268" s="322"/>
      <c r="QDH268" s="332"/>
      <c r="QDI268" s="333"/>
      <c r="QDJ268" s="330"/>
      <c r="QDK268" s="322"/>
      <c r="QDL268" s="332"/>
      <c r="QDM268" s="333"/>
      <c r="QDN268" s="330"/>
      <c r="QDO268" s="322"/>
      <c r="QDP268" s="332"/>
      <c r="QDQ268" s="333"/>
      <c r="QDR268" s="330"/>
      <c r="QDS268" s="322"/>
      <c r="QDT268" s="332"/>
      <c r="QDU268" s="333"/>
      <c r="QDV268" s="330"/>
      <c r="QDW268" s="322"/>
      <c r="QDX268" s="332"/>
      <c r="QDY268" s="333"/>
      <c r="QDZ268" s="330"/>
      <c r="QEA268" s="322"/>
      <c r="QEB268" s="332"/>
      <c r="QEC268" s="333"/>
      <c r="QED268" s="330"/>
      <c r="QEE268" s="322"/>
      <c r="QEF268" s="332"/>
      <c r="QEG268" s="333"/>
      <c r="QEH268" s="330"/>
      <c r="QEI268" s="322"/>
      <c r="QEJ268" s="332"/>
      <c r="QEK268" s="333"/>
      <c r="QEL268" s="330"/>
      <c r="QEM268" s="322"/>
      <c r="QEN268" s="332"/>
      <c r="QEO268" s="333"/>
      <c r="QEP268" s="330"/>
      <c r="QEQ268" s="322"/>
      <c r="QER268" s="332"/>
      <c r="QES268" s="333"/>
      <c r="QET268" s="330"/>
      <c r="QEU268" s="322"/>
      <c r="QEV268" s="332"/>
      <c r="QEW268" s="333"/>
      <c r="QEX268" s="330"/>
      <c r="QEY268" s="322"/>
      <c r="QEZ268" s="332"/>
      <c r="QFA268" s="333"/>
      <c r="QFB268" s="330"/>
      <c r="QFC268" s="322"/>
      <c r="QFD268" s="332"/>
      <c r="QFE268" s="333"/>
      <c r="QFF268" s="330"/>
      <c r="QFG268" s="322"/>
      <c r="QFH268" s="332"/>
      <c r="QFI268" s="333"/>
      <c r="QFJ268" s="330"/>
      <c r="QFK268" s="322"/>
      <c r="QFL268" s="332"/>
      <c r="QFM268" s="333"/>
      <c r="QFN268" s="330"/>
      <c r="QFO268" s="322"/>
      <c r="QFP268" s="332"/>
      <c r="QFQ268" s="333"/>
      <c r="QFR268" s="330"/>
      <c r="QFS268" s="322"/>
      <c r="QFT268" s="332"/>
      <c r="QFU268" s="333"/>
      <c r="QFV268" s="330"/>
      <c r="QFW268" s="322"/>
      <c r="QFX268" s="332"/>
      <c r="QFY268" s="333"/>
      <c r="QFZ268" s="330"/>
      <c r="QGA268" s="322"/>
      <c r="QGB268" s="332"/>
      <c r="QGC268" s="333"/>
      <c r="QGD268" s="330"/>
      <c r="QGE268" s="322"/>
      <c r="QGF268" s="332"/>
      <c r="QGG268" s="333"/>
      <c r="QGH268" s="330"/>
      <c r="QGI268" s="322"/>
      <c r="QGJ268" s="332"/>
      <c r="QGK268" s="333"/>
      <c r="QGL268" s="330"/>
      <c r="QGM268" s="322"/>
      <c r="QGN268" s="332"/>
      <c r="QGO268" s="333"/>
      <c r="QGP268" s="330"/>
      <c r="QGQ268" s="322"/>
      <c r="QGR268" s="332"/>
      <c r="QGS268" s="333"/>
      <c r="QGT268" s="330"/>
      <c r="QGU268" s="322"/>
      <c r="QGV268" s="332"/>
      <c r="QGW268" s="333"/>
      <c r="QGX268" s="330"/>
      <c r="QGY268" s="322"/>
      <c r="QGZ268" s="332"/>
      <c r="QHA268" s="333"/>
      <c r="QHB268" s="330"/>
      <c r="QHC268" s="322"/>
      <c r="QHD268" s="332"/>
      <c r="QHE268" s="333"/>
      <c r="QHF268" s="330"/>
      <c r="QHG268" s="322"/>
      <c r="QHH268" s="332"/>
      <c r="QHI268" s="333"/>
      <c r="QHJ268" s="330"/>
      <c r="QHK268" s="322"/>
      <c r="QHL268" s="332"/>
      <c r="QHM268" s="333"/>
      <c r="QHN268" s="330"/>
      <c r="QHO268" s="322"/>
      <c r="QHP268" s="332"/>
      <c r="QHQ268" s="333"/>
      <c r="QHR268" s="330"/>
      <c r="QHS268" s="322"/>
      <c r="QHT268" s="332"/>
      <c r="QHU268" s="333"/>
      <c r="QHV268" s="330"/>
      <c r="QHW268" s="322"/>
      <c r="QHX268" s="332"/>
      <c r="QHY268" s="333"/>
      <c r="QHZ268" s="330"/>
      <c r="QIA268" s="322"/>
      <c r="QIB268" s="332"/>
      <c r="QIC268" s="333"/>
      <c r="QID268" s="330"/>
      <c r="QIE268" s="322"/>
      <c r="QIF268" s="332"/>
      <c r="QIG268" s="333"/>
      <c r="QIH268" s="330"/>
      <c r="QII268" s="322"/>
      <c r="QIJ268" s="332"/>
      <c r="QIK268" s="333"/>
      <c r="QIL268" s="330"/>
      <c r="QIM268" s="322"/>
      <c r="QIN268" s="332"/>
      <c r="QIO268" s="333"/>
      <c r="QIP268" s="330"/>
      <c r="QIQ268" s="322"/>
      <c r="QIR268" s="332"/>
      <c r="QIS268" s="333"/>
      <c r="QIT268" s="330"/>
      <c r="QIU268" s="322"/>
      <c r="QIV268" s="332"/>
      <c r="QIW268" s="333"/>
      <c r="QIX268" s="330"/>
      <c r="QIY268" s="322"/>
      <c r="QIZ268" s="332"/>
      <c r="QJA268" s="333"/>
      <c r="QJB268" s="330"/>
      <c r="QJC268" s="322"/>
      <c r="QJD268" s="332"/>
      <c r="QJE268" s="333"/>
      <c r="QJF268" s="330"/>
      <c r="QJG268" s="322"/>
      <c r="QJH268" s="332"/>
      <c r="QJI268" s="333"/>
      <c r="QJJ268" s="330"/>
      <c r="QJK268" s="322"/>
      <c r="QJL268" s="332"/>
      <c r="QJM268" s="333"/>
      <c r="QJN268" s="330"/>
      <c r="QJO268" s="322"/>
      <c r="QJP268" s="332"/>
      <c r="QJQ268" s="333"/>
      <c r="QJR268" s="330"/>
      <c r="QJS268" s="322"/>
      <c r="QJT268" s="332"/>
      <c r="QJU268" s="333"/>
      <c r="QJV268" s="330"/>
      <c r="QJW268" s="322"/>
      <c r="QJX268" s="332"/>
      <c r="QJY268" s="333"/>
      <c r="QJZ268" s="330"/>
      <c r="QKA268" s="322"/>
      <c r="QKB268" s="332"/>
      <c r="QKC268" s="333"/>
      <c r="QKD268" s="330"/>
      <c r="QKE268" s="322"/>
      <c r="QKF268" s="332"/>
      <c r="QKG268" s="333"/>
      <c r="QKH268" s="330"/>
      <c r="QKI268" s="322"/>
      <c r="QKJ268" s="332"/>
      <c r="QKK268" s="333"/>
      <c r="QKL268" s="330"/>
      <c r="QKM268" s="322"/>
      <c r="QKN268" s="332"/>
      <c r="QKO268" s="333"/>
      <c r="QKP268" s="330"/>
      <c r="QKQ268" s="322"/>
      <c r="QKR268" s="332"/>
      <c r="QKS268" s="333"/>
      <c r="QKT268" s="330"/>
      <c r="QKU268" s="322"/>
      <c r="QKV268" s="332"/>
      <c r="QKW268" s="333"/>
      <c r="QKX268" s="330"/>
      <c r="QKY268" s="322"/>
      <c r="QKZ268" s="332"/>
      <c r="QLA268" s="333"/>
      <c r="QLB268" s="330"/>
      <c r="QLC268" s="322"/>
      <c r="QLD268" s="332"/>
      <c r="QLE268" s="333"/>
      <c r="QLF268" s="330"/>
      <c r="QLG268" s="322"/>
      <c r="QLH268" s="332"/>
      <c r="QLI268" s="333"/>
      <c r="QLJ268" s="330"/>
      <c r="QLK268" s="322"/>
      <c r="QLL268" s="332"/>
      <c r="QLM268" s="333"/>
      <c r="QLN268" s="330"/>
      <c r="QLO268" s="322"/>
      <c r="QLP268" s="332"/>
      <c r="QLQ268" s="333"/>
      <c r="QLR268" s="330"/>
      <c r="QLS268" s="322"/>
      <c r="QLT268" s="332"/>
      <c r="QLU268" s="333"/>
      <c r="QLV268" s="330"/>
      <c r="QLW268" s="322"/>
      <c r="QLX268" s="332"/>
      <c r="QLY268" s="333"/>
      <c r="QLZ268" s="330"/>
      <c r="QMA268" s="322"/>
      <c r="QMB268" s="332"/>
      <c r="QMC268" s="333"/>
      <c r="QMD268" s="330"/>
      <c r="QME268" s="322"/>
      <c r="QMF268" s="332"/>
      <c r="QMG268" s="333"/>
      <c r="QMH268" s="330"/>
      <c r="QMI268" s="322"/>
      <c r="QMJ268" s="332"/>
      <c r="QMK268" s="333"/>
      <c r="QML268" s="330"/>
      <c r="QMM268" s="322"/>
      <c r="QMN268" s="332"/>
      <c r="QMO268" s="333"/>
      <c r="QMP268" s="330"/>
      <c r="QMQ268" s="322"/>
      <c r="QMR268" s="332"/>
      <c r="QMS268" s="333"/>
      <c r="QMT268" s="330"/>
      <c r="QMU268" s="322"/>
      <c r="QMV268" s="332"/>
      <c r="QMW268" s="333"/>
      <c r="QMX268" s="330"/>
      <c r="QMY268" s="322"/>
      <c r="QMZ268" s="332"/>
      <c r="QNA268" s="333"/>
      <c r="QNB268" s="330"/>
      <c r="QNC268" s="322"/>
      <c r="QND268" s="332"/>
      <c r="QNE268" s="333"/>
      <c r="QNF268" s="330"/>
      <c r="QNG268" s="322"/>
      <c r="QNH268" s="332"/>
      <c r="QNI268" s="333"/>
      <c r="QNJ268" s="330"/>
      <c r="QNK268" s="322"/>
      <c r="QNL268" s="332"/>
      <c r="QNM268" s="333"/>
      <c r="QNN268" s="330"/>
      <c r="QNO268" s="322"/>
      <c r="QNP268" s="332"/>
      <c r="QNQ268" s="333"/>
      <c r="QNR268" s="330"/>
      <c r="QNS268" s="322"/>
      <c r="QNT268" s="332"/>
      <c r="QNU268" s="333"/>
      <c r="QNV268" s="330"/>
      <c r="QNW268" s="322"/>
      <c r="QNX268" s="332"/>
      <c r="QNY268" s="333"/>
      <c r="QNZ268" s="330"/>
      <c r="QOA268" s="322"/>
      <c r="QOB268" s="332"/>
      <c r="QOC268" s="333"/>
      <c r="QOD268" s="330"/>
      <c r="QOE268" s="322"/>
      <c r="QOF268" s="332"/>
      <c r="QOG268" s="333"/>
      <c r="QOH268" s="330"/>
      <c r="QOI268" s="322"/>
      <c r="QOJ268" s="332"/>
      <c r="QOK268" s="333"/>
      <c r="QOL268" s="330"/>
      <c r="QOM268" s="322"/>
      <c r="QON268" s="332"/>
      <c r="QOO268" s="333"/>
      <c r="QOP268" s="330"/>
      <c r="QOQ268" s="322"/>
      <c r="QOR268" s="332"/>
      <c r="QOS268" s="333"/>
      <c r="QOT268" s="330"/>
      <c r="QOU268" s="322"/>
      <c r="QOV268" s="332"/>
      <c r="QOW268" s="333"/>
      <c r="QOX268" s="330"/>
      <c r="QOY268" s="322"/>
      <c r="QOZ268" s="332"/>
      <c r="QPA268" s="333"/>
      <c r="QPB268" s="330"/>
      <c r="QPC268" s="322"/>
      <c r="QPD268" s="332"/>
      <c r="QPE268" s="333"/>
      <c r="QPF268" s="330"/>
      <c r="QPG268" s="322"/>
      <c r="QPH268" s="332"/>
      <c r="QPI268" s="333"/>
      <c r="QPJ268" s="330"/>
      <c r="QPK268" s="322"/>
      <c r="QPL268" s="332"/>
      <c r="QPM268" s="333"/>
      <c r="QPN268" s="330"/>
      <c r="QPO268" s="322"/>
      <c r="QPP268" s="332"/>
      <c r="QPQ268" s="333"/>
      <c r="QPR268" s="330"/>
      <c r="QPS268" s="322"/>
      <c r="QPT268" s="332"/>
      <c r="QPU268" s="333"/>
      <c r="QPV268" s="330"/>
      <c r="QPW268" s="322"/>
      <c r="QPX268" s="332"/>
      <c r="QPY268" s="333"/>
      <c r="QPZ268" s="330"/>
      <c r="QQA268" s="322"/>
      <c r="QQB268" s="332"/>
      <c r="QQC268" s="333"/>
      <c r="QQD268" s="330"/>
      <c r="QQE268" s="322"/>
      <c r="QQF268" s="332"/>
      <c r="QQG268" s="333"/>
      <c r="QQH268" s="330"/>
      <c r="QQI268" s="322"/>
      <c r="QQJ268" s="332"/>
      <c r="QQK268" s="333"/>
      <c r="QQL268" s="330"/>
      <c r="QQM268" s="322"/>
      <c r="QQN268" s="332"/>
      <c r="QQO268" s="333"/>
      <c r="QQP268" s="330"/>
      <c r="QQQ268" s="322"/>
      <c r="QQR268" s="332"/>
      <c r="QQS268" s="333"/>
      <c r="QQT268" s="330"/>
      <c r="QQU268" s="322"/>
      <c r="QQV268" s="332"/>
      <c r="QQW268" s="333"/>
      <c r="QQX268" s="330"/>
      <c r="QQY268" s="322"/>
      <c r="QQZ268" s="332"/>
      <c r="QRA268" s="333"/>
      <c r="QRB268" s="330"/>
      <c r="QRC268" s="322"/>
      <c r="QRD268" s="332"/>
      <c r="QRE268" s="333"/>
      <c r="QRF268" s="330"/>
      <c r="QRG268" s="322"/>
      <c r="QRH268" s="332"/>
      <c r="QRI268" s="333"/>
      <c r="QRJ268" s="330"/>
      <c r="QRK268" s="322"/>
      <c r="QRL268" s="332"/>
      <c r="QRM268" s="333"/>
      <c r="QRN268" s="330"/>
      <c r="QRO268" s="322"/>
      <c r="QRP268" s="332"/>
      <c r="QRQ268" s="333"/>
      <c r="QRR268" s="330"/>
      <c r="QRS268" s="322"/>
      <c r="QRT268" s="332"/>
      <c r="QRU268" s="333"/>
      <c r="QRV268" s="330"/>
      <c r="QRW268" s="322"/>
      <c r="QRX268" s="332"/>
      <c r="QRY268" s="333"/>
      <c r="QRZ268" s="330"/>
      <c r="QSA268" s="322"/>
      <c r="QSB268" s="332"/>
      <c r="QSC268" s="333"/>
      <c r="QSD268" s="330"/>
      <c r="QSE268" s="322"/>
      <c r="QSF268" s="332"/>
      <c r="QSG268" s="333"/>
      <c r="QSH268" s="330"/>
      <c r="QSI268" s="322"/>
      <c r="QSJ268" s="332"/>
      <c r="QSK268" s="333"/>
      <c r="QSL268" s="330"/>
      <c r="QSM268" s="322"/>
      <c r="QSN268" s="332"/>
      <c r="QSO268" s="333"/>
      <c r="QSP268" s="330"/>
      <c r="QSQ268" s="322"/>
      <c r="QSR268" s="332"/>
      <c r="QSS268" s="333"/>
      <c r="QST268" s="330"/>
      <c r="QSU268" s="322"/>
      <c r="QSV268" s="332"/>
      <c r="QSW268" s="333"/>
      <c r="QSX268" s="330"/>
      <c r="QSY268" s="322"/>
      <c r="QSZ268" s="332"/>
      <c r="QTA268" s="333"/>
      <c r="QTB268" s="330"/>
      <c r="QTC268" s="322"/>
      <c r="QTD268" s="332"/>
      <c r="QTE268" s="333"/>
      <c r="QTF268" s="330"/>
      <c r="QTG268" s="322"/>
      <c r="QTH268" s="332"/>
      <c r="QTI268" s="333"/>
      <c r="QTJ268" s="330"/>
      <c r="QTK268" s="322"/>
      <c r="QTL268" s="332"/>
      <c r="QTM268" s="333"/>
      <c r="QTN268" s="330"/>
      <c r="QTO268" s="322"/>
      <c r="QTP268" s="332"/>
      <c r="QTQ268" s="333"/>
      <c r="QTR268" s="330"/>
      <c r="QTS268" s="322"/>
      <c r="QTT268" s="332"/>
      <c r="QTU268" s="333"/>
      <c r="QTV268" s="330"/>
      <c r="QTW268" s="322"/>
      <c r="QTX268" s="332"/>
      <c r="QTY268" s="333"/>
      <c r="QTZ268" s="330"/>
      <c r="QUA268" s="322"/>
      <c r="QUB268" s="332"/>
      <c r="QUC268" s="333"/>
      <c r="QUD268" s="330"/>
      <c r="QUE268" s="322"/>
      <c r="QUF268" s="332"/>
      <c r="QUG268" s="333"/>
      <c r="QUH268" s="330"/>
      <c r="QUI268" s="322"/>
      <c r="QUJ268" s="332"/>
      <c r="QUK268" s="333"/>
      <c r="QUL268" s="330"/>
      <c r="QUM268" s="322"/>
      <c r="QUN268" s="332"/>
      <c r="QUO268" s="333"/>
      <c r="QUP268" s="330"/>
      <c r="QUQ268" s="322"/>
      <c r="QUR268" s="332"/>
      <c r="QUS268" s="333"/>
      <c r="QUT268" s="330"/>
      <c r="QUU268" s="322"/>
      <c r="QUV268" s="332"/>
      <c r="QUW268" s="333"/>
      <c r="QUX268" s="330"/>
      <c r="QUY268" s="322"/>
      <c r="QUZ268" s="332"/>
      <c r="QVA268" s="333"/>
      <c r="QVB268" s="330"/>
      <c r="QVC268" s="322"/>
      <c r="QVD268" s="332"/>
      <c r="QVE268" s="333"/>
      <c r="QVF268" s="330"/>
      <c r="QVG268" s="322"/>
      <c r="QVH268" s="332"/>
      <c r="QVI268" s="333"/>
      <c r="QVJ268" s="330"/>
      <c r="QVK268" s="322"/>
      <c r="QVL268" s="332"/>
      <c r="QVM268" s="333"/>
      <c r="QVN268" s="330"/>
      <c r="QVO268" s="322"/>
      <c r="QVP268" s="332"/>
      <c r="QVQ268" s="333"/>
      <c r="QVR268" s="330"/>
      <c r="QVS268" s="322"/>
      <c r="QVT268" s="332"/>
      <c r="QVU268" s="333"/>
      <c r="QVV268" s="330"/>
      <c r="QVW268" s="322"/>
      <c r="QVX268" s="332"/>
      <c r="QVY268" s="333"/>
      <c r="QVZ268" s="330"/>
      <c r="QWA268" s="322"/>
      <c r="QWB268" s="332"/>
      <c r="QWC268" s="333"/>
      <c r="QWD268" s="330"/>
      <c r="QWE268" s="322"/>
      <c r="QWF268" s="332"/>
      <c r="QWG268" s="333"/>
      <c r="QWH268" s="330"/>
      <c r="QWI268" s="322"/>
      <c r="QWJ268" s="332"/>
      <c r="QWK268" s="333"/>
      <c r="QWL268" s="330"/>
      <c r="QWM268" s="322"/>
      <c r="QWN268" s="332"/>
      <c r="QWO268" s="333"/>
      <c r="QWP268" s="330"/>
      <c r="QWQ268" s="322"/>
      <c r="QWR268" s="332"/>
      <c r="QWS268" s="333"/>
      <c r="QWT268" s="330"/>
      <c r="QWU268" s="322"/>
      <c r="QWV268" s="332"/>
      <c r="QWW268" s="333"/>
      <c r="QWX268" s="330"/>
      <c r="QWY268" s="322"/>
      <c r="QWZ268" s="332"/>
      <c r="QXA268" s="333"/>
      <c r="QXB268" s="330"/>
      <c r="QXC268" s="322"/>
      <c r="QXD268" s="332"/>
      <c r="QXE268" s="333"/>
      <c r="QXF268" s="330"/>
      <c r="QXG268" s="322"/>
      <c r="QXH268" s="332"/>
      <c r="QXI268" s="333"/>
      <c r="QXJ268" s="330"/>
      <c r="QXK268" s="322"/>
      <c r="QXL268" s="332"/>
      <c r="QXM268" s="333"/>
      <c r="QXN268" s="330"/>
      <c r="QXO268" s="322"/>
      <c r="QXP268" s="332"/>
      <c r="QXQ268" s="333"/>
      <c r="QXR268" s="330"/>
      <c r="QXS268" s="322"/>
      <c r="QXT268" s="332"/>
      <c r="QXU268" s="333"/>
      <c r="QXV268" s="330"/>
      <c r="QXW268" s="322"/>
      <c r="QXX268" s="332"/>
      <c r="QXY268" s="333"/>
      <c r="QXZ268" s="330"/>
      <c r="QYA268" s="322"/>
      <c r="QYB268" s="332"/>
      <c r="QYC268" s="333"/>
      <c r="QYD268" s="330"/>
      <c r="QYE268" s="322"/>
      <c r="QYF268" s="332"/>
      <c r="QYG268" s="333"/>
      <c r="QYH268" s="330"/>
      <c r="QYI268" s="322"/>
      <c r="QYJ268" s="332"/>
      <c r="QYK268" s="333"/>
      <c r="QYL268" s="330"/>
      <c r="QYM268" s="322"/>
      <c r="QYN268" s="332"/>
      <c r="QYO268" s="333"/>
      <c r="QYP268" s="330"/>
      <c r="QYQ268" s="322"/>
      <c r="QYR268" s="332"/>
      <c r="QYS268" s="333"/>
      <c r="QYT268" s="330"/>
      <c r="QYU268" s="322"/>
      <c r="QYV268" s="332"/>
      <c r="QYW268" s="333"/>
      <c r="QYX268" s="330"/>
      <c r="QYY268" s="322"/>
      <c r="QYZ268" s="332"/>
      <c r="QZA268" s="333"/>
      <c r="QZB268" s="330"/>
      <c r="QZC268" s="322"/>
      <c r="QZD268" s="332"/>
      <c r="QZE268" s="333"/>
      <c r="QZF268" s="330"/>
      <c r="QZG268" s="322"/>
      <c r="QZH268" s="332"/>
      <c r="QZI268" s="333"/>
      <c r="QZJ268" s="330"/>
      <c r="QZK268" s="322"/>
      <c r="QZL268" s="332"/>
      <c r="QZM268" s="333"/>
      <c r="QZN268" s="330"/>
      <c r="QZO268" s="322"/>
      <c r="QZP268" s="332"/>
      <c r="QZQ268" s="333"/>
      <c r="QZR268" s="330"/>
      <c r="QZS268" s="322"/>
      <c r="QZT268" s="332"/>
      <c r="QZU268" s="333"/>
      <c r="QZV268" s="330"/>
      <c r="QZW268" s="322"/>
      <c r="QZX268" s="332"/>
      <c r="QZY268" s="333"/>
      <c r="QZZ268" s="330"/>
      <c r="RAA268" s="322"/>
      <c r="RAB268" s="332"/>
      <c r="RAC268" s="333"/>
      <c r="RAD268" s="330"/>
      <c r="RAE268" s="322"/>
      <c r="RAF268" s="332"/>
      <c r="RAG268" s="333"/>
      <c r="RAH268" s="330"/>
      <c r="RAI268" s="322"/>
      <c r="RAJ268" s="332"/>
      <c r="RAK268" s="333"/>
      <c r="RAL268" s="330"/>
      <c r="RAM268" s="322"/>
      <c r="RAN268" s="332"/>
      <c r="RAO268" s="333"/>
      <c r="RAP268" s="330"/>
      <c r="RAQ268" s="322"/>
      <c r="RAR268" s="332"/>
      <c r="RAS268" s="333"/>
      <c r="RAT268" s="330"/>
      <c r="RAU268" s="322"/>
      <c r="RAV268" s="332"/>
      <c r="RAW268" s="333"/>
      <c r="RAX268" s="330"/>
      <c r="RAY268" s="322"/>
      <c r="RAZ268" s="332"/>
      <c r="RBA268" s="333"/>
      <c r="RBB268" s="330"/>
      <c r="RBC268" s="322"/>
      <c r="RBD268" s="332"/>
      <c r="RBE268" s="333"/>
      <c r="RBF268" s="330"/>
      <c r="RBG268" s="322"/>
      <c r="RBH268" s="332"/>
      <c r="RBI268" s="333"/>
      <c r="RBJ268" s="330"/>
      <c r="RBK268" s="322"/>
      <c r="RBL268" s="332"/>
      <c r="RBM268" s="333"/>
      <c r="RBN268" s="330"/>
      <c r="RBO268" s="322"/>
      <c r="RBP268" s="332"/>
      <c r="RBQ268" s="333"/>
      <c r="RBR268" s="330"/>
      <c r="RBS268" s="322"/>
      <c r="RBT268" s="332"/>
      <c r="RBU268" s="333"/>
      <c r="RBV268" s="330"/>
      <c r="RBW268" s="322"/>
      <c r="RBX268" s="332"/>
      <c r="RBY268" s="333"/>
      <c r="RBZ268" s="330"/>
      <c r="RCA268" s="322"/>
      <c r="RCB268" s="332"/>
      <c r="RCC268" s="333"/>
      <c r="RCD268" s="330"/>
      <c r="RCE268" s="322"/>
      <c r="RCF268" s="332"/>
      <c r="RCG268" s="333"/>
      <c r="RCH268" s="330"/>
      <c r="RCI268" s="322"/>
      <c r="RCJ268" s="332"/>
      <c r="RCK268" s="333"/>
      <c r="RCL268" s="330"/>
      <c r="RCM268" s="322"/>
      <c r="RCN268" s="332"/>
      <c r="RCO268" s="333"/>
      <c r="RCP268" s="330"/>
      <c r="RCQ268" s="322"/>
      <c r="RCR268" s="332"/>
      <c r="RCS268" s="333"/>
      <c r="RCT268" s="330"/>
      <c r="RCU268" s="322"/>
      <c r="RCV268" s="332"/>
      <c r="RCW268" s="333"/>
      <c r="RCX268" s="330"/>
      <c r="RCY268" s="322"/>
      <c r="RCZ268" s="332"/>
      <c r="RDA268" s="333"/>
      <c r="RDB268" s="330"/>
      <c r="RDC268" s="322"/>
      <c r="RDD268" s="332"/>
      <c r="RDE268" s="333"/>
      <c r="RDF268" s="330"/>
      <c r="RDG268" s="322"/>
      <c r="RDH268" s="332"/>
      <c r="RDI268" s="333"/>
      <c r="RDJ268" s="330"/>
      <c r="RDK268" s="322"/>
      <c r="RDL268" s="332"/>
      <c r="RDM268" s="333"/>
      <c r="RDN268" s="330"/>
      <c r="RDO268" s="322"/>
      <c r="RDP268" s="332"/>
      <c r="RDQ268" s="333"/>
      <c r="RDR268" s="330"/>
      <c r="RDS268" s="322"/>
      <c r="RDT268" s="332"/>
      <c r="RDU268" s="333"/>
      <c r="RDV268" s="330"/>
      <c r="RDW268" s="322"/>
      <c r="RDX268" s="332"/>
      <c r="RDY268" s="333"/>
      <c r="RDZ268" s="330"/>
      <c r="REA268" s="322"/>
      <c r="REB268" s="332"/>
      <c r="REC268" s="333"/>
      <c r="RED268" s="330"/>
      <c r="REE268" s="322"/>
      <c r="REF268" s="332"/>
      <c r="REG268" s="333"/>
      <c r="REH268" s="330"/>
      <c r="REI268" s="322"/>
      <c r="REJ268" s="332"/>
      <c r="REK268" s="333"/>
      <c r="REL268" s="330"/>
      <c r="REM268" s="322"/>
      <c r="REN268" s="332"/>
      <c r="REO268" s="333"/>
      <c r="REP268" s="330"/>
      <c r="REQ268" s="322"/>
      <c r="RER268" s="332"/>
      <c r="RES268" s="333"/>
      <c r="RET268" s="330"/>
      <c r="REU268" s="322"/>
      <c r="REV268" s="332"/>
      <c r="REW268" s="333"/>
      <c r="REX268" s="330"/>
      <c r="REY268" s="322"/>
      <c r="REZ268" s="332"/>
      <c r="RFA268" s="333"/>
      <c r="RFB268" s="330"/>
      <c r="RFC268" s="322"/>
      <c r="RFD268" s="332"/>
      <c r="RFE268" s="333"/>
      <c r="RFF268" s="330"/>
      <c r="RFG268" s="322"/>
      <c r="RFH268" s="332"/>
      <c r="RFI268" s="333"/>
      <c r="RFJ268" s="330"/>
      <c r="RFK268" s="322"/>
      <c r="RFL268" s="332"/>
      <c r="RFM268" s="333"/>
      <c r="RFN268" s="330"/>
      <c r="RFO268" s="322"/>
      <c r="RFP268" s="332"/>
      <c r="RFQ268" s="333"/>
      <c r="RFR268" s="330"/>
      <c r="RFS268" s="322"/>
      <c r="RFT268" s="332"/>
      <c r="RFU268" s="333"/>
      <c r="RFV268" s="330"/>
      <c r="RFW268" s="322"/>
      <c r="RFX268" s="332"/>
      <c r="RFY268" s="333"/>
      <c r="RFZ268" s="330"/>
      <c r="RGA268" s="322"/>
      <c r="RGB268" s="332"/>
      <c r="RGC268" s="333"/>
      <c r="RGD268" s="330"/>
      <c r="RGE268" s="322"/>
      <c r="RGF268" s="332"/>
      <c r="RGG268" s="333"/>
      <c r="RGH268" s="330"/>
      <c r="RGI268" s="322"/>
      <c r="RGJ268" s="332"/>
      <c r="RGK268" s="333"/>
      <c r="RGL268" s="330"/>
      <c r="RGM268" s="322"/>
      <c r="RGN268" s="332"/>
      <c r="RGO268" s="333"/>
      <c r="RGP268" s="330"/>
      <c r="RGQ268" s="322"/>
      <c r="RGR268" s="332"/>
      <c r="RGS268" s="333"/>
      <c r="RGT268" s="330"/>
      <c r="RGU268" s="322"/>
      <c r="RGV268" s="332"/>
      <c r="RGW268" s="333"/>
      <c r="RGX268" s="330"/>
      <c r="RGY268" s="322"/>
      <c r="RGZ268" s="332"/>
      <c r="RHA268" s="333"/>
      <c r="RHB268" s="330"/>
      <c r="RHC268" s="322"/>
      <c r="RHD268" s="332"/>
      <c r="RHE268" s="333"/>
      <c r="RHF268" s="330"/>
      <c r="RHG268" s="322"/>
      <c r="RHH268" s="332"/>
      <c r="RHI268" s="333"/>
      <c r="RHJ268" s="330"/>
      <c r="RHK268" s="322"/>
      <c r="RHL268" s="332"/>
      <c r="RHM268" s="333"/>
      <c r="RHN268" s="330"/>
      <c r="RHO268" s="322"/>
      <c r="RHP268" s="332"/>
      <c r="RHQ268" s="333"/>
      <c r="RHR268" s="330"/>
      <c r="RHS268" s="322"/>
      <c r="RHT268" s="332"/>
      <c r="RHU268" s="333"/>
      <c r="RHV268" s="330"/>
      <c r="RHW268" s="322"/>
      <c r="RHX268" s="332"/>
      <c r="RHY268" s="333"/>
      <c r="RHZ268" s="330"/>
      <c r="RIA268" s="322"/>
      <c r="RIB268" s="332"/>
      <c r="RIC268" s="333"/>
      <c r="RID268" s="330"/>
      <c r="RIE268" s="322"/>
      <c r="RIF268" s="332"/>
      <c r="RIG268" s="333"/>
      <c r="RIH268" s="330"/>
      <c r="RII268" s="322"/>
      <c r="RIJ268" s="332"/>
      <c r="RIK268" s="333"/>
      <c r="RIL268" s="330"/>
      <c r="RIM268" s="322"/>
      <c r="RIN268" s="332"/>
      <c r="RIO268" s="333"/>
      <c r="RIP268" s="330"/>
      <c r="RIQ268" s="322"/>
      <c r="RIR268" s="332"/>
      <c r="RIS268" s="333"/>
      <c r="RIT268" s="330"/>
      <c r="RIU268" s="322"/>
      <c r="RIV268" s="332"/>
      <c r="RIW268" s="333"/>
      <c r="RIX268" s="330"/>
      <c r="RIY268" s="322"/>
      <c r="RIZ268" s="332"/>
      <c r="RJA268" s="333"/>
      <c r="RJB268" s="330"/>
      <c r="RJC268" s="322"/>
      <c r="RJD268" s="332"/>
      <c r="RJE268" s="333"/>
      <c r="RJF268" s="330"/>
      <c r="RJG268" s="322"/>
      <c r="RJH268" s="332"/>
      <c r="RJI268" s="333"/>
      <c r="RJJ268" s="330"/>
      <c r="RJK268" s="322"/>
      <c r="RJL268" s="332"/>
      <c r="RJM268" s="333"/>
      <c r="RJN268" s="330"/>
      <c r="RJO268" s="322"/>
      <c r="RJP268" s="332"/>
      <c r="RJQ268" s="333"/>
      <c r="RJR268" s="330"/>
      <c r="RJS268" s="322"/>
      <c r="RJT268" s="332"/>
      <c r="RJU268" s="333"/>
      <c r="RJV268" s="330"/>
      <c r="RJW268" s="322"/>
      <c r="RJX268" s="332"/>
      <c r="RJY268" s="333"/>
      <c r="RJZ268" s="330"/>
      <c r="RKA268" s="322"/>
      <c r="RKB268" s="332"/>
      <c r="RKC268" s="333"/>
      <c r="RKD268" s="330"/>
      <c r="RKE268" s="322"/>
      <c r="RKF268" s="332"/>
      <c r="RKG268" s="333"/>
      <c r="RKH268" s="330"/>
      <c r="RKI268" s="322"/>
      <c r="RKJ268" s="332"/>
      <c r="RKK268" s="333"/>
      <c r="RKL268" s="330"/>
      <c r="RKM268" s="322"/>
      <c r="RKN268" s="332"/>
      <c r="RKO268" s="333"/>
      <c r="RKP268" s="330"/>
      <c r="RKQ268" s="322"/>
      <c r="RKR268" s="332"/>
      <c r="RKS268" s="333"/>
      <c r="RKT268" s="330"/>
      <c r="RKU268" s="322"/>
      <c r="RKV268" s="332"/>
      <c r="RKW268" s="333"/>
      <c r="RKX268" s="330"/>
      <c r="RKY268" s="322"/>
      <c r="RKZ268" s="332"/>
      <c r="RLA268" s="333"/>
      <c r="RLB268" s="330"/>
      <c r="RLC268" s="322"/>
      <c r="RLD268" s="332"/>
      <c r="RLE268" s="333"/>
      <c r="RLF268" s="330"/>
      <c r="RLG268" s="322"/>
      <c r="RLH268" s="332"/>
      <c r="RLI268" s="333"/>
      <c r="RLJ268" s="330"/>
      <c r="RLK268" s="322"/>
      <c r="RLL268" s="332"/>
      <c r="RLM268" s="333"/>
      <c r="RLN268" s="330"/>
      <c r="RLO268" s="322"/>
      <c r="RLP268" s="332"/>
      <c r="RLQ268" s="333"/>
      <c r="RLR268" s="330"/>
      <c r="RLS268" s="322"/>
      <c r="RLT268" s="332"/>
      <c r="RLU268" s="333"/>
      <c r="RLV268" s="330"/>
      <c r="RLW268" s="322"/>
      <c r="RLX268" s="332"/>
      <c r="RLY268" s="333"/>
      <c r="RLZ268" s="330"/>
      <c r="RMA268" s="322"/>
      <c r="RMB268" s="332"/>
      <c r="RMC268" s="333"/>
      <c r="RMD268" s="330"/>
      <c r="RME268" s="322"/>
      <c r="RMF268" s="332"/>
      <c r="RMG268" s="333"/>
      <c r="RMH268" s="330"/>
      <c r="RMI268" s="322"/>
      <c r="RMJ268" s="332"/>
      <c r="RMK268" s="333"/>
      <c r="RML268" s="330"/>
      <c r="RMM268" s="322"/>
      <c r="RMN268" s="332"/>
      <c r="RMO268" s="333"/>
      <c r="RMP268" s="330"/>
      <c r="RMQ268" s="322"/>
      <c r="RMR268" s="332"/>
      <c r="RMS268" s="333"/>
      <c r="RMT268" s="330"/>
      <c r="RMU268" s="322"/>
      <c r="RMV268" s="332"/>
      <c r="RMW268" s="333"/>
      <c r="RMX268" s="330"/>
      <c r="RMY268" s="322"/>
      <c r="RMZ268" s="332"/>
      <c r="RNA268" s="333"/>
      <c r="RNB268" s="330"/>
      <c r="RNC268" s="322"/>
      <c r="RND268" s="332"/>
      <c r="RNE268" s="333"/>
      <c r="RNF268" s="330"/>
      <c r="RNG268" s="322"/>
      <c r="RNH268" s="332"/>
      <c r="RNI268" s="333"/>
      <c r="RNJ268" s="330"/>
      <c r="RNK268" s="322"/>
      <c r="RNL268" s="332"/>
      <c r="RNM268" s="333"/>
      <c r="RNN268" s="330"/>
      <c r="RNO268" s="322"/>
      <c r="RNP268" s="332"/>
      <c r="RNQ268" s="333"/>
      <c r="RNR268" s="330"/>
      <c r="RNS268" s="322"/>
      <c r="RNT268" s="332"/>
      <c r="RNU268" s="333"/>
      <c r="RNV268" s="330"/>
      <c r="RNW268" s="322"/>
      <c r="RNX268" s="332"/>
      <c r="RNY268" s="333"/>
      <c r="RNZ268" s="330"/>
      <c r="ROA268" s="322"/>
      <c r="ROB268" s="332"/>
      <c r="ROC268" s="333"/>
      <c r="ROD268" s="330"/>
      <c r="ROE268" s="322"/>
      <c r="ROF268" s="332"/>
      <c r="ROG268" s="333"/>
      <c r="ROH268" s="330"/>
      <c r="ROI268" s="322"/>
      <c r="ROJ268" s="332"/>
      <c r="ROK268" s="333"/>
      <c r="ROL268" s="330"/>
      <c r="ROM268" s="322"/>
      <c r="RON268" s="332"/>
      <c r="ROO268" s="333"/>
      <c r="ROP268" s="330"/>
      <c r="ROQ268" s="322"/>
      <c r="ROR268" s="332"/>
      <c r="ROS268" s="333"/>
      <c r="ROT268" s="330"/>
      <c r="ROU268" s="322"/>
      <c r="ROV268" s="332"/>
      <c r="ROW268" s="333"/>
      <c r="ROX268" s="330"/>
      <c r="ROY268" s="322"/>
      <c r="ROZ268" s="332"/>
      <c r="RPA268" s="333"/>
      <c r="RPB268" s="330"/>
      <c r="RPC268" s="322"/>
      <c r="RPD268" s="332"/>
      <c r="RPE268" s="333"/>
      <c r="RPF268" s="330"/>
      <c r="RPG268" s="322"/>
      <c r="RPH268" s="332"/>
      <c r="RPI268" s="333"/>
      <c r="RPJ268" s="330"/>
      <c r="RPK268" s="322"/>
      <c r="RPL268" s="332"/>
      <c r="RPM268" s="333"/>
      <c r="RPN268" s="330"/>
      <c r="RPO268" s="322"/>
      <c r="RPP268" s="332"/>
      <c r="RPQ268" s="333"/>
      <c r="RPR268" s="330"/>
      <c r="RPS268" s="322"/>
      <c r="RPT268" s="332"/>
      <c r="RPU268" s="333"/>
      <c r="RPV268" s="330"/>
      <c r="RPW268" s="322"/>
      <c r="RPX268" s="332"/>
      <c r="RPY268" s="333"/>
      <c r="RPZ268" s="330"/>
      <c r="RQA268" s="322"/>
      <c r="RQB268" s="332"/>
      <c r="RQC268" s="333"/>
      <c r="RQD268" s="330"/>
      <c r="RQE268" s="322"/>
      <c r="RQF268" s="332"/>
      <c r="RQG268" s="333"/>
      <c r="RQH268" s="330"/>
      <c r="RQI268" s="322"/>
      <c r="RQJ268" s="332"/>
      <c r="RQK268" s="333"/>
      <c r="RQL268" s="330"/>
      <c r="RQM268" s="322"/>
      <c r="RQN268" s="332"/>
      <c r="RQO268" s="333"/>
      <c r="RQP268" s="330"/>
      <c r="RQQ268" s="322"/>
      <c r="RQR268" s="332"/>
      <c r="RQS268" s="333"/>
      <c r="RQT268" s="330"/>
      <c r="RQU268" s="322"/>
      <c r="RQV268" s="332"/>
      <c r="RQW268" s="333"/>
      <c r="RQX268" s="330"/>
      <c r="RQY268" s="322"/>
      <c r="RQZ268" s="332"/>
      <c r="RRA268" s="333"/>
      <c r="RRB268" s="330"/>
      <c r="RRC268" s="322"/>
      <c r="RRD268" s="332"/>
      <c r="RRE268" s="333"/>
      <c r="RRF268" s="330"/>
      <c r="RRG268" s="322"/>
      <c r="RRH268" s="332"/>
      <c r="RRI268" s="333"/>
      <c r="RRJ268" s="330"/>
      <c r="RRK268" s="322"/>
      <c r="RRL268" s="332"/>
      <c r="RRM268" s="333"/>
      <c r="RRN268" s="330"/>
      <c r="RRO268" s="322"/>
      <c r="RRP268" s="332"/>
      <c r="RRQ268" s="333"/>
      <c r="RRR268" s="330"/>
      <c r="RRS268" s="322"/>
      <c r="RRT268" s="332"/>
      <c r="RRU268" s="333"/>
      <c r="RRV268" s="330"/>
      <c r="RRW268" s="322"/>
      <c r="RRX268" s="332"/>
      <c r="RRY268" s="333"/>
      <c r="RRZ268" s="330"/>
      <c r="RSA268" s="322"/>
      <c r="RSB268" s="332"/>
      <c r="RSC268" s="333"/>
      <c r="RSD268" s="330"/>
      <c r="RSE268" s="322"/>
      <c r="RSF268" s="332"/>
      <c r="RSG268" s="333"/>
      <c r="RSH268" s="330"/>
      <c r="RSI268" s="322"/>
      <c r="RSJ268" s="332"/>
      <c r="RSK268" s="333"/>
      <c r="RSL268" s="330"/>
      <c r="RSM268" s="322"/>
      <c r="RSN268" s="332"/>
      <c r="RSO268" s="333"/>
      <c r="RSP268" s="330"/>
      <c r="RSQ268" s="322"/>
      <c r="RSR268" s="332"/>
      <c r="RSS268" s="333"/>
      <c r="RST268" s="330"/>
      <c r="RSU268" s="322"/>
      <c r="RSV268" s="332"/>
      <c r="RSW268" s="333"/>
      <c r="RSX268" s="330"/>
      <c r="RSY268" s="322"/>
      <c r="RSZ268" s="332"/>
      <c r="RTA268" s="333"/>
      <c r="RTB268" s="330"/>
      <c r="RTC268" s="322"/>
      <c r="RTD268" s="332"/>
      <c r="RTE268" s="333"/>
      <c r="RTF268" s="330"/>
      <c r="RTG268" s="322"/>
      <c r="RTH268" s="332"/>
      <c r="RTI268" s="333"/>
      <c r="RTJ268" s="330"/>
      <c r="RTK268" s="322"/>
      <c r="RTL268" s="332"/>
      <c r="RTM268" s="333"/>
      <c r="RTN268" s="330"/>
      <c r="RTO268" s="322"/>
      <c r="RTP268" s="332"/>
      <c r="RTQ268" s="333"/>
      <c r="RTR268" s="330"/>
      <c r="RTS268" s="322"/>
      <c r="RTT268" s="332"/>
      <c r="RTU268" s="333"/>
      <c r="RTV268" s="330"/>
      <c r="RTW268" s="322"/>
      <c r="RTX268" s="332"/>
      <c r="RTY268" s="333"/>
      <c r="RTZ268" s="330"/>
      <c r="RUA268" s="322"/>
      <c r="RUB268" s="332"/>
      <c r="RUC268" s="333"/>
      <c r="RUD268" s="330"/>
      <c r="RUE268" s="322"/>
      <c r="RUF268" s="332"/>
      <c r="RUG268" s="333"/>
      <c r="RUH268" s="330"/>
      <c r="RUI268" s="322"/>
      <c r="RUJ268" s="332"/>
      <c r="RUK268" s="333"/>
      <c r="RUL268" s="330"/>
      <c r="RUM268" s="322"/>
      <c r="RUN268" s="332"/>
      <c r="RUO268" s="333"/>
      <c r="RUP268" s="330"/>
      <c r="RUQ268" s="322"/>
      <c r="RUR268" s="332"/>
      <c r="RUS268" s="333"/>
      <c r="RUT268" s="330"/>
      <c r="RUU268" s="322"/>
      <c r="RUV268" s="332"/>
      <c r="RUW268" s="333"/>
      <c r="RUX268" s="330"/>
      <c r="RUY268" s="322"/>
      <c r="RUZ268" s="332"/>
      <c r="RVA268" s="333"/>
      <c r="RVB268" s="330"/>
      <c r="RVC268" s="322"/>
      <c r="RVD268" s="332"/>
      <c r="RVE268" s="333"/>
      <c r="RVF268" s="330"/>
      <c r="RVG268" s="322"/>
      <c r="RVH268" s="332"/>
      <c r="RVI268" s="333"/>
      <c r="RVJ268" s="330"/>
      <c r="RVK268" s="322"/>
      <c r="RVL268" s="332"/>
      <c r="RVM268" s="333"/>
      <c r="RVN268" s="330"/>
      <c r="RVO268" s="322"/>
      <c r="RVP268" s="332"/>
      <c r="RVQ268" s="333"/>
      <c r="RVR268" s="330"/>
      <c r="RVS268" s="322"/>
      <c r="RVT268" s="332"/>
      <c r="RVU268" s="333"/>
      <c r="RVV268" s="330"/>
      <c r="RVW268" s="322"/>
      <c r="RVX268" s="332"/>
      <c r="RVY268" s="333"/>
      <c r="RVZ268" s="330"/>
      <c r="RWA268" s="322"/>
      <c r="RWB268" s="332"/>
      <c r="RWC268" s="333"/>
      <c r="RWD268" s="330"/>
      <c r="RWE268" s="322"/>
      <c r="RWF268" s="332"/>
      <c r="RWG268" s="333"/>
      <c r="RWH268" s="330"/>
      <c r="RWI268" s="322"/>
      <c r="RWJ268" s="332"/>
      <c r="RWK268" s="333"/>
      <c r="RWL268" s="330"/>
      <c r="RWM268" s="322"/>
      <c r="RWN268" s="332"/>
      <c r="RWO268" s="333"/>
      <c r="RWP268" s="330"/>
      <c r="RWQ268" s="322"/>
      <c r="RWR268" s="332"/>
      <c r="RWS268" s="333"/>
      <c r="RWT268" s="330"/>
      <c r="RWU268" s="322"/>
      <c r="RWV268" s="332"/>
      <c r="RWW268" s="333"/>
      <c r="RWX268" s="330"/>
      <c r="RWY268" s="322"/>
      <c r="RWZ268" s="332"/>
      <c r="RXA268" s="333"/>
      <c r="RXB268" s="330"/>
      <c r="RXC268" s="322"/>
      <c r="RXD268" s="332"/>
      <c r="RXE268" s="333"/>
      <c r="RXF268" s="330"/>
      <c r="RXG268" s="322"/>
      <c r="RXH268" s="332"/>
      <c r="RXI268" s="333"/>
      <c r="RXJ268" s="330"/>
      <c r="RXK268" s="322"/>
      <c r="RXL268" s="332"/>
      <c r="RXM268" s="333"/>
      <c r="RXN268" s="330"/>
      <c r="RXO268" s="322"/>
      <c r="RXP268" s="332"/>
      <c r="RXQ268" s="333"/>
      <c r="RXR268" s="330"/>
      <c r="RXS268" s="322"/>
      <c r="RXT268" s="332"/>
      <c r="RXU268" s="333"/>
      <c r="RXV268" s="330"/>
      <c r="RXW268" s="322"/>
      <c r="RXX268" s="332"/>
      <c r="RXY268" s="333"/>
      <c r="RXZ268" s="330"/>
      <c r="RYA268" s="322"/>
      <c r="RYB268" s="332"/>
      <c r="RYC268" s="333"/>
      <c r="RYD268" s="330"/>
      <c r="RYE268" s="322"/>
      <c r="RYF268" s="332"/>
      <c r="RYG268" s="333"/>
      <c r="RYH268" s="330"/>
      <c r="RYI268" s="322"/>
      <c r="RYJ268" s="332"/>
      <c r="RYK268" s="333"/>
      <c r="RYL268" s="330"/>
      <c r="RYM268" s="322"/>
      <c r="RYN268" s="332"/>
      <c r="RYO268" s="333"/>
      <c r="RYP268" s="330"/>
      <c r="RYQ268" s="322"/>
      <c r="RYR268" s="332"/>
      <c r="RYS268" s="333"/>
      <c r="RYT268" s="330"/>
      <c r="RYU268" s="322"/>
      <c r="RYV268" s="332"/>
      <c r="RYW268" s="333"/>
      <c r="RYX268" s="330"/>
      <c r="RYY268" s="322"/>
      <c r="RYZ268" s="332"/>
      <c r="RZA268" s="333"/>
      <c r="RZB268" s="330"/>
      <c r="RZC268" s="322"/>
      <c r="RZD268" s="332"/>
      <c r="RZE268" s="333"/>
      <c r="RZF268" s="330"/>
      <c r="RZG268" s="322"/>
      <c r="RZH268" s="332"/>
      <c r="RZI268" s="333"/>
      <c r="RZJ268" s="330"/>
      <c r="RZK268" s="322"/>
      <c r="RZL268" s="332"/>
      <c r="RZM268" s="333"/>
      <c r="RZN268" s="330"/>
      <c r="RZO268" s="322"/>
      <c r="RZP268" s="332"/>
      <c r="RZQ268" s="333"/>
      <c r="RZR268" s="330"/>
      <c r="RZS268" s="322"/>
      <c r="RZT268" s="332"/>
      <c r="RZU268" s="333"/>
      <c r="RZV268" s="330"/>
      <c r="RZW268" s="322"/>
      <c r="RZX268" s="332"/>
      <c r="RZY268" s="333"/>
      <c r="RZZ268" s="330"/>
      <c r="SAA268" s="322"/>
      <c r="SAB268" s="332"/>
      <c r="SAC268" s="333"/>
      <c r="SAD268" s="330"/>
      <c r="SAE268" s="322"/>
      <c r="SAF268" s="332"/>
      <c r="SAG268" s="333"/>
      <c r="SAH268" s="330"/>
      <c r="SAI268" s="322"/>
      <c r="SAJ268" s="332"/>
      <c r="SAK268" s="333"/>
      <c r="SAL268" s="330"/>
      <c r="SAM268" s="322"/>
      <c r="SAN268" s="332"/>
      <c r="SAO268" s="333"/>
      <c r="SAP268" s="330"/>
      <c r="SAQ268" s="322"/>
      <c r="SAR268" s="332"/>
      <c r="SAS268" s="333"/>
      <c r="SAT268" s="330"/>
      <c r="SAU268" s="322"/>
      <c r="SAV268" s="332"/>
      <c r="SAW268" s="333"/>
      <c r="SAX268" s="330"/>
      <c r="SAY268" s="322"/>
      <c r="SAZ268" s="332"/>
      <c r="SBA268" s="333"/>
      <c r="SBB268" s="330"/>
      <c r="SBC268" s="322"/>
      <c r="SBD268" s="332"/>
      <c r="SBE268" s="333"/>
      <c r="SBF268" s="330"/>
      <c r="SBG268" s="322"/>
      <c r="SBH268" s="332"/>
      <c r="SBI268" s="333"/>
      <c r="SBJ268" s="330"/>
      <c r="SBK268" s="322"/>
      <c r="SBL268" s="332"/>
      <c r="SBM268" s="333"/>
      <c r="SBN268" s="330"/>
      <c r="SBO268" s="322"/>
      <c r="SBP268" s="332"/>
      <c r="SBQ268" s="333"/>
      <c r="SBR268" s="330"/>
      <c r="SBS268" s="322"/>
      <c r="SBT268" s="332"/>
      <c r="SBU268" s="333"/>
      <c r="SBV268" s="330"/>
      <c r="SBW268" s="322"/>
      <c r="SBX268" s="332"/>
      <c r="SBY268" s="333"/>
      <c r="SBZ268" s="330"/>
      <c r="SCA268" s="322"/>
      <c r="SCB268" s="332"/>
      <c r="SCC268" s="333"/>
      <c r="SCD268" s="330"/>
      <c r="SCE268" s="322"/>
      <c r="SCF268" s="332"/>
      <c r="SCG268" s="333"/>
      <c r="SCH268" s="330"/>
      <c r="SCI268" s="322"/>
      <c r="SCJ268" s="332"/>
      <c r="SCK268" s="333"/>
      <c r="SCL268" s="330"/>
      <c r="SCM268" s="322"/>
      <c r="SCN268" s="332"/>
      <c r="SCO268" s="333"/>
      <c r="SCP268" s="330"/>
      <c r="SCQ268" s="322"/>
      <c r="SCR268" s="332"/>
      <c r="SCS268" s="333"/>
      <c r="SCT268" s="330"/>
      <c r="SCU268" s="322"/>
      <c r="SCV268" s="332"/>
      <c r="SCW268" s="333"/>
      <c r="SCX268" s="330"/>
      <c r="SCY268" s="322"/>
      <c r="SCZ268" s="332"/>
      <c r="SDA268" s="333"/>
      <c r="SDB268" s="330"/>
      <c r="SDC268" s="322"/>
      <c r="SDD268" s="332"/>
      <c r="SDE268" s="333"/>
      <c r="SDF268" s="330"/>
      <c r="SDG268" s="322"/>
      <c r="SDH268" s="332"/>
      <c r="SDI268" s="333"/>
      <c r="SDJ268" s="330"/>
      <c r="SDK268" s="322"/>
      <c r="SDL268" s="332"/>
      <c r="SDM268" s="333"/>
      <c r="SDN268" s="330"/>
      <c r="SDO268" s="322"/>
      <c r="SDP268" s="332"/>
      <c r="SDQ268" s="333"/>
      <c r="SDR268" s="330"/>
      <c r="SDS268" s="322"/>
      <c r="SDT268" s="332"/>
      <c r="SDU268" s="333"/>
      <c r="SDV268" s="330"/>
      <c r="SDW268" s="322"/>
      <c r="SDX268" s="332"/>
      <c r="SDY268" s="333"/>
      <c r="SDZ268" s="330"/>
      <c r="SEA268" s="322"/>
      <c r="SEB268" s="332"/>
      <c r="SEC268" s="333"/>
      <c r="SED268" s="330"/>
      <c r="SEE268" s="322"/>
      <c r="SEF268" s="332"/>
      <c r="SEG268" s="333"/>
      <c r="SEH268" s="330"/>
      <c r="SEI268" s="322"/>
      <c r="SEJ268" s="332"/>
      <c r="SEK268" s="333"/>
      <c r="SEL268" s="330"/>
      <c r="SEM268" s="322"/>
      <c r="SEN268" s="332"/>
      <c r="SEO268" s="333"/>
      <c r="SEP268" s="330"/>
      <c r="SEQ268" s="322"/>
      <c r="SER268" s="332"/>
      <c r="SES268" s="333"/>
      <c r="SET268" s="330"/>
      <c r="SEU268" s="322"/>
      <c r="SEV268" s="332"/>
      <c r="SEW268" s="333"/>
      <c r="SEX268" s="330"/>
      <c r="SEY268" s="322"/>
      <c r="SEZ268" s="332"/>
      <c r="SFA268" s="333"/>
      <c r="SFB268" s="330"/>
      <c r="SFC268" s="322"/>
      <c r="SFD268" s="332"/>
      <c r="SFE268" s="333"/>
      <c r="SFF268" s="330"/>
      <c r="SFG268" s="322"/>
      <c r="SFH268" s="332"/>
      <c r="SFI268" s="333"/>
      <c r="SFJ268" s="330"/>
      <c r="SFK268" s="322"/>
      <c r="SFL268" s="332"/>
      <c r="SFM268" s="333"/>
      <c r="SFN268" s="330"/>
      <c r="SFO268" s="322"/>
      <c r="SFP268" s="332"/>
      <c r="SFQ268" s="333"/>
      <c r="SFR268" s="330"/>
      <c r="SFS268" s="322"/>
      <c r="SFT268" s="332"/>
      <c r="SFU268" s="333"/>
      <c r="SFV268" s="330"/>
      <c r="SFW268" s="322"/>
      <c r="SFX268" s="332"/>
      <c r="SFY268" s="333"/>
      <c r="SFZ268" s="330"/>
      <c r="SGA268" s="322"/>
      <c r="SGB268" s="332"/>
      <c r="SGC268" s="333"/>
      <c r="SGD268" s="330"/>
      <c r="SGE268" s="322"/>
      <c r="SGF268" s="332"/>
      <c r="SGG268" s="333"/>
      <c r="SGH268" s="330"/>
      <c r="SGI268" s="322"/>
      <c r="SGJ268" s="332"/>
      <c r="SGK268" s="333"/>
      <c r="SGL268" s="330"/>
      <c r="SGM268" s="322"/>
      <c r="SGN268" s="332"/>
      <c r="SGO268" s="333"/>
      <c r="SGP268" s="330"/>
      <c r="SGQ268" s="322"/>
      <c r="SGR268" s="332"/>
      <c r="SGS268" s="333"/>
      <c r="SGT268" s="330"/>
      <c r="SGU268" s="322"/>
      <c r="SGV268" s="332"/>
      <c r="SGW268" s="333"/>
      <c r="SGX268" s="330"/>
      <c r="SGY268" s="322"/>
      <c r="SGZ268" s="332"/>
      <c r="SHA268" s="333"/>
      <c r="SHB268" s="330"/>
      <c r="SHC268" s="322"/>
      <c r="SHD268" s="332"/>
      <c r="SHE268" s="333"/>
      <c r="SHF268" s="330"/>
      <c r="SHG268" s="322"/>
      <c r="SHH268" s="332"/>
      <c r="SHI268" s="333"/>
      <c r="SHJ268" s="330"/>
      <c r="SHK268" s="322"/>
      <c r="SHL268" s="332"/>
      <c r="SHM268" s="333"/>
      <c r="SHN268" s="330"/>
      <c r="SHO268" s="322"/>
      <c r="SHP268" s="332"/>
      <c r="SHQ268" s="333"/>
      <c r="SHR268" s="330"/>
      <c r="SHS268" s="322"/>
      <c r="SHT268" s="332"/>
      <c r="SHU268" s="333"/>
      <c r="SHV268" s="330"/>
      <c r="SHW268" s="322"/>
      <c r="SHX268" s="332"/>
      <c r="SHY268" s="333"/>
      <c r="SHZ268" s="330"/>
      <c r="SIA268" s="322"/>
      <c r="SIB268" s="332"/>
      <c r="SIC268" s="333"/>
      <c r="SID268" s="330"/>
      <c r="SIE268" s="322"/>
      <c r="SIF268" s="332"/>
      <c r="SIG268" s="333"/>
      <c r="SIH268" s="330"/>
      <c r="SII268" s="322"/>
      <c r="SIJ268" s="332"/>
      <c r="SIK268" s="333"/>
      <c r="SIL268" s="330"/>
      <c r="SIM268" s="322"/>
      <c r="SIN268" s="332"/>
      <c r="SIO268" s="333"/>
      <c r="SIP268" s="330"/>
      <c r="SIQ268" s="322"/>
      <c r="SIR268" s="332"/>
      <c r="SIS268" s="333"/>
      <c r="SIT268" s="330"/>
      <c r="SIU268" s="322"/>
      <c r="SIV268" s="332"/>
      <c r="SIW268" s="333"/>
      <c r="SIX268" s="330"/>
      <c r="SIY268" s="322"/>
      <c r="SIZ268" s="332"/>
      <c r="SJA268" s="333"/>
      <c r="SJB268" s="330"/>
      <c r="SJC268" s="322"/>
      <c r="SJD268" s="332"/>
      <c r="SJE268" s="333"/>
      <c r="SJF268" s="330"/>
      <c r="SJG268" s="322"/>
      <c r="SJH268" s="332"/>
      <c r="SJI268" s="333"/>
      <c r="SJJ268" s="330"/>
      <c r="SJK268" s="322"/>
      <c r="SJL268" s="332"/>
      <c r="SJM268" s="333"/>
      <c r="SJN268" s="330"/>
      <c r="SJO268" s="322"/>
      <c r="SJP268" s="332"/>
      <c r="SJQ268" s="333"/>
      <c r="SJR268" s="330"/>
      <c r="SJS268" s="322"/>
      <c r="SJT268" s="332"/>
      <c r="SJU268" s="333"/>
      <c r="SJV268" s="330"/>
      <c r="SJW268" s="322"/>
      <c r="SJX268" s="332"/>
      <c r="SJY268" s="333"/>
      <c r="SJZ268" s="330"/>
      <c r="SKA268" s="322"/>
      <c r="SKB268" s="332"/>
      <c r="SKC268" s="333"/>
      <c r="SKD268" s="330"/>
      <c r="SKE268" s="322"/>
      <c r="SKF268" s="332"/>
      <c r="SKG268" s="333"/>
      <c r="SKH268" s="330"/>
      <c r="SKI268" s="322"/>
      <c r="SKJ268" s="332"/>
      <c r="SKK268" s="333"/>
      <c r="SKL268" s="330"/>
      <c r="SKM268" s="322"/>
      <c r="SKN268" s="332"/>
      <c r="SKO268" s="333"/>
      <c r="SKP268" s="330"/>
      <c r="SKQ268" s="322"/>
      <c r="SKR268" s="332"/>
      <c r="SKS268" s="333"/>
      <c r="SKT268" s="330"/>
      <c r="SKU268" s="322"/>
      <c r="SKV268" s="332"/>
      <c r="SKW268" s="333"/>
      <c r="SKX268" s="330"/>
      <c r="SKY268" s="322"/>
      <c r="SKZ268" s="332"/>
      <c r="SLA268" s="333"/>
      <c r="SLB268" s="330"/>
      <c r="SLC268" s="322"/>
      <c r="SLD268" s="332"/>
      <c r="SLE268" s="333"/>
      <c r="SLF268" s="330"/>
      <c r="SLG268" s="322"/>
      <c r="SLH268" s="332"/>
      <c r="SLI268" s="333"/>
      <c r="SLJ268" s="330"/>
      <c r="SLK268" s="322"/>
      <c r="SLL268" s="332"/>
      <c r="SLM268" s="333"/>
      <c r="SLN268" s="330"/>
      <c r="SLO268" s="322"/>
      <c r="SLP268" s="332"/>
      <c r="SLQ268" s="333"/>
      <c r="SLR268" s="330"/>
      <c r="SLS268" s="322"/>
      <c r="SLT268" s="332"/>
      <c r="SLU268" s="333"/>
      <c r="SLV268" s="330"/>
      <c r="SLW268" s="322"/>
      <c r="SLX268" s="332"/>
      <c r="SLY268" s="333"/>
      <c r="SLZ268" s="330"/>
      <c r="SMA268" s="322"/>
      <c r="SMB268" s="332"/>
      <c r="SMC268" s="333"/>
      <c r="SMD268" s="330"/>
      <c r="SME268" s="322"/>
      <c r="SMF268" s="332"/>
      <c r="SMG268" s="333"/>
      <c r="SMH268" s="330"/>
      <c r="SMI268" s="322"/>
      <c r="SMJ268" s="332"/>
      <c r="SMK268" s="333"/>
      <c r="SML268" s="330"/>
      <c r="SMM268" s="322"/>
      <c r="SMN268" s="332"/>
      <c r="SMO268" s="333"/>
      <c r="SMP268" s="330"/>
      <c r="SMQ268" s="322"/>
      <c r="SMR268" s="332"/>
      <c r="SMS268" s="333"/>
      <c r="SMT268" s="330"/>
      <c r="SMU268" s="322"/>
      <c r="SMV268" s="332"/>
      <c r="SMW268" s="333"/>
      <c r="SMX268" s="330"/>
      <c r="SMY268" s="322"/>
      <c r="SMZ268" s="332"/>
      <c r="SNA268" s="333"/>
      <c r="SNB268" s="330"/>
      <c r="SNC268" s="322"/>
      <c r="SND268" s="332"/>
      <c r="SNE268" s="333"/>
      <c r="SNF268" s="330"/>
      <c r="SNG268" s="322"/>
      <c r="SNH268" s="332"/>
      <c r="SNI268" s="333"/>
      <c r="SNJ268" s="330"/>
      <c r="SNK268" s="322"/>
      <c r="SNL268" s="332"/>
      <c r="SNM268" s="333"/>
      <c r="SNN268" s="330"/>
      <c r="SNO268" s="322"/>
      <c r="SNP268" s="332"/>
      <c r="SNQ268" s="333"/>
      <c r="SNR268" s="330"/>
      <c r="SNS268" s="322"/>
      <c r="SNT268" s="332"/>
      <c r="SNU268" s="333"/>
      <c r="SNV268" s="330"/>
      <c r="SNW268" s="322"/>
      <c r="SNX268" s="332"/>
      <c r="SNY268" s="333"/>
      <c r="SNZ268" s="330"/>
      <c r="SOA268" s="322"/>
      <c r="SOB268" s="332"/>
      <c r="SOC268" s="333"/>
      <c r="SOD268" s="330"/>
      <c r="SOE268" s="322"/>
      <c r="SOF268" s="332"/>
      <c r="SOG268" s="333"/>
      <c r="SOH268" s="330"/>
      <c r="SOI268" s="322"/>
      <c r="SOJ268" s="332"/>
      <c r="SOK268" s="333"/>
      <c r="SOL268" s="330"/>
      <c r="SOM268" s="322"/>
      <c r="SON268" s="332"/>
      <c r="SOO268" s="333"/>
      <c r="SOP268" s="330"/>
      <c r="SOQ268" s="322"/>
      <c r="SOR268" s="332"/>
      <c r="SOS268" s="333"/>
      <c r="SOT268" s="330"/>
      <c r="SOU268" s="322"/>
      <c r="SOV268" s="332"/>
      <c r="SOW268" s="333"/>
      <c r="SOX268" s="330"/>
      <c r="SOY268" s="322"/>
      <c r="SOZ268" s="332"/>
      <c r="SPA268" s="333"/>
      <c r="SPB268" s="330"/>
      <c r="SPC268" s="322"/>
      <c r="SPD268" s="332"/>
      <c r="SPE268" s="333"/>
      <c r="SPF268" s="330"/>
      <c r="SPG268" s="322"/>
      <c r="SPH268" s="332"/>
      <c r="SPI268" s="333"/>
      <c r="SPJ268" s="330"/>
      <c r="SPK268" s="322"/>
      <c r="SPL268" s="332"/>
      <c r="SPM268" s="333"/>
      <c r="SPN268" s="330"/>
      <c r="SPO268" s="322"/>
      <c r="SPP268" s="332"/>
      <c r="SPQ268" s="333"/>
      <c r="SPR268" s="330"/>
      <c r="SPS268" s="322"/>
      <c r="SPT268" s="332"/>
      <c r="SPU268" s="333"/>
      <c r="SPV268" s="330"/>
      <c r="SPW268" s="322"/>
      <c r="SPX268" s="332"/>
      <c r="SPY268" s="333"/>
      <c r="SPZ268" s="330"/>
      <c r="SQA268" s="322"/>
      <c r="SQB268" s="332"/>
      <c r="SQC268" s="333"/>
      <c r="SQD268" s="330"/>
      <c r="SQE268" s="322"/>
      <c r="SQF268" s="332"/>
      <c r="SQG268" s="333"/>
      <c r="SQH268" s="330"/>
      <c r="SQI268" s="322"/>
      <c r="SQJ268" s="332"/>
      <c r="SQK268" s="333"/>
      <c r="SQL268" s="330"/>
      <c r="SQM268" s="322"/>
      <c r="SQN268" s="332"/>
      <c r="SQO268" s="333"/>
      <c r="SQP268" s="330"/>
      <c r="SQQ268" s="322"/>
      <c r="SQR268" s="332"/>
      <c r="SQS268" s="333"/>
      <c r="SQT268" s="330"/>
      <c r="SQU268" s="322"/>
      <c r="SQV268" s="332"/>
      <c r="SQW268" s="333"/>
      <c r="SQX268" s="330"/>
      <c r="SQY268" s="322"/>
      <c r="SQZ268" s="332"/>
      <c r="SRA268" s="333"/>
      <c r="SRB268" s="330"/>
      <c r="SRC268" s="322"/>
      <c r="SRD268" s="332"/>
      <c r="SRE268" s="333"/>
      <c r="SRF268" s="330"/>
      <c r="SRG268" s="322"/>
      <c r="SRH268" s="332"/>
      <c r="SRI268" s="333"/>
      <c r="SRJ268" s="330"/>
      <c r="SRK268" s="322"/>
      <c r="SRL268" s="332"/>
      <c r="SRM268" s="333"/>
      <c r="SRN268" s="330"/>
      <c r="SRO268" s="322"/>
      <c r="SRP268" s="332"/>
      <c r="SRQ268" s="333"/>
      <c r="SRR268" s="330"/>
      <c r="SRS268" s="322"/>
      <c r="SRT268" s="332"/>
      <c r="SRU268" s="333"/>
      <c r="SRV268" s="330"/>
      <c r="SRW268" s="322"/>
      <c r="SRX268" s="332"/>
      <c r="SRY268" s="333"/>
      <c r="SRZ268" s="330"/>
      <c r="SSA268" s="322"/>
      <c r="SSB268" s="332"/>
      <c r="SSC268" s="333"/>
      <c r="SSD268" s="330"/>
      <c r="SSE268" s="322"/>
      <c r="SSF268" s="332"/>
      <c r="SSG268" s="333"/>
      <c r="SSH268" s="330"/>
      <c r="SSI268" s="322"/>
      <c r="SSJ268" s="332"/>
      <c r="SSK268" s="333"/>
      <c r="SSL268" s="330"/>
      <c r="SSM268" s="322"/>
      <c r="SSN268" s="332"/>
      <c r="SSO268" s="333"/>
      <c r="SSP268" s="330"/>
      <c r="SSQ268" s="322"/>
      <c r="SSR268" s="332"/>
      <c r="SSS268" s="333"/>
      <c r="SST268" s="330"/>
      <c r="SSU268" s="322"/>
      <c r="SSV268" s="332"/>
      <c r="SSW268" s="333"/>
      <c r="SSX268" s="330"/>
      <c r="SSY268" s="322"/>
      <c r="SSZ268" s="332"/>
      <c r="STA268" s="333"/>
      <c r="STB268" s="330"/>
      <c r="STC268" s="322"/>
      <c r="STD268" s="332"/>
      <c r="STE268" s="333"/>
      <c r="STF268" s="330"/>
      <c r="STG268" s="322"/>
      <c r="STH268" s="332"/>
      <c r="STI268" s="333"/>
      <c r="STJ268" s="330"/>
      <c r="STK268" s="322"/>
      <c r="STL268" s="332"/>
      <c r="STM268" s="333"/>
      <c r="STN268" s="330"/>
      <c r="STO268" s="322"/>
      <c r="STP268" s="332"/>
      <c r="STQ268" s="333"/>
      <c r="STR268" s="330"/>
      <c r="STS268" s="322"/>
      <c r="STT268" s="332"/>
      <c r="STU268" s="333"/>
      <c r="STV268" s="330"/>
      <c r="STW268" s="322"/>
      <c r="STX268" s="332"/>
      <c r="STY268" s="333"/>
      <c r="STZ268" s="330"/>
      <c r="SUA268" s="322"/>
      <c r="SUB268" s="332"/>
      <c r="SUC268" s="333"/>
      <c r="SUD268" s="330"/>
      <c r="SUE268" s="322"/>
      <c r="SUF268" s="332"/>
      <c r="SUG268" s="333"/>
      <c r="SUH268" s="330"/>
      <c r="SUI268" s="322"/>
      <c r="SUJ268" s="332"/>
      <c r="SUK268" s="333"/>
      <c r="SUL268" s="330"/>
      <c r="SUM268" s="322"/>
      <c r="SUN268" s="332"/>
      <c r="SUO268" s="333"/>
      <c r="SUP268" s="330"/>
      <c r="SUQ268" s="322"/>
      <c r="SUR268" s="332"/>
      <c r="SUS268" s="333"/>
      <c r="SUT268" s="330"/>
      <c r="SUU268" s="322"/>
      <c r="SUV268" s="332"/>
      <c r="SUW268" s="333"/>
      <c r="SUX268" s="330"/>
      <c r="SUY268" s="322"/>
      <c r="SUZ268" s="332"/>
      <c r="SVA268" s="333"/>
      <c r="SVB268" s="330"/>
      <c r="SVC268" s="322"/>
      <c r="SVD268" s="332"/>
      <c r="SVE268" s="333"/>
      <c r="SVF268" s="330"/>
      <c r="SVG268" s="322"/>
      <c r="SVH268" s="332"/>
      <c r="SVI268" s="333"/>
      <c r="SVJ268" s="330"/>
      <c r="SVK268" s="322"/>
      <c r="SVL268" s="332"/>
      <c r="SVM268" s="333"/>
      <c r="SVN268" s="330"/>
      <c r="SVO268" s="322"/>
      <c r="SVP268" s="332"/>
      <c r="SVQ268" s="333"/>
      <c r="SVR268" s="330"/>
      <c r="SVS268" s="322"/>
      <c r="SVT268" s="332"/>
      <c r="SVU268" s="333"/>
      <c r="SVV268" s="330"/>
      <c r="SVW268" s="322"/>
      <c r="SVX268" s="332"/>
      <c r="SVY268" s="333"/>
      <c r="SVZ268" s="330"/>
      <c r="SWA268" s="322"/>
      <c r="SWB268" s="332"/>
      <c r="SWC268" s="333"/>
      <c r="SWD268" s="330"/>
      <c r="SWE268" s="322"/>
      <c r="SWF268" s="332"/>
      <c r="SWG268" s="333"/>
      <c r="SWH268" s="330"/>
      <c r="SWI268" s="322"/>
      <c r="SWJ268" s="332"/>
      <c r="SWK268" s="333"/>
      <c r="SWL268" s="330"/>
      <c r="SWM268" s="322"/>
      <c r="SWN268" s="332"/>
      <c r="SWO268" s="333"/>
      <c r="SWP268" s="330"/>
      <c r="SWQ268" s="322"/>
      <c r="SWR268" s="332"/>
      <c r="SWS268" s="333"/>
      <c r="SWT268" s="330"/>
      <c r="SWU268" s="322"/>
      <c r="SWV268" s="332"/>
      <c r="SWW268" s="333"/>
      <c r="SWX268" s="330"/>
      <c r="SWY268" s="322"/>
      <c r="SWZ268" s="332"/>
      <c r="SXA268" s="333"/>
      <c r="SXB268" s="330"/>
      <c r="SXC268" s="322"/>
      <c r="SXD268" s="332"/>
      <c r="SXE268" s="333"/>
      <c r="SXF268" s="330"/>
      <c r="SXG268" s="322"/>
      <c r="SXH268" s="332"/>
      <c r="SXI268" s="333"/>
      <c r="SXJ268" s="330"/>
      <c r="SXK268" s="322"/>
      <c r="SXL268" s="332"/>
      <c r="SXM268" s="333"/>
      <c r="SXN268" s="330"/>
      <c r="SXO268" s="322"/>
      <c r="SXP268" s="332"/>
      <c r="SXQ268" s="333"/>
      <c r="SXR268" s="330"/>
      <c r="SXS268" s="322"/>
      <c r="SXT268" s="332"/>
      <c r="SXU268" s="333"/>
      <c r="SXV268" s="330"/>
      <c r="SXW268" s="322"/>
      <c r="SXX268" s="332"/>
      <c r="SXY268" s="333"/>
      <c r="SXZ268" s="330"/>
      <c r="SYA268" s="322"/>
      <c r="SYB268" s="332"/>
      <c r="SYC268" s="333"/>
      <c r="SYD268" s="330"/>
      <c r="SYE268" s="322"/>
      <c r="SYF268" s="332"/>
      <c r="SYG268" s="333"/>
      <c r="SYH268" s="330"/>
      <c r="SYI268" s="322"/>
      <c r="SYJ268" s="332"/>
      <c r="SYK268" s="333"/>
      <c r="SYL268" s="330"/>
      <c r="SYM268" s="322"/>
      <c r="SYN268" s="332"/>
      <c r="SYO268" s="333"/>
      <c r="SYP268" s="330"/>
      <c r="SYQ268" s="322"/>
      <c r="SYR268" s="332"/>
      <c r="SYS268" s="333"/>
      <c r="SYT268" s="330"/>
      <c r="SYU268" s="322"/>
      <c r="SYV268" s="332"/>
      <c r="SYW268" s="333"/>
      <c r="SYX268" s="330"/>
      <c r="SYY268" s="322"/>
      <c r="SYZ268" s="332"/>
      <c r="SZA268" s="333"/>
      <c r="SZB268" s="330"/>
      <c r="SZC268" s="322"/>
      <c r="SZD268" s="332"/>
      <c r="SZE268" s="333"/>
      <c r="SZF268" s="330"/>
      <c r="SZG268" s="322"/>
      <c r="SZH268" s="332"/>
      <c r="SZI268" s="333"/>
      <c r="SZJ268" s="330"/>
      <c r="SZK268" s="322"/>
      <c r="SZL268" s="332"/>
      <c r="SZM268" s="333"/>
      <c r="SZN268" s="330"/>
      <c r="SZO268" s="322"/>
      <c r="SZP268" s="332"/>
      <c r="SZQ268" s="333"/>
      <c r="SZR268" s="330"/>
      <c r="SZS268" s="322"/>
      <c r="SZT268" s="332"/>
      <c r="SZU268" s="333"/>
      <c r="SZV268" s="330"/>
      <c r="SZW268" s="322"/>
      <c r="SZX268" s="332"/>
      <c r="SZY268" s="333"/>
      <c r="SZZ268" s="330"/>
      <c r="TAA268" s="322"/>
      <c r="TAB268" s="332"/>
      <c r="TAC268" s="333"/>
      <c r="TAD268" s="330"/>
      <c r="TAE268" s="322"/>
      <c r="TAF268" s="332"/>
      <c r="TAG268" s="333"/>
      <c r="TAH268" s="330"/>
      <c r="TAI268" s="322"/>
      <c r="TAJ268" s="332"/>
      <c r="TAK268" s="333"/>
      <c r="TAL268" s="330"/>
      <c r="TAM268" s="322"/>
      <c r="TAN268" s="332"/>
      <c r="TAO268" s="333"/>
      <c r="TAP268" s="330"/>
      <c r="TAQ268" s="322"/>
      <c r="TAR268" s="332"/>
      <c r="TAS268" s="333"/>
      <c r="TAT268" s="330"/>
      <c r="TAU268" s="322"/>
      <c r="TAV268" s="332"/>
      <c r="TAW268" s="333"/>
      <c r="TAX268" s="330"/>
      <c r="TAY268" s="322"/>
      <c r="TAZ268" s="332"/>
      <c r="TBA268" s="333"/>
      <c r="TBB268" s="330"/>
      <c r="TBC268" s="322"/>
      <c r="TBD268" s="332"/>
      <c r="TBE268" s="333"/>
      <c r="TBF268" s="330"/>
      <c r="TBG268" s="322"/>
      <c r="TBH268" s="332"/>
      <c r="TBI268" s="333"/>
      <c r="TBJ268" s="330"/>
      <c r="TBK268" s="322"/>
      <c r="TBL268" s="332"/>
      <c r="TBM268" s="333"/>
      <c r="TBN268" s="330"/>
      <c r="TBO268" s="322"/>
      <c r="TBP268" s="332"/>
      <c r="TBQ268" s="333"/>
      <c r="TBR268" s="330"/>
      <c r="TBS268" s="322"/>
      <c r="TBT268" s="332"/>
      <c r="TBU268" s="333"/>
      <c r="TBV268" s="330"/>
      <c r="TBW268" s="322"/>
      <c r="TBX268" s="332"/>
      <c r="TBY268" s="333"/>
      <c r="TBZ268" s="330"/>
      <c r="TCA268" s="322"/>
      <c r="TCB268" s="332"/>
      <c r="TCC268" s="333"/>
      <c r="TCD268" s="330"/>
      <c r="TCE268" s="322"/>
      <c r="TCF268" s="332"/>
      <c r="TCG268" s="333"/>
      <c r="TCH268" s="330"/>
      <c r="TCI268" s="322"/>
      <c r="TCJ268" s="332"/>
      <c r="TCK268" s="333"/>
      <c r="TCL268" s="330"/>
      <c r="TCM268" s="322"/>
      <c r="TCN268" s="332"/>
      <c r="TCO268" s="333"/>
      <c r="TCP268" s="330"/>
      <c r="TCQ268" s="322"/>
      <c r="TCR268" s="332"/>
      <c r="TCS268" s="333"/>
      <c r="TCT268" s="330"/>
      <c r="TCU268" s="322"/>
      <c r="TCV268" s="332"/>
      <c r="TCW268" s="333"/>
      <c r="TCX268" s="330"/>
      <c r="TCY268" s="322"/>
      <c r="TCZ268" s="332"/>
      <c r="TDA268" s="333"/>
      <c r="TDB268" s="330"/>
      <c r="TDC268" s="322"/>
      <c r="TDD268" s="332"/>
      <c r="TDE268" s="333"/>
      <c r="TDF268" s="330"/>
      <c r="TDG268" s="322"/>
      <c r="TDH268" s="332"/>
      <c r="TDI268" s="333"/>
      <c r="TDJ268" s="330"/>
      <c r="TDK268" s="322"/>
      <c r="TDL268" s="332"/>
      <c r="TDM268" s="333"/>
      <c r="TDN268" s="330"/>
      <c r="TDO268" s="322"/>
      <c r="TDP268" s="332"/>
      <c r="TDQ268" s="333"/>
      <c r="TDR268" s="330"/>
      <c r="TDS268" s="322"/>
      <c r="TDT268" s="332"/>
      <c r="TDU268" s="333"/>
      <c r="TDV268" s="330"/>
      <c r="TDW268" s="322"/>
      <c r="TDX268" s="332"/>
      <c r="TDY268" s="333"/>
      <c r="TDZ268" s="330"/>
      <c r="TEA268" s="322"/>
      <c r="TEB268" s="332"/>
      <c r="TEC268" s="333"/>
      <c r="TED268" s="330"/>
      <c r="TEE268" s="322"/>
      <c r="TEF268" s="332"/>
      <c r="TEG268" s="333"/>
      <c r="TEH268" s="330"/>
      <c r="TEI268" s="322"/>
      <c r="TEJ268" s="332"/>
      <c r="TEK268" s="333"/>
      <c r="TEL268" s="330"/>
      <c r="TEM268" s="322"/>
      <c r="TEN268" s="332"/>
      <c r="TEO268" s="333"/>
      <c r="TEP268" s="330"/>
      <c r="TEQ268" s="322"/>
      <c r="TER268" s="332"/>
      <c r="TES268" s="333"/>
      <c r="TET268" s="330"/>
      <c r="TEU268" s="322"/>
      <c r="TEV268" s="332"/>
      <c r="TEW268" s="333"/>
      <c r="TEX268" s="330"/>
      <c r="TEY268" s="322"/>
      <c r="TEZ268" s="332"/>
      <c r="TFA268" s="333"/>
      <c r="TFB268" s="330"/>
      <c r="TFC268" s="322"/>
      <c r="TFD268" s="332"/>
      <c r="TFE268" s="333"/>
      <c r="TFF268" s="330"/>
      <c r="TFG268" s="322"/>
      <c r="TFH268" s="332"/>
      <c r="TFI268" s="333"/>
      <c r="TFJ268" s="330"/>
      <c r="TFK268" s="322"/>
      <c r="TFL268" s="332"/>
      <c r="TFM268" s="333"/>
      <c r="TFN268" s="330"/>
      <c r="TFO268" s="322"/>
      <c r="TFP268" s="332"/>
      <c r="TFQ268" s="333"/>
      <c r="TFR268" s="330"/>
      <c r="TFS268" s="322"/>
      <c r="TFT268" s="332"/>
      <c r="TFU268" s="333"/>
      <c r="TFV268" s="330"/>
      <c r="TFW268" s="322"/>
      <c r="TFX268" s="332"/>
      <c r="TFY268" s="333"/>
      <c r="TFZ268" s="330"/>
      <c r="TGA268" s="322"/>
      <c r="TGB268" s="332"/>
      <c r="TGC268" s="333"/>
      <c r="TGD268" s="330"/>
      <c r="TGE268" s="322"/>
      <c r="TGF268" s="332"/>
      <c r="TGG268" s="333"/>
      <c r="TGH268" s="330"/>
      <c r="TGI268" s="322"/>
      <c r="TGJ268" s="332"/>
      <c r="TGK268" s="333"/>
      <c r="TGL268" s="330"/>
      <c r="TGM268" s="322"/>
      <c r="TGN268" s="332"/>
      <c r="TGO268" s="333"/>
      <c r="TGP268" s="330"/>
      <c r="TGQ268" s="322"/>
      <c r="TGR268" s="332"/>
      <c r="TGS268" s="333"/>
      <c r="TGT268" s="330"/>
      <c r="TGU268" s="322"/>
      <c r="TGV268" s="332"/>
      <c r="TGW268" s="333"/>
      <c r="TGX268" s="330"/>
      <c r="TGY268" s="322"/>
      <c r="TGZ268" s="332"/>
      <c r="THA268" s="333"/>
      <c r="THB268" s="330"/>
      <c r="THC268" s="322"/>
      <c r="THD268" s="332"/>
      <c r="THE268" s="333"/>
      <c r="THF268" s="330"/>
      <c r="THG268" s="322"/>
      <c r="THH268" s="332"/>
      <c r="THI268" s="333"/>
      <c r="THJ268" s="330"/>
      <c r="THK268" s="322"/>
      <c r="THL268" s="332"/>
      <c r="THM268" s="333"/>
      <c r="THN268" s="330"/>
      <c r="THO268" s="322"/>
      <c r="THP268" s="332"/>
      <c r="THQ268" s="333"/>
      <c r="THR268" s="330"/>
      <c r="THS268" s="322"/>
      <c r="THT268" s="332"/>
      <c r="THU268" s="333"/>
      <c r="THV268" s="330"/>
      <c r="THW268" s="322"/>
      <c r="THX268" s="332"/>
      <c r="THY268" s="333"/>
      <c r="THZ268" s="330"/>
      <c r="TIA268" s="322"/>
      <c r="TIB268" s="332"/>
      <c r="TIC268" s="333"/>
      <c r="TID268" s="330"/>
      <c r="TIE268" s="322"/>
      <c r="TIF268" s="332"/>
      <c r="TIG268" s="333"/>
      <c r="TIH268" s="330"/>
      <c r="TII268" s="322"/>
      <c r="TIJ268" s="332"/>
      <c r="TIK268" s="333"/>
      <c r="TIL268" s="330"/>
      <c r="TIM268" s="322"/>
      <c r="TIN268" s="332"/>
      <c r="TIO268" s="333"/>
      <c r="TIP268" s="330"/>
      <c r="TIQ268" s="322"/>
      <c r="TIR268" s="332"/>
      <c r="TIS268" s="333"/>
      <c r="TIT268" s="330"/>
      <c r="TIU268" s="322"/>
      <c r="TIV268" s="332"/>
      <c r="TIW268" s="333"/>
      <c r="TIX268" s="330"/>
      <c r="TIY268" s="322"/>
      <c r="TIZ268" s="332"/>
      <c r="TJA268" s="333"/>
      <c r="TJB268" s="330"/>
      <c r="TJC268" s="322"/>
      <c r="TJD268" s="332"/>
      <c r="TJE268" s="333"/>
      <c r="TJF268" s="330"/>
      <c r="TJG268" s="322"/>
      <c r="TJH268" s="332"/>
      <c r="TJI268" s="333"/>
      <c r="TJJ268" s="330"/>
      <c r="TJK268" s="322"/>
      <c r="TJL268" s="332"/>
      <c r="TJM268" s="333"/>
      <c r="TJN268" s="330"/>
      <c r="TJO268" s="322"/>
      <c r="TJP268" s="332"/>
      <c r="TJQ268" s="333"/>
      <c r="TJR268" s="330"/>
      <c r="TJS268" s="322"/>
      <c r="TJT268" s="332"/>
      <c r="TJU268" s="333"/>
      <c r="TJV268" s="330"/>
      <c r="TJW268" s="322"/>
      <c r="TJX268" s="332"/>
      <c r="TJY268" s="333"/>
      <c r="TJZ268" s="330"/>
      <c r="TKA268" s="322"/>
      <c r="TKB268" s="332"/>
      <c r="TKC268" s="333"/>
      <c r="TKD268" s="330"/>
      <c r="TKE268" s="322"/>
      <c r="TKF268" s="332"/>
      <c r="TKG268" s="333"/>
      <c r="TKH268" s="330"/>
      <c r="TKI268" s="322"/>
      <c r="TKJ268" s="332"/>
      <c r="TKK268" s="333"/>
      <c r="TKL268" s="330"/>
      <c r="TKM268" s="322"/>
      <c r="TKN268" s="332"/>
      <c r="TKO268" s="333"/>
      <c r="TKP268" s="330"/>
      <c r="TKQ268" s="322"/>
      <c r="TKR268" s="332"/>
      <c r="TKS268" s="333"/>
      <c r="TKT268" s="330"/>
      <c r="TKU268" s="322"/>
      <c r="TKV268" s="332"/>
      <c r="TKW268" s="333"/>
      <c r="TKX268" s="330"/>
      <c r="TKY268" s="322"/>
      <c r="TKZ268" s="332"/>
      <c r="TLA268" s="333"/>
      <c r="TLB268" s="330"/>
      <c r="TLC268" s="322"/>
      <c r="TLD268" s="332"/>
      <c r="TLE268" s="333"/>
      <c r="TLF268" s="330"/>
      <c r="TLG268" s="322"/>
      <c r="TLH268" s="332"/>
      <c r="TLI268" s="333"/>
      <c r="TLJ268" s="330"/>
      <c r="TLK268" s="322"/>
      <c r="TLL268" s="332"/>
      <c r="TLM268" s="333"/>
      <c r="TLN268" s="330"/>
      <c r="TLO268" s="322"/>
      <c r="TLP268" s="332"/>
      <c r="TLQ268" s="333"/>
      <c r="TLR268" s="330"/>
      <c r="TLS268" s="322"/>
      <c r="TLT268" s="332"/>
      <c r="TLU268" s="333"/>
      <c r="TLV268" s="330"/>
      <c r="TLW268" s="322"/>
      <c r="TLX268" s="332"/>
      <c r="TLY268" s="333"/>
      <c r="TLZ268" s="330"/>
      <c r="TMA268" s="322"/>
      <c r="TMB268" s="332"/>
      <c r="TMC268" s="333"/>
      <c r="TMD268" s="330"/>
      <c r="TME268" s="322"/>
      <c r="TMF268" s="332"/>
      <c r="TMG268" s="333"/>
      <c r="TMH268" s="330"/>
      <c r="TMI268" s="322"/>
      <c r="TMJ268" s="332"/>
      <c r="TMK268" s="333"/>
      <c r="TML268" s="330"/>
      <c r="TMM268" s="322"/>
      <c r="TMN268" s="332"/>
      <c r="TMO268" s="333"/>
      <c r="TMP268" s="330"/>
      <c r="TMQ268" s="322"/>
      <c r="TMR268" s="332"/>
      <c r="TMS268" s="333"/>
      <c r="TMT268" s="330"/>
      <c r="TMU268" s="322"/>
      <c r="TMV268" s="332"/>
      <c r="TMW268" s="333"/>
      <c r="TMX268" s="330"/>
      <c r="TMY268" s="322"/>
      <c r="TMZ268" s="332"/>
      <c r="TNA268" s="333"/>
      <c r="TNB268" s="330"/>
      <c r="TNC268" s="322"/>
      <c r="TND268" s="332"/>
      <c r="TNE268" s="333"/>
      <c r="TNF268" s="330"/>
      <c r="TNG268" s="322"/>
      <c r="TNH268" s="332"/>
      <c r="TNI268" s="333"/>
      <c r="TNJ268" s="330"/>
      <c r="TNK268" s="322"/>
      <c r="TNL268" s="332"/>
      <c r="TNM268" s="333"/>
      <c r="TNN268" s="330"/>
      <c r="TNO268" s="322"/>
      <c r="TNP268" s="332"/>
      <c r="TNQ268" s="333"/>
      <c r="TNR268" s="330"/>
      <c r="TNS268" s="322"/>
      <c r="TNT268" s="332"/>
      <c r="TNU268" s="333"/>
      <c r="TNV268" s="330"/>
      <c r="TNW268" s="322"/>
      <c r="TNX268" s="332"/>
      <c r="TNY268" s="333"/>
      <c r="TNZ268" s="330"/>
      <c r="TOA268" s="322"/>
      <c r="TOB268" s="332"/>
      <c r="TOC268" s="333"/>
      <c r="TOD268" s="330"/>
      <c r="TOE268" s="322"/>
      <c r="TOF268" s="332"/>
      <c r="TOG268" s="333"/>
      <c r="TOH268" s="330"/>
      <c r="TOI268" s="322"/>
      <c r="TOJ268" s="332"/>
      <c r="TOK268" s="333"/>
      <c r="TOL268" s="330"/>
      <c r="TOM268" s="322"/>
      <c r="TON268" s="332"/>
      <c r="TOO268" s="333"/>
      <c r="TOP268" s="330"/>
      <c r="TOQ268" s="322"/>
      <c r="TOR268" s="332"/>
      <c r="TOS268" s="333"/>
      <c r="TOT268" s="330"/>
      <c r="TOU268" s="322"/>
      <c r="TOV268" s="332"/>
      <c r="TOW268" s="333"/>
      <c r="TOX268" s="330"/>
      <c r="TOY268" s="322"/>
      <c r="TOZ268" s="332"/>
      <c r="TPA268" s="333"/>
      <c r="TPB268" s="330"/>
      <c r="TPC268" s="322"/>
      <c r="TPD268" s="332"/>
      <c r="TPE268" s="333"/>
      <c r="TPF268" s="330"/>
      <c r="TPG268" s="322"/>
      <c r="TPH268" s="332"/>
      <c r="TPI268" s="333"/>
      <c r="TPJ268" s="330"/>
      <c r="TPK268" s="322"/>
      <c r="TPL268" s="332"/>
      <c r="TPM268" s="333"/>
      <c r="TPN268" s="330"/>
      <c r="TPO268" s="322"/>
      <c r="TPP268" s="332"/>
      <c r="TPQ268" s="333"/>
      <c r="TPR268" s="330"/>
      <c r="TPS268" s="322"/>
      <c r="TPT268" s="332"/>
      <c r="TPU268" s="333"/>
      <c r="TPV268" s="330"/>
      <c r="TPW268" s="322"/>
      <c r="TPX268" s="332"/>
      <c r="TPY268" s="333"/>
      <c r="TPZ268" s="330"/>
      <c r="TQA268" s="322"/>
      <c r="TQB268" s="332"/>
      <c r="TQC268" s="333"/>
      <c r="TQD268" s="330"/>
      <c r="TQE268" s="322"/>
      <c r="TQF268" s="332"/>
      <c r="TQG268" s="333"/>
      <c r="TQH268" s="330"/>
      <c r="TQI268" s="322"/>
      <c r="TQJ268" s="332"/>
      <c r="TQK268" s="333"/>
      <c r="TQL268" s="330"/>
      <c r="TQM268" s="322"/>
      <c r="TQN268" s="332"/>
      <c r="TQO268" s="333"/>
      <c r="TQP268" s="330"/>
      <c r="TQQ268" s="322"/>
      <c r="TQR268" s="332"/>
      <c r="TQS268" s="333"/>
      <c r="TQT268" s="330"/>
      <c r="TQU268" s="322"/>
      <c r="TQV268" s="332"/>
      <c r="TQW268" s="333"/>
      <c r="TQX268" s="330"/>
      <c r="TQY268" s="322"/>
      <c r="TQZ268" s="332"/>
      <c r="TRA268" s="333"/>
      <c r="TRB268" s="330"/>
      <c r="TRC268" s="322"/>
      <c r="TRD268" s="332"/>
      <c r="TRE268" s="333"/>
      <c r="TRF268" s="330"/>
      <c r="TRG268" s="322"/>
      <c r="TRH268" s="332"/>
      <c r="TRI268" s="333"/>
      <c r="TRJ268" s="330"/>
      <c r="TRK268" s="322"/>
      <c r="TRL268" s="332"/>
      <c r="TRM268" s="333"/>
      <c r="TRN268" s="330"/>
      <c r="TRO268" s="322"/>
      <c r="TRP268" s="332"/>
      <c r="TRQ268" s="333"/>
      <c r="TRR268" s="330"/>
      <c r="TRS268" s="322"/>
      <c r="TRT268" s="332"/>
      <c r="TRU268" s="333"/>
      <c r="TRV268" s="330"/>
      <c r="TRW268" s="322"/>
      <c r="TRX268" s="332"/>
      <c r="TRY268" s="333"/>
      <c r="TRZ268" s="330"/>
      <c r="TSA268" s="322"/>
      <c r="TSB268" s="332"/>
      <c r="TSC268" s="333"/>
      <c r="TSD268" s="330"/>
      <c r="TSE268" s="322"/>
      <c r="TSF268" s="332"/>
      <c r="TSG268" s="333"/>
      <c r="TSH268" s="330"/>
      <c r="TSI268" s="322"/>
      <c r="TSJ268" s="332"/>
      <c r="TSK268" s="333"/>
      <c r="TSL268" s="330"/>
      <c r="TSM268" s="322"/>
      <c r="TSN268" s="332"/>
      <c r="TSO268" s="333"/>
      <c r="TSP268" s="330"/>
      <c r="TSQ268" s="322"/>
      <c r="TSR268" s="332"/>
      <c r="TSS268" s="333"/>
      <c r="TST268" s="330"/>
      <c r="TSU268" s="322"/>
      <c r="TSV268" s="332"/>
      <c r="TSW268" s="333"/>
      <c r="TSX268" s="330"/>
      <c r="TSY268" s="322"/>
      <c r="TSZ268" s="332"/>
      <c r="TTA268" s="333"/>
      <c r="TTB268" s="330"/>
      <c r="TTC268" s="322"/>
      <c r="TTD268" s="332"/>
      <c r="TTE268" s="333"/>
      <c r="TTF268" s="330"/>
      <c r="TTG268" s="322"/>
      <c r="TTH268" s="332"/>
      <c r="TTI268" s="333"/>
      <c r="TTJ268" s="330"/>
      <c r="TTK268" s="322"/>
      <c r="TTL268" s="332"/>
      <c r="TTM268" s="333"/>
      <c r="TTN268" s="330"/>
      <c r="TTO268" s="322"/>
      <c r="TTP268" s="332"/>
      <c r="TTQ268" s="333"/>
      <c r="TTR268" s="330"/>
      <c r="TTS268" s="322"/>
      <c r="TTT268" s="332"/>
      <c r="TTU268" s="333"/>
      <c r="TTV268" s="330"/>
      <c r="TTW268" s="322"/>
      <c r="TTX268" s="332"/>
      <c r="TTY268" s="333"/>
      <c r="TTZ268" s="330"/>
      <c r="TUA268" s="322"/>
      <c r="TUB268" s="332"/>
      <c r="TUC268" s="333"/>
      <c r="TUD268" s="330"/>
      <c r="TUE268" s="322"/>
      <c r="TUF268" s="332"/>
      <c r="TUG268" s="333"/>
      <c r="TUH268" s="330"/>
      <c r="TUI268" s="322"/>
      <c r="TUJ268" s="332"/>
      <c r="TUK268" s="333"/>
      <c r="TUL268" s="330"/>
      <c r="TUM268" s="322"/>
      <c r="TUN268" s="332"/>
      <c r="TUO268" s="333"/>
      <c r="TUP268" s="330"/>
      <c r="TUQ268" s="322"/>
      <c r="TUR268" s="332"/>
      <c r="TUS268" s="333"/>
      <c r="TUT268" s="330"/>
      <c r="TUU268" s="322"/>
      <c r="TUV268" s="332"/>
      <c r="TUW268" s="333"/>
      <c r="TUX268" s="330"/>
      <c r="TUY268" s="322"/>
      <c r="TUZ268" s="332"/>
      <c r="TVA268" s="333"/>
      <c r="TVB268" s="330"/>
      <c r="TVC268" s="322"/>
      <c r="TVD268" s="332"/>
      <c r="TVE268" s="333"/>
      <c r="TVF268" s="330"/>
      <c r="TVG268" s="322"/>
      <c r="TVH268" s="332"/>
      <c r="TVI268" s="333"/>
      <c r="TVJ268" s="330"/>
      <c r="TVK268" s="322"/>
      <c r="TVL268" s="332"/>
      <c r="TVM268" s="333"/>
      <c r="TVN268" s="330"/>
      <c r="TVO268" s="322"/>
      <c r="TVP268" s="332"/>
      <c r="TVQ268" s="333"/>
      <c r="TVR268" s="330"/>
      <c r="TVS268" s="322"/>
      <c r="TVT268" s="332"/>
      <c r="TVU268" s="333"/>
      <c r="TVV268" s="330"/>
      <c r="TVW268" s="322"/>
      <c r="TVX268" s="332"/>
      <c r="TVY268" s="333"/>
      <c r="TVZ268" s="330"/>
      <c r="TWA268" s="322"/>
      <c r="TWB268" s="332"/>
      <c r="TWC268" s="333"/>
      <c r="TWD268" s="330"/>
      <c r="TWE268" s="322"/>
      <c r="TWF268" s="332"/>
      <c r="TWG268" s="333"/>
      <c r="TWH268" s="330"/>
      <c r="TWI268" s="322"/>
      <c r="TWJ268" s="332"/>
      <c r="TWK268" s="333"/>
      <c r="TWL268" s="330"/>
      <c r="TWM268" s="322"/>
      <c r="TWN268" s="332"/>
      <c r="TWO268" s="333"/>
      <c r="TWP268" s="330"/>
      <c r="TWQ268" s="322"/>
      <c r="TWR268" s="332"/>
      <c r="TWS268" s="333"/>
      <c r="TWT268" s="330"/>
      <c r="TWU268" s="322"/>
      <c r="TWV268" s="332"/>
      <c r="TWW268" s="333"/>
      <c r="TWX268" s="330"/>
      <c r="TWY268" s="322"/>
      <c r="TWZ268" s="332"/>
      <c r="TXA268" s="333"/>
      <c r="TXB268" s="330"/>
      <c r="TXC268" s="322"/>
      <c r="TXD268" s="332"/>
      <c r="TXE268" s="333"/>
      <c r="TXF268" s="330"/>
      <c r="TXG268" s="322"/>
      <c r="TXH268" s="332"/>
      <c r="TXI268" s="333"/>
      <c r="TXJ268" s="330"/>
      <c r="TXK268" s="322"/>
      <c r="TXL268" s="332"/>
      <c r="TXM268" s="333"/>
      <c r="TXN268" s="330"/>
      <c r="TXO268" s="322"/>
      <c r="TXP268" s="332"/>
      <c r="TXQ268" s="333"/>
      <c r="TXR268" s="330"/>
      <c r="TXS268" s="322"/>
      <c r="TXT268" s="332"/>
      <c r="TXU268" s="333"/>
      <c r="TXV268" s="330"/>
      <c r="TXW268" s="322"/>
      <c r="TXX268" s="332"/>
      <c r="TXY268" s="333"/>
      <c r="TXZ268" s="330"/>
      <c r="TYA268" s="322"/>
      <c r="TYB268" s="332"/>
      <c r="TYC268" s="333"/>
      <c r="TYD268" s="330"/>
      <c r="TYE268" s="322"/>
      <c r="TYF268" s="332"/>
      <c r="TYG268" s="333"/>
      <c r="TYH268" s="330"/>
      <c r="TYI268" s="322"/>
      <c r="TYJ268" s="332"/>
      <c r="TYK268" s="333"/>
      <c r="TYL268" s="330"/>
      <c r="TYM268" s="322"/>
      <c r="TYN268" s="332"/>
      <c r="TYO268" s="333"/>
      <c r="TYP268" s="330"/>
      <c r="TYQ268" s="322"/>
      <c r="TYR268" s="332"/>
      <c r="TYS268" s="333"/>
      <c r="TYT268" s="330"/>
      <c r="TYU268" s="322"/>
      <c r="TYV268" s="332"/>
      <c r="TYW268" s="333"/>
      <c r="TYX268" s="330"/>
      <c r="TYY268" s="322"/>
      <c r="TYZ268" s="332"/>
      <c r="TZA268" s="333"/>
      <c r="TZB268" s="330"/>
      <c r="TZC268" s="322"/>
      <c r="TZD268" s="332"/>
      <c r="TZE268" s="333"/>
      <c r="TZF268" s="330"/>
      <c r="TZG268" s="322"/>
      <c r="TZH268" s="332"/>
      <c r="TZI268" s="333"/>
      <c r="TZJ268" s="330"/>
      <c r="TZK268" s="322"/>
      <c r="TZL268" s="332"/>
      <c r="TZM268" s="333"/>
      <c r="TZN268" s="330"/>
      <c r="TZO268" s="322"/>
      <c r="TZP268" s="332"/>
      <c r="TZQ268" s="333"/>
      <c r="TZR268" s="330"/>
      <c r="TZS268" s="322"/>
      <c r="TZT268" s="332"/>
      <c r="TZU268" s="333"/>
      <c r="TZV268" s="330"/>
      <c r="TZW268" s="322"/>
      <c r="TZX268" s="332"/>
      <c r="TZY268" s="333"/>
      <c r="TZZ268" s="330"/>
      <c r="UAA268" s="322"/>
      <c r="UAB268" s="332"/>
      <c r="UAC268" s="333"/>
      <c r="UAD268" s="330"/>
      <c r="UAE268" s="322"/>
      <c r="UAF268" s="332"/>
      <c r="UAG268" s="333"/>
      <c r="UAH268" s="330"/>
      <c r="UAI268" s="322"/>
      <c r="UAJ268" s="332"/>
      <c r="UAK268" s="333"/>
      <c r="UAL268" s="330"/>
      <c r="UAM268" s="322"/>
      <c r="UAN268" s="332"/>
      <c r="UAO268" s="333"/>
      <c r="UAP268" s="330"/>
      <c r="UAQ268" s="322"/>
      <c r="UAR268" s="332"/>
      <c r="UAS268" s="333"/>
      <c r="UAT268" s="330"/>
      <c r="UAU268" s="322"/>
      <c r="UAV268" s="332"/>
      <c r="UAW268" s="333"/>
      <c r="UAX268" s="330"/>
      <c r="UAY268" s="322"/>
      <c r="UAZ268" s="332"/>
      <c r="UBA268" s="333"/>
      <c r="UBB268" s="330"/>
      <c r="UBC268" s="322"/>
      <c r="UBD268" s="332"/>
      <c r="UBE268" s="333"/>
      <c r="UBF268" s="330"/>
      <c r="UBG268" s="322"/>
      <c r="UBH268" s="332"/>
      <c r="UBI268" s="333"/>
      <c r="UBJ268" s="330"/>
      <c r="UBK268" s="322"/>
      <c r="UBL268" s="332"/>
      <c r="UBM268" s="333"/>
      <c r="UBN268" s="330"/>
      <c r="UBO268" s="322"/>
      <c r="UBP268" s="332"/>
      <c r="UBQ268" s="333"/>
      <c r="UBR268" s="330"/>
      <c r="UBS268" s="322"/>
      <c r="UBT268" s="332"/>
      <c r="UBU268" s="333"/>
      <c r="UBV268" s="330"/>
      <c r="UBW268" s="322"/>
      <c r="UBX268" s="332"/>
      <c r="UBY268" s="333"/>
      <c r="UBZ268" s="330"/>
      <c r="UCA268" s="322"/>
      <c r="UCB268" s="332"/>
      <c r="UCC268" s="333"/>
      <c r="UCD268" s="330"/>
      <c r="UCE268" s="322"/>
      <c r="UCF268" s="332"/>
      <c r="UCG268" s="333"/>
      <c r="UCH268" s="330"/>
      <c r="UCI268" s="322"/>
      <c r="UCJ268" s="332"/>
      <c r="UCK268" s="333"/>
      <c r="UCL268" s="330"/>
      <c r="UCM268" s="322"/>
      <c r="UCN268" s="332"/>
      <c r="UCO268" s="333"/>
      <c r="UCP268" s="330"/>
      <c r="UCQ268" s="322"/>
      <c r="UCR268" s="332"/>
      <c r="UCS268" s="333"/>
      <c r="UCT268" s="330"/>
      <c r="UCU268" s="322"/>
      <c r="UCV268" s="332"/>
      <c r="UCW268" s="333"/>
      <c r="UCX268" s="330"/>
      <c r="UCY268" s="322"/>
      <c r="UCZ268" s="332"/>
      <c r="UDA268" s="333"/>
      <c r="UDB268" s="330"/>
      <c r="UDC268" s="322"/>
      <c r="UDD268" s="332"/>
      <c r="UDE268" s="333"/>
      <c r="UDF268" s="330"/>
      <c r="UDG268" s="322"/>
      <c r="UDH268" s="332"/>
      <c r="UDI268" s="333"/>
      <c r="UDJ268" s="330"/>
      <c r="UDK268" s="322"/>
      <c r="UDL268" s="332"/>
      <c r="UDM268" s="333"/>
      <c r="UDN268" s="330"/>
      <c r="UDO268" s="322"/>
      <c r="UDP268" s="332"/>
      <c r="UDQ268" s="333"/>
      <c r="UDR268" s="330"/>
      <c r="UDS268" s="322"/>
      <c r="UDT268" s="332"/>
      <c r="UDU268" s="333"/>
      <c r="UDV268" s="330"/>
      <c r="UDW268" s="322"/>
      <c r="UDX268" s="332"/>
      <c r="UDY268" s="333"/>
      <c r="UDZ268" s="330"/>
      <c r="UEA268" s="322"/>
      <c r="UEB268" s="332"/>
      <c r="UEC268" s="333"/>
      <c r="UED268" s="330"/>
      <c r="UEE268" s="322"/>
      <c r="UEF268" s="332"/>
      <c r="UEG268" s="333"/>
      <c r="UEH268" s="330"/>
      <c r="UEI268" s="322"/>
      <c r="UEJ268" s="332"/>
      <c r="UEK268" s="333"/>
      <c r="UEL268" s="330"/>
      <c r="UEM268" s="322"/>
      <c r="UEN268" s="332"/>
      <c r="UEO268" s="333"/>
      <c r="UEP268" s="330"/>
      <c r="UEQ268" s="322"/>
      <c r="UER268" s="332"/>
      <c r="UES268" s="333"/>
      <c r="UET268" s="330"/>
      <c r="UEU268" s="322"/>
      <c r="UEV268" s="332"/>
      <c r="UEW268" s="333"/>
      <c r="UEX268" s="330"/>
      <c r="UEY268" s="322"/>
      <c r="UEZ268" s="332"/>
      <c r="UFA268" s="333"/>
      <c r="UFB268" s="330"/>
      <c r="UFC268" s="322"/>
      <c r="UFD268" s="332"/>
      <c r="UFE268" s="333"/>
      <c r="UFF268" s="330"/>
      <c r="UFG268" s="322"/>
      <c r="UFH268" s="332"/>
      <c r="UFI268" s="333"/>
      <c r="UFJ268" s="330"/>
      <c r="UFK268" s="322"/>
      <c r="UFL268" s="332"/>
      <c r="UFM268" s="333"/>
      <c r="UFN268" s="330"/>
      <c r="UFO268" s="322"/>
      <c r="UFP268" s="332"/>
      <c r="UFQ268" s="333"/>
      <c r="UFR268" s="330"/>
      <c r="UFS268" s="322"/>
      <c r="UFT268" s="332"/>
      <c r="UFU268" s="333"/>
      <c r="UFV268" s="330"/>
      <c r="UFW268" s="322"/>
      <c r="UFX268" s="332"/>
      <c r="UFY268" s="333"/>
      <c r="UFZ268" s="330"/>
      <c r="UGA268" s="322"/>
      <c r="UGB268" s="332"/>
      <c r="UGC268" s="333"/>
      <c r="UGD268" s="330"/>
      <c r="UGE268" s="322"/>
      <c r="UGF268" s="332"/>
      <c r="UGG268" s="333"/>
      <c r="UGH268" s="330"/>
      <c r="UGI268" s="322"/>
      <c r="UGJ268" s="332"/>
      <c r="UGK268" s="333"/>
      <c r="UGL268" s="330"/>
      <c r="UGM268" s="322"/>
      <c r="UGN268" s="332"/>
      <c r="UGO268" s="333"/>
      <c r="UGP268" s="330"/>
      <c r="UGQ268" s="322"/>
      <c r="UGR268" s="332"/>
      <c r="UGS268" s="333"/>
      <c r="UGT268" s="330"/>
      <c r="UGU268" s="322"/>
      <c r="UGV268" s="332"/>
      <c r="UGW268" s="333"/>
      <c r="UGX268" s="330"/>
      <c r="UGY268" s="322"/>
      <c r="UGZ268" s="332"/>
      <c r="UHA268" s="333"/>
      <c r="UHB268" s="330"/>
      <c r="UHC268" s="322"/>
      <c r="UHD268" s="332"/>
      <c r="UHE268" s="333"/>
      <c r="UHF268" s="330"/>
      <c r="UHG268" s="322"/>
      <c r="UHH268" s="332"/>
      <c r="UHI268" s="333"/>
      <c r="UHJ268" s="330"/>
      <c r="UHK268" s="322"/>
      <c r="UHL268" s="332"/>
      <c r="UHM268" s="333"/>
      <c r="UHN268" s="330"/>
      <c r="UHO268" s="322"/>
      <c r="UHP268" s="332"/>
      <c r="UHQ268" s="333"/>
      <c r="UHR268" s="330"/>
      <c r="UHS268" s="322"/>
      <c r="UHT268" s="332"/>
      <c r="UHU268" s="333"/>
      <c r="UHV268" s="330"/>
      <c r="UHW268" s="322"/>
      <c r="UHX268" s="332"/>
      <c r="UHY268" s="333"/>
      <c r="UHZ268" s="330"/>
      <c r="UIA268" s="322"/>
      <c r="UIB268" s="332"/>
      <c r="UIC268" s="333"/>
      <c r="UID268" s="330"/>
      <c r="UIE268" s="322"/>
      <c r="UIF268" s="332"/>
      <c r="UIG268" s="333"/>
      <c r="UIH268" s="330"/>
      <c r="UII268" s="322"/>
      <c r="UIJ268" s="332"/>
      <c r="UIK268" s="333"/>
      <c r="UIL268" s="330"/>
      <c r="UIM268" s="322"/>
      <c r="UIN268" s="332"/>
      <c r="UIO268" s="333"/>
      <c r="UIP268" s="330"/>
      <c r="UIQ268" s="322"/>
      <c r="UIR268" s="332"/>
      <c r="UIS268" s="333"/>
      <c r="UIT268" s="330"/>
      <c r="UIU268" s="322"/>
      <c r="UIV268" s="332"/>
      <c r="UIW268" s="333"/>
      <c r="UIX268" s="330"/>
      <c r="UIY268" s="322"/>
      <c r="UIZ268" s="332"/>
      <c r="UJA268" s="333"/>
      <c r="UJB268" s="330"/>
      <c r="UJC268" s="322"/>
      <c r="UJD268" s="332"/>
      <c r="UJE268" s="333"/>
      <c r="UJF268" s="330"/>
      <c r="UJG268" s="322"/>
      <c r="UJH268" s="332"/>
      <c r="UJI268" s="333"/>
      <c r="UJJ268" s="330"/>
      <c r="UJK268" s="322"/>
      <c r="UJL268" s="332"/>
      <c r="UJM268" s="333"/>
      <c r="UJN268" s="330"/>
      <c r="UJO268" s="322"/>
      <c r="UJP268" s="332"/>
      <c r="UJQ268" s="333"/>
      <c r="UJR268" s="330"/>
      <c r="UJS268" s="322"/>
      <c r="UJT268" s="332"/>
      <c r="UJU268" s="333"/>
      <c r="UJV268" s="330"/>
      <c r="UJW268" s="322"/>
      <c r="UJX268" s="332"/>
      <c r="UJY268" s="333"/>
      <c r="UJZ268" s="330"/>
      <c r="UKA268" s="322"/>
      <c r="UKB268" s="332"/>
      <c r="UKC268" s="333"/>
      <c r="UKD268" s="330"/>
      <c r="UKE268" s="322"/>
      <c r="UKF268" s="332"/>
      <c r="UKG268" s="333"/>
      <c r="UKH268" s="330"/>
      <c r="UKI268" s="322"/>
      <c r="UKJ268" s="332"/>
      <c r="UKK268" s="333"/>
      <c r="UKL268" s="330"/>
      <c r="UKM268" s="322"/>
      <c r="UKN268" s="332"/>
      <c r="UKO268" s="333"/>
      <c r="UKP268" s="330"/>
      <c r="UKQ268" s="322"/>
      <c r="UKR268" s="332"/>
      <c r="UKS268" s="333"/>
      <c r="UKT268" s="330"/>
      <c r="UKU268" s="322"/>
      <c r="UKV268" s="332"/>
      <c r="UKW268" s="333"/>
      <c r="UKX268" s="330"/>
      <c r="UKY268" s="322"/>
      <c r="UKZ268" s="332"/>
      <c r="ULA268" s="333"/>
      <c r="ULB268" s="330"/>
      <c r="ULC268" s="322"/>
      <c r="ULD268" s="332"/>
      <c r="ULE268" s="333"/>
      <c r="ULF268" s="330"/>
      <c r="ULG268" s="322"/>
      <c r="ULH268" s="332"/>
      <c r="ULI268" s="333"/>
      <c r="ULJ268" s="330"/>
      <c r="ULK268" s="322"/>
      <c r="ULL268" s="332"/>
      <c r="ULM268" s="333"/>
      <c r="ULN268" s="330"/>
      <c r="ULO268" s="322"/>
      <c r="ULP268" s="332"/>
      <c r="ULQ268" s="333"/>
      <c r="ULR268" s="330"/>
      <c r="ULS268" s="322"/>
      <c r="ULT268" s="332"/>
      <c r="ULU268" s="333"/>
      <c r="ULV268" s="330"/>
      <c r="ULW268" s="322"/>
      <c r="ULX268" s="332"/>
      <c r="ULY268" s="333"/>
      <c r="ULZ268" s="330"/>
      <c r="UMA268" s="322"/>
      <c r="UMB268" s="332"/>
      <c r="UMC268" s="333"/>
      <c r="UMD268" s="330"/>
      <c r="UME268" s="322"/>
      <c r="UMF268" s="332"/>
      <c r="UMG268" s="333"/>
      <c r="UMH268" s="330"/>
      <c r="UMI268" s="322"/>
      <c r="UMJ268" s="332"/>
      <c r="UMK268" s="333"/>
      <c r="UML268" s="330"/>
      <c r="UMM268" s="322"/>
      <c r="UMN268" s="332"/>
      <c r="UMO268" s="333"/>
      <c r="UMP268" s="330"/>
      <c r="UMQ268" s="322"/>
      <c r="UMR268" s="332"/>
      <c r="UMS268" s="333"/>
      <c r="UMT268" s="330"/>
      <c r="UMU268" s="322"/>
      <c r="UMV268" s="332"/>
      <c r="UMW268" s="333"/>
      <c r="UMX268" s="330"/>
      <c r="UMY268" s="322"/>
      <c r="UMZ268" s="332"/>
      <c r="UNA268" s="333"/>
      <c r="UNB268" s="330"/>
      <c r="UNC268" s="322"/>
      <c r="UND268" s="332"/>
      <c r="UNE268" s="333"/>
      <c r="UNF268" s="330"/>
      <c r="UNG268" s="322"/>
      <c r="UNH268" s="332"/>
      <c r="UNI268" s="333"/>
      <c r="UNJ268" s="330"/>
      <c r="UNK268" s="322"/>
      <c r="UNL268" s="332"/>
      <c r="UNM268" s="333"/>
      <c r="UNN268" s="330"/>
      <c r="UNO268" s="322"/>
      <c r="UNP268" s="332"/>
      <c r="UNQ268" s="333"/>
      <c r="UNR268" s="330"/>
      <c r="UNS268" s="322"/>
      <c r="UNT268" s="332"/>
      <c r="UNU268" s="333"/>
      <c r="UNV268" s="330"/>
      <c r="UNW268" s="322"/>
      <c r="UNX268" s="332"/>
      <c r="UNY268" s="333"/>
      <c r="UNZ268" s="330"/>
      <c r="UOA268" s="322"/>
      <c r="UOB268" s="332"/>
      <c r="UOC268" s="333"/>
      <c r="UOD268" s="330"/>
      <c r="UOE268" s="322"/>
      <c r="UOF268" s="332"/>
      <c r="UOG268" s="333"/>
      <c r="UOH268" s="330"/>
      <c r="UOI268" s="322"/>
      <c r="UOJ268" s="332"/>
      <c r="UOK268" s="333"/>
      <c r="UOL268" s="330"/>
      <c r="UOM268" s="322"/>
      <c r="UON268" s="332"/>
      <c r="UOO268" s="333"/>
      <c r="UOP268" s="330"/>
      <c r="UOQ268" s="322"/>
      <c r="UOR268" s="332"/>
      <c r="UOS268" s="333"/>
      <c r="UOT268" s="330"/>
      <c r="UOU268" s="322"/>
      <c r="UOV268" s="332"/>
      <c r="UOW268" s="333"/>
      <c r="UOX268" s="330"/>
      <c r="UOY268" s="322"/>
      <c r="UOZ268" s="332"/>
      <c r="UPA268" s="333"/>
      <c r="UPB268" s="330"/>
      <c r="UPC268" s="322"/>
      <c r="UPD268" s="332"/>
      <c r="UPE268" s="333"/>
      <c r="UPF268" s="330"/>
      <c r="UPG268" s="322"/>
      <c r="UPH268" s="332"/>
      <c r="UPI268" s="333"/>
      <c r="UPJ268" s="330"/>
      <c r="UPK268" s="322"/>
      <c r="UPL268" s="332"/>
      <c r="UPM268" s="333"/>
      <c r="UPN268" s="330"/>
      <c r="UPO268" s="322"/>
      <c r="UPP268" s="332"/>
      <c r="UPQ268" s="333"/>
      <c r="UPR268" s="330"/>
      <c r="UPS268" s="322"/>
      <c r="UPT268" s="332"/>
      <c r="UPU268" s="333"/>
      <c r="UPV268" s="330"/>
      <c r="UPW268" s="322"/>
      <c r="UPX268" s="332"/>
      <c r="UPY268" s="333"/>
      <c r="UPZ268" s="330"/>
      <c r="UQA268" s="322"/>
      <c r="UQB268" s="332"/>
      <c r="UQC268" s="333"/>
      <c r="UQD268" s="330"/>
      <c r="UQE268" s="322"/>
      <c r="UQF268" s="332"/>
      <c r="UQG268" s="333"/>
      <c r="UQH268" s="330"/>
      <c r="UQI268" s="322"/>
      <c r="UQJ268" s="332"/>
      <c r="UQK268" s="333"/>
      <c r="UQL268" s="330"/>
      <c r="UQM268" s="322"/>
      <c r="UQN268" s="332"/>
      <c r="UQO268" s="333"/>
      <c r="UQP268" s="330"/>
      <c r="UQQ268" s="322"/>
      <c r="UQR268" s="332"/>
      <c r="UQS268" s="333"/>
      <c r="UQT268" s="330"/>
      <c r="UQU268" s="322"/>
      <c r="UQV268" s="332"/>
      <c r="UQW268" s="333"/>
      <c r="UQX268" s="330"/>
      <c r="UQY268" s="322"/>
      <c r="UQZ268" s="332"/>
      <c r="URA268" s="333"/>
      <c r="URB268" s="330"/>
      <c r="URC268" s="322"/>
      <c r="URD268" s="332"/>
      <c r="URE268" s="333"/>
      <c r="URF268" s="330"/>
      <c r="URG268" s="322"/>
      <c r="URH268" s="332"/>
      <c r="URI268" s="333"/>
      <c r="URJ268" s="330"/>
      <c r="URK268" s="322"/>
      <c r="URL268" s="332"/>
      <c r="URM268" s="333"/>
      <c r="URN268" s="330"/>
      <c r="URO268" s="322"/>
      <c r="URP268" s="332"/>
      <c r="URQ268" s="333"/>
      <c r="URR268" s="330"/>
      <c r="URS268" s="322"/>
      <c r="URT268" s="332"/>
      <c r="URU268" s="333"/>
      <c r="URV268" s="330"/>
      <c r="URW268" s="322"/>
      <c r="URX268" s="332"/>
      <c r="URY268" s="333"/>
      <c r="URZ268" s="330"/>
      <c r="USA268" s="322"/>
      <c r="USB268" s="332"/>
      <c r="USC268" s="333"/>
      <c r="USD268" s="330"/>
      <c r="USE268" s="322"/>
      <c r="USF268" s="332"/>
      <c r="USG268" s="333"/>
      <c r="USH268" s="330"/>
      <c r="USI268" s="322"/>
      <c r="USJ268" s="332"/>
      <c r="USK268" s="333"/>
      <c r="USL268" s="330"/>
      <c r="USM268" s="322"/>
      <c r="USN268" s="332"/>
      <c r="USO268" s="333"/>
      <c r="USP268" s="330"/>
      <c r="USQ268" s="322"/>
      <c r="USR268" s="332"/>
      <c r="USS268" s="333"/>
      <c r="UST268" s="330"/>
      <c r="USU268" s="322"/>
      <c r="USV268" s="332"/>
      <c r="USW268" s="333"/>
      <c r="USX268" s="330"/>
      <c r="USY268" s="322"/>
      <c r="USZ268" s="332"/>
      <c r="UTA268" s="333"/>
      <c r="UTB268" s="330"/>
      <c r="UTC268" s="322"/>
      <c r="UTD268" s="332"/>
      <c r="UTE268" s="333"/>
      <c r="UTF268" s="330"/>
      <c r="UTG268" s="322"/>
      <c r="UTH268" s="332"/>
      <c r="UTI268" s="333"/>
      <c r="UTJ268" s="330"/>
      <c r="UTK268" s="322"/>
      <c r="UTL268" s="332"/>
      <c r="UTM268" s="333"/>
      <c r="UTN268" s="330"/>
      <c r="UTO268" s="322"/>
      <c r="UTP268" s="332"/>
      <c r="UTQ268" s="333"/>
      <c r="UTR268" s="330"/>
      <c r="UTS268" s="322"/>
      <c r="UTT268" s="332"/>
      <c r="UTU268" s="333"/>
      <c r="UTV268" s="330"/>
      <c r="UTW268" s="322"/>
      <c r="UTX268" s="332"/>
      <c r="UTY268" s="333"/>
      <c r="UTZ268" s="330"/>
      <c r="UUA268" s="322"/>
      <c r="UUB268" s="332"/>
      <c r="UUC268" s="333"/>
      <c r="UUD268" s="330"/>
      <c r="UUE268" s="322"/>
      <c r="UUF268" s="332"/>
      <c r="UUG268" s="333"/>
      <c r="UUH268" s="330"/>
      <c r="UUI268" s="322"/>
      <c r="UUJ268" s="332"/>
      <c r="UUK268" s="333"/>
      <c r="UUL268" s="330"/>
      <c r="UUM268" s="322"/>
      <c r="UUN268" s="332"/>
      <c r="UUO268" s="333"/>
      <c r="UUP268" s="330"/>
      <c r="UUQ268" s="322"/>
      <c r="UUR268" s="332"/>
      <c r="UUS268" s="333"/>
      <c r="UUT268" s="330"/>
      <c r="UUU268" s="322"/>
      <c r="UUV268" s="332"/>
      <c r="UUW268" s="333"/>
      <c r="UUX268" s="330"/>
      <c r="UUY268" s="322"/>
      <c r="UUZ268" s="332"/>
      <c r="UVA268" s="333"/>
      <c r="UVB268" s="330"/>
      <c r="UVC268" s="322"/>
      <c r="UVD268" s="332"/>
      <c r="UVE268" s="333"/>
      <c r="UVF268" s="330"/>
      <c r="UVG268" s="322"/>
      <c r="UVH268" s="332"/>
      <c r="UVI268" s="333"/>
      <c r="UVJ268" s="330"/>
      <c r="UVK268" s="322"/>
      <c r="UVL268" s="332"/>
      <c r="UVM268" s="333"/>
      <c r="UVN268" s="330"/>
      <c r="UVO268" s="322"/>
      <c r="UVP268" s="332"/>
      <c r="UVQ268" s="333"/>
      <c r="UVR268" s="330"/>
      <c r="UVS268" s="322"/>
      <c r="UVT268" s="332"/>
      <c r="UVU268" s="333"/>
      <c r="UVV268" s="330"/>
      <c r="UVW268" s="322"/>
      <c r="UVX268" s="332"/>
      <c r="UVY268" s="333"/>
      <c r="UVZ268" s="330"/>
      <c r="UWA268" s="322"/>
      <c r="UWB268" s="332"/>
      <c r="UWC268" s="333"/>
      <c r="UWD268" s="330"/>
      <c r="UWE268" s="322"/>
      <c r="UWF268" s="332"/>
      <c r="UWG268" s="333"/>
      <c r="UWH268" s="330"/>
      <c r="UWI268" s="322"/>
      <c r="UWJ268" s="332"/>
      <c r="UWK268" s="333"/>
      <c r="UWL268" s="330"/>
      <c r="UWM268" s="322"/>
      <c r="UWN268" s="332"/>
      <c r="UWO268" s="333"/>
      <c r="UWP268" s="330"/>
      <c r="UWQ268" s="322"/>
      <c r="UWR268" s="332"/>
      <c r="UWS268" s="333"/>
      <c r="UWT268" s="330"/>
      <c r="UWU268" s="322"/>
      <c r="UWV268" s="332"/>
      <c r="UWW268" s="333"/>
      <c r="UWX268" s="330"/>
      <c r="UWY268" s="322"/>
      <c r="UWZ268" s="332"/>
      <c r="UXA268" s="333"/>
      <c r="UXB268" s="330"/>
      <c r="UXC268" s="322"/>
      <c r="UXD268" s="332"/>
      <c r="UXE268" s="333"/>
      <c r="UXF268" s="330"/>
      <c r="UXG268" s="322"/>
      <c r="UXH268" s="332"/>
      <c r="UXI268" s="333"/>
      <c r="UXJ268" s="330"/>
      <c r="UXK268" s="322"/>
      <c r="UXL268" s="332"/>
      <c r="UXM268" s="333"/>
      <c r="UXN268" s="330"/>
      <c r="UXO268" s="322"/>
      <c r="UXP268" s="332"/>
      <c r="UXQ268" s="333"/>
      <c r="UXR268" s="330"/>
      <c r="UXS268" s="322"/>
      <c r="UXT268" s="332"/>
      <c r="UXU268" s="333"/>
      <c r="UXV268" s="330"/>
      <c r="UXW268" s="322"/>
      <c r="UXX268" s="332"/>
      <c r="UXY268" s="333"/>
      <c r="UXZ268" s="330"/>
      <c r="UYA268" s="322"/>
      <c r="UYB268" s="332"/>
      <c r="UYC268" s="333"/>
      <c r="UYD268" s="330"/>
      <c r="UYE268" s="322"/>
      <c r="UYF268" s="332"/>
      <c r="UYG268" s="333"/>
      <c r="UYH268" s="330"/>
      <c r="UYI268" s="322"/>
      <c r="UYJ268" s="332"/>
      <c r="UYK268" s="333"/>
      <c r="UYL268" s="330"/>
      <c r="UYM268" s="322"/>
      <c r="UYN268" s="332"/>
      <c r="UYO268" s="333"/>
      <c r="UYP268" s="330"/>
      <c r="UYQ268" s="322"/>
      <c r="UYR268" s="332"/>
      <c r="UYS268" s="333"/>
      <c r="UYT268" s="330"/>
      <c r="UYU268" s="322"/>
      <c r="UYV268" s="332"/>
      <c r="UYW268" s="333"/>
      <c r="UYX268" s="330"/>
      <c r="UYY268" s="322"/>
      <c r="UYZ268" s="332"/>
      <c r="UZA268" s="333"/>
      <c r="UZB268" s="330"/>
      <c r="UZC268" s="322"/>
      <c r="UZD268" s="332"/>
      <c r="UZE268" s="333"/>
      <c r="UZF268" s="330"/>
      <c r="UZG268" s="322"/>
      <c r="UZH268" s="332"/>
      <c r="UZI268" s="333"/>
      <c r="UZJ268" s="330"/>
      <c r="UZK268" s="322"/>
      <c r="UZL268" s="332"/>
      <c r="UZM268" s="333"/>
      <c r="UZN268" s="330"/>
      <c r="UZO268" s="322"/>
      <c r="UZP268" s="332"/>
      <c r="UZQ268" s="333"/>
      <c r="UZR268" s="330"/>
      <c r="UZS268" s="322"/>
      <c r="UZT268" s="332"/>
      <c r="UZU268" s="333"/>
      <c r="UZV268" s="330"/>
      <c r="UZW268" s="322"/>
      <c r="UZX268" s="332"/>
      <c r="UZY268" s="333"/>
      <c r="UZZ268" s="330"/>
      <c r="VAA268" s="322"/>
      <c r="VAB268" s="332"/>
      <c r="VAC268" s="333"/>
      <c r="VAD268" s="330"/>
      <c r="VAE268" s="322"/>
      <c r="VAF268" s="332"/>
      <c r="VAG268" s="333"/>
      <c r="VAH268" s="330"/>
      <c r="VAI268" s="322"/>
      <c r="VAJ268" s="332"/>
      <c r="VAK268" s="333"/>
      <c r="VAL268" s="330"/>
      <c r="VAM268" s="322"/>
      <c r="VAN268" s="332"/>
      <c r="VAO268" s="333"/>
      <c r="VAP268" s="330"/>
      <c r="VAQ268" s="322"/>
      <c r="VAR268" s="332"/>
      <c r="VAS268" s="333"/>
      <c r="VAT268" s="330"/>
      <c r="VAU268" s="322"/>
      <c r="VAV268" s="332"/>
      <c r="VAW268" s="333"/>
      <c r="VAX268" s="330"/>
      <c r="VAY268" s="322"/>
      <c r="VAZ268" s="332"/>
      <c r="VBA268" s="333"/>
      <c r="VBB268" s="330"/>
      <c r="VBC268" s="322"/>
      <c r="VBD268" s="332"/>
      <c r="VBE268" s="333"/>
      <c r="VBF268" s="330"/>
      <c r="VBG268" s="322"/>
      <c r="VBH268" s="332"/>
      <c r="VBI268" s="333"/>
      <c r="VBJ268" s="330"/>
      <c r="VBK268" s="322"/>
      <c r="VBL268" s="332"/>
      <c r="VBM268" s="333"/>
      <c r="VBN268" s="330"/>
      <c r="VBO268" s="322"/>
      <c r="VBP268" s="332"/>
      <c r="VBQ268" s="333"/>
      <c r="VBR268" s="330"/>
      <c r="VBS268" s="322"/>
      <c r="VBT268" s="332"/>
      <c r="VBU268" s="333"/>
      <c r="VBV268" s="330"/>
      <c r="VBW268" s="322"/>
      <c r="VBX268" s="332"/>
      <c r="VBY268" s="333"/>
      <c r="VBZ268" s="330"/>
      <c r="VCA268" s="322"/>
      <c r="VCB268" s="332"/>
      <c r="VCC268" s="333"/>
      <c r="VCD268" s="330"/>
      <c r="VCE268" s="322"/>
      <c r="VCF268" s="332"/>
      <c r="VCG268" s="333"/>
      <c r="VCH268" s="330"/>
      <c r="VCI268" s="322"/>
      <c r="VCJ268" s="332"/>
      <c r="VCK268" s="333"/>
      <c r="VCL268" s="330"/>
      <c r="VCM268" s="322"/>
      <c r="VCN268" s="332"/>
      <c r="VCO268" s="333"/>
      <c r="VCP268" s="330"/>
      <c r="VCQ268" s="322"/>
      <c r="VCR268" s="332"/>
      <c r="VCS268" s="333"/>
      <c r="VCT268" s="330"/>
      <c r="VCU268" s="322"/>
      <c r="VCV268" s="332"/>
      <c r="VCW268" s="333"/>
      <c r="VCX268" s="330"/>
      <c r="VCY268" s="322"/>
      <c r="VCZ268" s="332"/>
      <c r="VDA268" s="333"/>
      <c r="VDB268" s="330"/>
      <c r="VDC268" s="322"/>
      <c r="VDD268" s="332"/>
      <c r="VDE268" s="333"/>
      <c r="VDF268" s="330"/>
      <c r="VDG268" s="322"/>
      <c r="VDH268" s="332"/>
      <c r="VDI268" s="333"/>
      <c r="VDJ268" s="330"/>
      <c r="VDK268" s="322"/>
      <c r="VDL268" s="332"/>
      <c r="VDM268" s="333"/>
      <c r="VDN268" s="330"/>
      <c r="VDO268" s="322"/>
      <c r="VDP268" s="332"/>
      <c r="VDQ268" s="333"/>
      <c r="VDR268" s="330"/>
      <c r="VDS268" s="322"/>
      <c r="VDT268" s="332"/>
      <c r="VDU268" s="333"/>
      <c r="VDV268" s="330"/>
      <c r="VDW268" s="322"/>
      <c r="VDX268" s="332"/>
      <c r="VDY268" s="333"/>
      <c r="VDZ268" s="330"/>
      <c r="VEA268" s="322"/>
      <c r="VEB268" s="332"/>
      <c r="VEC268" s="333"/>
      <c r="VED268" s="330"/>
      <c r="VEE268" s="322"/>
      <c r="VEF268" s="332"/>
      <c r="VEG268" s="333"/>
      <c r="VEH268" s="330"/>
      <c r="VEI268" s="322"/>
      <c r="VEJ268" s="332"/>
      <c r="VEK268" s="333"/>
      <c r="VEL268" s="330"/>
      <c r="VEM268" s="322"/>
      <c r="VEN268" s="332"/>
      <c r="VEO268" s="333"/>
      <c r="VEP268" s="330"/>
      <c r="VEQ268" s="322"/>
      <c r="VER268" s="332"/>
      <c r="VES268" s="333"/>
      <c r="VET268" s="330"/>
      <c r="VEU268" s="322"/>
      <c r="VEV268" s="332"/>
      <c r="VEW268" s="333"/>
      <c r="VEX268" s="330"/>
      <c r="VEY268" s="322"/>
      <c r="VEZ268" s="332"/>
      <c r="VFA268" s="333"/>
      <c r="VFB268" s="330"/>
      <c r="VFC268" s="322"/>
      <c r="VFD268" s="332"/>
      <c r="VFE268" s="333"/>
      <c r="VFF268" s="330"/>
      <c r="VFG268" s="322"/>
      <c r="VFH268" s="332"/>
      <c r="VFI268" s="333"/>
      <c r="VFJ268" s="330"/>
      <c r="VFK268" s="322"/>
      <c r="VFL268" s="332"/>
      <c r="VFM268" s="333"/>
      <c r="VFN268" s="330"/>
      <c r="VFO268" s="322"/>
      <c r="VFP268" s="332"/>
      <c r="VFQ268" s="333"/>
      <c r="VFR268" s="330"/>
      <c r="VFS268" s="322"/>
      <c r="VFT268" s="332"/>
      <c r="VFU268" s="333"/>
      <c r="VFV268" s="330"/>
      <c r="VFW268" s="322"/>
      <c r="VFX268" s="332"/>
      <c r="VFY268" s="333"/>
      <c r="VFZ268" s="330"/>
      <c r="VGA268" s="322"/>
      <c r="VGB268" s="332"/>
      <c r="VGC268" s="333"/>
      <c r="VGD268" s="330"/>
      <c r="VGE268" s="322"/>
      <c r="VGF268" s="332"/>
      <c r="VGG268" s="333"/>
      <c r="VGH268" s="330"/>
      <c r="VGI268" s="322"/>
      <c r="VGJ268" s="332"/>
      <c r="VGK268" s="333"/>
      <c r="VGL268" s="330"/>
      <c r="VGM268" s="322"/>
      <c r="VGN268" s="332"/>
      <c r="VGO268" s="333"/>
      <c r="VGP268" s="330"/>
      <c r="VGQ268" s="322"/>
      <c r="VGR268" s="332"/>
      <c r="VGS268" s="333"/>
      <c r="VGT268" s="330"/>
      <c r="VGU268" s="322"/>
      <c r="VGV268" s="332"/>
      <c r="VGW268" s="333"/>
      <c r="VGX268" s="330"/>
      <c r="VGY268" s="322"/>
      <c r="VGZ268" s="332"/>
      <c r="VHA268" s="333"/>
      <c r="VHB268" s="330"/>
      <c r="VHC268" s="322"/>
      <c r="VHD268" s="332"/>
      <c r="VHE268" s="333"/>
      <c r="VHF268" s="330"/>
      <c r="VHG268" s="322"/>
      <c r="VHH268" s="332"/>
      <c r="VHI268" s="333"/>
      <c r="VHJ268" s="330"/>
      <c r="VHK268" s="322"/>
      <c r="VHL268" s="332"/>
      <c r="VHM268" s="333"/>
      <c r="VHN268" s="330"/>
      <c r="VHO268" s="322"/>
      <c r="VHP268" s="332"/>
      <c r="VHQ268" s="333"/>
      <c r="VHR268" s="330"/>
      <c r="VHS268" s="322"/>
      <c r="VHT268" s="332"/>
      <c r="VHU268" s="333"/>
      <c r="VHV268" s="330"/>
      <c r="VHW268" s="322"/>
      <c r="VHX268" s="332"/>
      <c r="VHY268" s="333"/>
      <c r="VHZ268" s="330"/>
      <c r="VIA268" s="322"/>
      <c r="VIB268" s="332"/>
      <c r="VIC268" s="333"/>
      <c r="VID268" s="330"/>
      <c r="VIE268" s="322"/>
      <c r="VIF268" s="332"/>
      <c r="VIG268" s="333"/>
      <c r="VIH268" s="330"/>
      <c r="VII268" s="322"/>
      <c r="VIJ268" s="332"/>
      <c r="VIK268" s="333"/>
      <c r="VIL268" s="330"/>
      <c r="VIM268" s="322"/>
      <c r="VIN268" s="332"/>
      <c r="VIO268" s="333"/>
      <c r="VIP268" s="330"/>
      <c r="VIQ268" s="322"/>
      <c r="VIR268" s="332"/>
      <c r="VIS268" s="333"/>
      <c r="VIT268" s="330"/>
      <c r="VIU268" s="322"/>
      <c r="VIV268" s="332"/>
      <c r="VIW268" s="333"/>
      <c r="VIX268" s="330"/>
      <c r="VIY268" s="322"/>
      <c r="VIZ268" s="332"/>
      <c r="VJA268" s="333"/>
      <c r="VJB268" s="330"/>
      <c r="VJC268" s="322"/>
      <c r="VJD268" s="332"/>
      <c r="VJE268" s="333"/>
      <c r="VJF268" s="330"/>
      <c r="VJG268" s="322"/>
      <c r="VJH268" s="332"/>
      <c r="VJI268" s="333"/>
      <c r="VJJ268" s="330"/>
      <c r="VJK268" s="322"/>
      <c r="VJL268" s="332"/>
      <c r="VJM268" s="333"/>
      <c r="VJN268" s="330"/>
      <c r="VJO268" s="322"/>
      <c r="VJP268" s="332"/>
      <c r="VJQ268" s="333"/>
      <c r="VJR268" s="330"/>
      <c r="VJS268" s="322"/>
      <c r="VJT268" s="332"/>
      <c r="VJU268" s="333"/>
      <c r="VJV268" s="330"/>
      <c r="VJW268" s="322"/>
      <c r="VJX268" s="332"/>
      <c r="VJY268" s="333"/>
      <c r="VJZ268" s="330"/>
      <c r="VKA268" s="322"/>
      <c r="VKB268" s="332"/>
      <c r="VKC268" s="333"/>
      <c r="VKD268" s="330"/>
      <c r="VKE268" s="322"/>
      <c r="VKF268" s="332"/>
      <c r="VKG268" s="333"/>
      <c r="VKH268" s="330"/>
      <c r="VKI268" s="322"/>
      <c r="VKJ268" s="332"/>
      <c r="VKK268" s="333"/>
      <c r="VKL268" s="330"/>
      <c r="VKM268" s="322"/>
      <c r="VKN268" s="332"/>
      <c r="VKO268" s="333"/>
      <c r="VKP268" s="330"/>
      <c r="VKQ268" s="322"/>
      <c r="VKR268" s="332"/>
      <c r="VKS268" s="333"/>
      <c r="VKT268" s="330"/>
      <c r="VKU268" s="322"/>
      <c r="VKV268" s="332"/>
      <c r="VKW268" s="333"/>
      <c r="VKX268" s="330"/>
      <c r="VKY268" s="322"/>
      <c r="VKZ268" s="332"/>
      <c r="VLA268" s="333"/>
      <c r="VLB268" s="330"/>
      <c r="VLC268" s="322"/>
      <c r="VLD268" s="332"/>
      <c r="VLE268" s="333"/>
      <c r="VLF268" s="330"/>
      <c r="VLG268" s="322"/>
      <c r="VLH268" s="332"/>
      <c r="VLI268" s="333"/>
      <c r="VLJ268" s="330"/>
      <c r="VLK268" s="322"/>
      <c r="VLL268" s="332"/>
      <c r="VLM268" s="333"/>
      <c r="VLN268" s="330"/>
      <c r="VLO268" s="322"/>
      <c r="VLP268" s="332"/>
      <c r="VLQ268" s="333"/>
      <c r="VLR268" s="330"/>
      <c r="VLS268" s="322"/>
      <c r="VLT268" s="332"/>
      <c r="VLU268" s="333"/>
      <c r="VLV268" s="330"/>
      <c r="VLW268" s="322"/>
      <c r="VLX268" s="332"/>
      <c r="VLY268" s="333"/>
      <c r="VLZ268" s="330"/>
      <c r="VMA268" s="322"/>
      <c r="VMB268" s="332"/>
      <c r="VMC268" s="333"/>
      <c r="VMD268" s="330"/>
      <c r="VME268" s="322"/>
      <c r="VMF268" s="332"/>
      <c r="VMG268" s="333"/>
      <c r="VMH268" s="330"/>
      <c r="VMI268" s="322"/>
      <c r="VMJ268" s="332"/>
      <c r="VMK268" s="333"/>
      <c r="VML268" s="330"/>
      <c r="VMM268" s="322"/>
      <c r="VMN268" s="332"/>
      <c r="VMO268" s="333"/>
      <c r="VMP268" s="330"/>
      <c r="VMQ268" s="322"/>
      <c r="VMR268" s="332"/>
      <c r="VMS268" s="333"/>
      <c r="VMT268" s="330"/>
      <c r="VMU268" s="322"/>
      <c r="VMV268" s="332"/>
      <c r="VMW268" s="333"/>
      <c r="VMX268" s="330"/>
      <c r="VMY268" s="322"/>
      <c r="VMZ268" s="332"/>
      <c r="VNA268" s="333"/>
      <c r="VNB268" s="330"/>
      <c r="VNC268" s="322"/>
      <c r="VND268" s="332"/>
      <c r="VNE268" s="333"/>
      <c r="VNF268" s="330"/>
      <c r="VNG268" s="322"/>
      <c r="VNH268" s="332"/>
      <c r="VNI268" s="333"/>
      <c r="VNJ268" s="330"/>
      <c r="VNK268" s="322"/>
      <c r="VNL268" s="332"/>
      <c r="VNM268" s="333"/>
      <c r="VNN268" s="330"/>
      <c r="VNO268" s="322"/>
      <c r="VNP268" s="332"/>
      <c r="VNQ268" s="333"/>
      <c r="VNR268" s="330"/>
      <c r="VNS268" s="322"/>
      <c r="VNT268" s="332"/>
      <c r="VNU268" s="333"/>
      <c r="VNV268" s="330"/>
      <c r="VNW268" s="322"/>
      <c r="VNX268" s="332"/>
      <c r="VNY268" s="333"/>
      <c r="VNZ268" s="330"/>
      <c r="VOA268" s="322"/>
      <c r="VOB268" s="332"/>
      <c r="VOC268" s="333"/>
      <c r="VOD268" s="330"/>
      <c r="VOE268" s="322"/>
      <c r="VOF268" s="332"/>
      <c r="VOG268" s="333"/>
      <c r="VOH268" s="330"/>
      <c r="VOI268" s="322"/>
      <c r="VOJ268" s="332"/>
      <c r="VOK268" s="333"/>
      <c r="VOL268" s="330"/>
      <c r="VOM268" s="322"/>
      <c r="VON268" s="332"/>
      <c r="VOO268" s="333"/>
      <c r="VOP268" s="330"/>
      <c r="VOQ268" s="322"/>
      <c r="VOR268" s="332"/>
      <c r="VOS268" s="333"/>
      <c r="VOT268" s="330"/>
      <c r="VOU268" s="322"/>
      <c r="VOV268" s="332"/>
      <c r="VOW268" s="333"/>
      <c r="VOX268" s="330"/>
      <c r="VOY268" s="322"/>
      <c r="VOZ268" s="332"/>
      <c r="VPA268" s="333"/>
      <c r="VPB268" s="330"/>
      <c r="VPC268" s="322"/>
      <c r="VPD268" s="332"/>
      <c r="VPE268" s="333"/>
      <c r="VPF268" s="330"/>
      <c r="VPG268" s="322"/>
      <c r="VPH268" s="332"/>
      <c r="VPI268" s="333"/>
      <c r="VPJ268" s="330"/>
      <c r="VPK268" s="322"/>
      <c r="VPL268" s="332"/>
      <c r="VPM268" s="333"/>
      <c r="VPN268" s="330"/>
      <c r="VPO268" s="322"/>
      <c r="VPP268" s="332"/>
      <c r="VPQ268" s="333"/>
      <c r="VPR268" s="330"/>
      <c r="VPS268" s="322"/>
      <c r="VPT268" s="332"/>
      <c r="VPU268" s="333"/>
      <c r="VPV268" s="330"/>
      <c r="VPW268" s="322"/>
      <c r="VPX268" s="332"/>
      <c r="VPY268" s="333"/>
      <c r="VPZ268" s="330"/>
      <c r="VQA268" s="322"/>
      <c r="VQB268" s="332"/>
      <c r="VQC268" s="333"/>
      <c r="VQD268" s="330"/>
      <c r="VQE268" s="322"/>
      <c r="VQF268" s="332"/>
      <c r="VQG268" s="333"/>
      <c r="VQH268" s="330"/>
      <c r="VQI268" s="322"/>
      <c r="VQJ268" s="332"/>
      <c r="VQK268" s="333"/>
      <c r="VQL268" s="330"/>
      <c r="VQM268" s="322"/>
      <c r="VQN268" s="332"/>
      <c r="VQO268" s="333"/>
      <c r="VQP268" s="330"/>
      <c r="VQQ268" s="322"/>
      <c r="VQR268" s="332"/>
      <c r="VQS268" s="333"/>
      <c r="VQT268" s="330"/>
      <c r="VQU268" s="322"/>
      <c r="VQV268" s="332"/>
      <c r="VQW268" s="333"/>
      <c r="VQX268" s="330"/>
      <c r="VQY268" s="322"/>
      <c r="VQZ268" s="332"/>
      <c r="VRA268" s="333"/>
      <c r="VRB268" s="330"/>
      <c r="VRC268" s="322"/>
      <c r="VRD268" s="332"/>
      <c r="VRE268" s="333"/>
      <c r="VRF268" s="330"/>
      <c r="VRG268" s="322"/>
      <c r="VRH268" s="332"/>
      <c r="VRI268" s="333"/>
      <c r="VRJ268" s="330"/>
      <c r="VRK268" s="322"/>
      <c r="VRL268" s="332"/>
      <c r="VRM268" s="333"/>
      <c r="VRN268" s="330"/>
      <c r="VRO268" s="322"/>
      <c r="VRP268" s="332"/>
      <c r="VRQ268" s="333"/>
      <c r="VRR268" s="330"/>
      <c r="VRS268" s="322"/>
      <c r="VRT268" s="332"/>
      <c r="VRU268" s="333"/>
      <c r="VRV268" s="330"/>
      <c r="VRW268" s="322"/>
      <c r="VRX268" s="332"/>
      <c r="VRY268" s="333"/>
      <c r="VRZ268" s="330"/>
      <c r="VSA268" s="322"/>
      <c r="VSB268" s="332"/>
      <c r="VSC268" s="333"/>
      <c r="VSD268" s="330"/>
      <c r="VSE268" s="322"/>
      <c r="VSF268" s="332"/>
      <c r="VSG268" s="333"/>
      <c r="VSH268" s="330"/>
      <c r="VSI268" s="322"/>
      <c r="VSJ268" s="332"/>
      <c r="VSK268" s="333"/>
      <c r="VSL268" s="330"/>
      <c r="VSM268" s="322"/>
      <c r="VSN268" s="332"/>
      <c r="VSO268" s="333"/>
      <c r="VSP268" s="330"/>
      <c r="VSQ268" s="322"/>
      <c r="VSR268" s="332"/>
      <c r="VSS268" s="333"/>
      <c r="VST268" s="330"/>
      <c r="VSU268" s="322"/>
      <c r="VSV268" s="332"/>
      <c r="VSW268" s="333"/>
      <c r="VSX268" s="330"/>
      <c r="VSY268" s="322"/>
      <c r="VSZ268" s="332"/>
      <c r="VTA268" s="333"/>
      <c r="VTB268" s="330"/>
      <c r="VTC268" s="322"/>
      <c r="VTD268" s="332"/>
      <c r="VTE268" s="333"/>
      <c r="VTF268" s="330"/>
      <c r="VTG268" s="322"/>
      <c r="VTH268" s="332"/>
      <c r="VTI268" s="333"/>
      <c r="VTJ268" s="330"/>
      <c r="VTK268" s="322"/>
      <c r="VTL268" s="332"/>
      <c r="VTM268" s="333"/>
      <c r="VTN268" s="330"/>
      <c r="VTO268" s="322"/>
      <c r="VTP268" s="332"/>
      <c r="VTQ268" s="333"/>
      <c r="VTR268" s="330"/>
      <c r="VTS268" s="322"/>
      <c r="VTT268" s="332"/>
      <c r="VTU268" s="333"/>
      <c r="VTV268" s="330"/>
      <c r="VTW268" s="322"/>
      <c r="VTX268" s="332"/>
      <c r="VTY268" s="333"/>
      <c r="VTZ268" s="330"/>
      <c r="VUA268" s="322"/>
      <c r="VUB268" s="332"/>
      <c r="VUC268" s="333"/>
      <c r="VUD268" s="330"/>
      <c r="VUE268" s="322"/>
      <c r="VUF268" s="332"/>
      <c r="VUG268" s="333"/>
      <c r="VUH268" s="330"/>
      <c r="VUI268" s="322"/>
      <c r="VUJ268" s="332"/>
      <c r="VUK268" s="333"/>
      <c r="VUL268" s="330"/>
      <c r="VUM268" s="322"/>
      <c r="VUN268" s="332"/>
      <c r="VUO268" s="333"/>
      <c r="VUP268" s="330"/>
      <c r="VUQ268" s="322"/>
      <c r="VUR268" s="332"/>
      <c r="VUS268" s="333"/>
      <c r="VUT268" s="330"/>
      <c r="VUU268" s="322"/>
      <c r="VUV268" s="332"/>
      <c r="VUW268" s="333"/>
      <c r="VUX268" s="330"/>
      <c r="VUY268" s="322"/>
      <c r="VUZ268" s="332"/>
      <c r="VVA268" s="333"/>
      <c r="VVB268" s="330"/>
      <c r="VVC268" s="322"/>
      <c r="VVD268" s="332"/>
      <c r="VVE268" s="333"/>
      <c r="VVF268" s="330"/>
      <c r="VVG268" s="322"/>
      <c r="VVH268" s="332"/>
      <c r="VVI268" s="333"/>
      <c r="VVJ268" s="330"/>
      <c r="VVK268" s="322"/>
      <c r="VVL268" s="332"/>
      <c r="VVM268" s="333"/>
      <c r="VVN268" s="330"/>
      <c r="VVO268" s="322"/>
      <c r="VVP268" s="332"/>
      <c r="VVQ268" s="333"/>
      <c r="VVR268" s="330"/>
      <c r="VVS268" s="322"/>
      <c r="VVT268" s="332"/>
      <c r="VVU268" s="333"/>
      <c r="VVV268" s="330"/>
      <c r="VVW268" s="322"/>
      <c r="VVX268" s="332"/>
      <c r="VVY268" s="333"/>
      <c r="VVZ268" s="330"/>
      <c r="VWA268" s="322"/>
      <c r="VWB268" s="332"/>
      <c r="VWC268" s="333"/>
      <c r="VWD268" s="330"/>
      <c r="VWE268" s="322"/>
      <c r="VWF268" s="332"/>
      <c r="VWG268" s="333"/>
      <c r="VWH268" s="330"/>
      <c r="VWI268" s="322"/>
      <c r="VWJ268" s="332"/>
      <c r="VWK268" s="333"/>
      <c r="VWL268" s="330"/>
      <c r="VWM268" s="322"/>
      <c r="VWN268" s="332"/>
      <c r="VWO268" s="333"/>
      <c r="VWP268" s="330"/>
      <c r="VWQ268" s="322"/>
      <c r="VWR268" s="332"/>
      <c r="VWS268" s="333"/>
      <c r="VWT268" s="330"/>
      <c r="VWU268" s="322"/>
      <c r="VWV268" s="332"/>
      <c r="VWW268" s="333"/>
      <c r="VWX268" s="330"/>
      <c r="VWY268" s="322"/>
      <c r="VWZ268" s="332"/>
      <c r="VXA268" s="333"/>
      <c r="VXB268" s="330"/>
      <c r="VXC268" s="322"/>
      <c r="VXD268" s="332"/>
      <c r="VXE268" s="333"/>
      <c r="VXF268" s="330"/>
      <c r="VXG268" s="322"/>
      <c r="VXH268" s="332"/>
      <c r="VXI268" s="333"/>
      <c r="VXJ268" s="330"/>
      <c r="VXK268" s="322"/>
      <c r="VXL268" s="332"/>
      <c r="VXM268" s="333"/>
      <c r="VXN268" s="330"/>
      <c r="VXO268" s="322"/>
      <c r="VXP268" s="332"/>
      <c r="VXQ268" s="333"/>
      <c r="VXR268" s="330"/>
      <c r="VXS268" s="322"/>
      <c r="VXT268" s="332"/>
      <c r="VXU268" s="333"/>
      <c r="VXV268" s="330"/>
      <c r="VXW268" s="322"/>
      <c r="VXX268" s="332"/>
      <c r="VXY268" s="333"/>
      <c r="VXZ268" s="330"/>
      <c r="VYA268" s="322"/>
      <c r="VYB268" s="332"/>
      <c r="VYC268" s="333"/>
      <c r="VYD268" s="330"/>
      <c r="VYE268" s="322"/>
      <c r="VYF268" s="332"/>
      <c r="VYG268" s="333"/>
      <c r="VYH268" s="330"/>
      <c r="VYI268" s="322"/>
      <c r="VYJ268" s="332"/>
      <c r="VYK268" s="333"/>
      <c r="VYL268" s="330"/>
      <c r="VYM268" s="322"/>
      <c r="VYN268" s="332"/>
      <c r="VYO268" s="333"/>
      <c r="VYP268" s="330"/>
      <c r="VYQ268" s="322"/>
      <c r="VYR268" s="332"/>
      <c r="VYS268" s="333"/>
      <c r="VYT268" s="330"/>
      <c r="VYU268" s="322"/>
      <c r="VYV268" s="332"/>
      <c r="VYW268" s="333"/>
      <c r="VYX268" s="330"/>
      <c r="VYY268" s="322"/>
      <c r="VYZ268" s="332"/>
      <c r="VZA268" s="333"/>
      <c r="VZB268" s="330"/>
      <c r="VZC268" s="322"/>
      <c r="VZD268" s="332"/>
      <c r="VZE268" s="333"/>
      <c r="VZF268" s="330"/>
      <c r="VZG268" s="322"/>
      <c r="VZH268" s="332"/>
      <c r="VZI268" s="333"/>
      <c r="VZJ268" s="330"/>
      <c r="VZK268" s="322"/>
      <c r="VZL268" s="332"/>
      <c r="VZM268" s="333"/>
      <c r="VZN268" s="330"/>
      <c r="VZO268" s="322"/>
      <c r="VZP268" s="332"/>
      <c r="VZQ268" s="333"/>
      <c r="VZR268" s="330"/>
      <c r="VZS268" s="322"/>
      <c r="VZT268" s="332"/>
      <c r="VZU268" s="333"/>
      <c r="VZV268" s="330"/>
      <c r="VZW268" s="322"/>
      <c r="VZX268" s="332"/>
      <c r="VZY268" s="333"/>
      <c r="VZZ268" s="330"/>
      <c r="WAA268" s="322"/>
      <c r="WAB268" s="332"/>
      <c r="WAC268" s="333"/>
      <c r="WAD268" s="330"/>
      <c r="WAE268" s="322"/>
      <c r="WAF268" s="332"/>
      <c r="WAG268" s="333"/>
      <c r="WAH268" s="330"/>
      <c r="WAI268" s="322"/>
      <c r="WAJ268" s="332"/>
      <c r="WAK268" s="333"/>
      <c r="WAL268" s="330"/>
      <c r="WAM268" s="322"/>
      <c r="WAN268" s="332"/>
      <c r="WAO268" s="333"/>
      <c r="WAP268" s="330"/>
      <c r="WAQ268" s="322"/>
      <c r="WAR268" s="332"/>
      <c r="WAS268" s="333"/>
      <c r="WAT268" s="330"/>
      <c r="WAU268" s="322"/>
      <c r="WAV268" s="332"/>
      <c r="WAW268" s="333"/>
      <c r="WAX268" s="330"/>
      <c r="WAY268" s="322"/>
      <c r="WAZ268" s="332"/>
      <c r="WBA268" s="333"/>
      <c r="WBB268" s="330"/>
      <c r="WBC268" s="322"/>
      <c r="WBD268" s="332"/>
      <c r="WBE268" s="333"/>
      <c r="WBF268" s="330"/>
      <c r="WBG268" s="322"/>
      <c r="WBH268" s="332"/>
      <c r="WBI268" s="333"/>
      <c r="WBJ268" s="330"/>
      <c r="WBK268" s="322"/>
      <c r="WBL268" s="332"/>
      <c r="WBM268" s="333"/>
      <c r="WBN268" s="330"/>
      <c r="WBO268" s="322"/>
      <c r="WBP268" s="332"/>
      <c r="WBQ268" s="333"/>
      <c r="WBR268" s="330"/>
      <c r="WBS268" s="322"/>
      <c r="WBT268" s="332"/>
      <c r="WBU268" s="333"/>
      <c r="WBV268" s="330"/>
      <c r="WBW268" s="322"/>
      <c r="WBX268" s="332"/>
      <c r="WBY268" s="333"/>
      <c r="WBZ268" s="330"/>
      <c r="WCA268" s="322"/>
      <c r="WCB268" s="332"/>
      <c r="WCC268" s="333"/>
      <c r="WCD268" s="330"/>
      <c r="WCE268" s="322"/>
      <c r="WCF268" s="332"/>
      <c r="WCG268" s="333"/>
      <c r="WCH268" s="330"/>
      <c r="WCI268" s="322"/>
      <c r="WCJ268" s="332"/>
      <c r="WCK268" s="333"/>
      <c r="WCL268" s="330"/>
      <c r="WCM268" s="322"/>
      <c r="WCN268" s="332"/>
      <c r="WCO268" s="333"/>
      <c r="WCP268" s="330"/>
      <c r="WCQ268" s="322"/>
      <c r="WCR268" s="332"/>
      <c r="WCS268" s="333"/>
      <c r="WCT268" s="330"/>
      <c r="WCU268" s="322"/>
      <c r="WCV268" s="332"/>
      <c r="WCW268" s="333"/>
      <c r="WCX268" s="330"/>
      <c r="WCY268" s="322"/>
      <c r="WCZ268" s="332"/>
      <c r="WDA268" s="333"/>
      <c r="WDB268" s="330"/>
      <c r="WDC268" s="322"/>
      <c r="WDD268" s="332"/>
      <c r="WDE268" s="333"/>
      <c r="WDF268" s="330"/>
      <c r="WDG268" s="322"/>
      <c r="WDH268" s="332"/>
      <c r="WDI268" s="333"/>
      <c r="WDJ268" s="330"/>
      <c r="WDK268" s="322"/>
      <c r="WDL268" s="332"/>
      <c r="WDM268" s="333"/>
      <c r="WDN268" s="330"/>
      <c r="WDO268" s="322"/>
      <c r="WDP268" s="332"/>
      <c r="WDQ268" s="333"/>
      <c r="WDR268" s="330"/>
      <c r="WDS268" s="322"/>
      <c r="WDT268" s="332"/>
      <c r="WDU268" s="333"/>
      <c r="WDV268" s="330"/>
      <c r="WDW268" s="322"/>
      <c r="WDX268" s="332"/>
      <c r="WDY268" s="333"/>
      <c r="WDZ268" s="330"/>
      <c r="WEA268" s="322"/>
      <c r="WEB268" s="332"/>
      <c r="WEC268" s="333"/>
      <c r="WED268" s="330"/>
      <c r="WEE268" s="322"/>
      <c r="WEF268" s="332"/>
      <c r="WEG268" s="333"/>
      <c r="WEH268" s="330"/>
      <c r="WEI268" s="322"/>
      <c r="WEJ268" s="332"/>
      <c r="WEK268" s="333"/>
      <c r="WEL268" s="330"/>
      <c r="WEM268" s="322"/>
      <c r="WEN268" s="332"/>
      <c r="WEO268" s="333"/>
      <c r="WEP268" s="330"/>
      <c r="WEQ268" s="322"/>
      <c r="WER268" s="332"/>
      <c r="WES268" s="333"/>
      <c r="WET268" s="330"/>
      <c r="WEU268" s="322"/>
      <c r="WEV268" s="332"/>
      <c r="WEW268" s="333"/>
      <c r="WEX268" s="330"/>
      <c r="WEY268" s="322"/>
      <c r="WEZ268" s="332"/>
      <c r="WFA268" s="333"/>
      <c r="WFB268" s="330"/>
      <c r="WFC268" s="322"/>
      <c r="WFD268" s="332"/>
      <c r="WFE268" s="333"/>
      <c r="WFF268" s="330"/>
      <c r="WFG268" s="322"/>
      <c r="WFH268" s="332"/>
      <c r="WFI268" s="333"/>
      <c r="WFJ268" s="330"/>
      <c r="WFK268" s="322"/>
      <c r="WFL268" s="332"/>
      <c r="WFM268" s="333"/>
      <c r="WFN268" s="330"/>
      <c r="WFO268" s="322"/>
      <c r="WFP268" s="332"/>
      <c r="WFQ268" s="333"/>
      <c r="WFR268" s="330"/>
      <c r="WFS268" s="322"/>
      <c r="WFT268" s="332"/>
      <c r="WFU268" s="333"/>
      <c r="WFV268" s="330"/>
      <c r="WFW268" s="322"/>
      <c r="WFX268" s="332"/>
      <c r="WFY268" s="333"/>
      <c r="WFZ268" s="330"/>
      <c r="WGA268" s="322"/>
      <c r="WGB268" s="332"/>
      <c r="WGC268" s="333"/>
      <c r="WGD268" s="330"/>
      <c r="WGE268" s="322"/>
      <c r="WGF268" s="332"/>
      <c r="WGG268" s="333"/>
      <c r="WGH268" s="330"/>
      <c r="WGI268" s="322"/>
      <c r="WGJ268" s="332"/>
      <c r="WGK268" s="333"/>
      <c r="WGL268" s="330"/>
      <c r="WGM268" s="322"/>
      <c r="WGN268" s="332"/>
      <c r="WGO268" s="333"/>
      <c r="WGP268" s="330"/>
      <c r="WGQ268" s="322"/>
      <c r="WGR268" s="332"/>
      <c r="WGS268" s="333"/>
      <c r="WGT268" s="330"/>
      <c r="WGU268" s="322"/>
      <c r="WGV268" s="332"/>
      <c r="WGW268" s="333"/>
      <c r="WGX268" s="330"/>
      <c r="WGY268" s="322"/>
      <c r="WGZ268" s="332"/>
      <c r="WHA268" s="333"/>
      <c r="WHB268" s="330"/>
      <c r="WHC268" s="322"/>
      <c r="WHD268" s="332"/>
      <c r="WHE268" s="333"/>
      <c r="WHF268" s="330"/>
      <c r="WHG268" s="322"/>
      <c r="WHH268" s="332"/>
      <c r="WHI268" s="333"/>
      <c r="WHJ268" s="330"/>
      <c r="WHK268" s="322"/>
      <c r="WHL268" s="332"/>
      <c r="WHM268" s="333"/>
      <c r="WHN268" s="330"/>
      <c r="WHO268" s="322"/>
      <c r="WHP268" s="332"/>
      <c r="WHQ268" s="333"/>
      <c r="WHR268" s="330"/>
      <c r="WHS268" s="322"/>
      <c r="WHT268" s="332"/>
      <c r="WHU268" s="333"/>
      <c r="WHV268" s="330"/>
      <c r="WHW268" s="322"/>
      <c r="WHX268" s="332"/>
      <c r="WHY268" s="333"/>
      <c r="WHZ268" s="330"/>
      <c r="WIA268" s="322"/>
      <c r="WIB268" s="332"/>
      <c r="WIC268" s="333"/>
      <c r="WID268" s="330"/>
      <c r="WIE268" s="322"/>
      <c r="WIF268" s="332"/>
      <c r="WIG268" s="333"/>
      <c r="WIH268" s="330"/>
      <c r="WII268" s="322"/>
      <c r="WIJ268" s="332"/>
      <c r="WIK268" s="333"/>
      <c r="WIL268" s="330"/>
      <c r="WIM268" s="322"/>
      <c r="WIN268" s="332"/>
      <c r="WIO268" s="333"/>
      <c r="WIP268" s="330"/>
      <c r="WIQ268" s="322"/>
      <c r="WIR268" s="332"/>
      <c r="WIS268" s="333"/>
      <c r="WIT268" s="330"/>
      <c r="WIU268" s="322"/>
      <c r="WIV268" s="332"/>
      <c r="WIW268" s="333"/>
      <c r="WIX268" s="330"/>
      <c r="WIY268" s="322"/>
      <c r="WIZ268" s="332"/>
      <c r="WJA268" s="333"/>
      <c r="WJB268" s="330"/>
      <c r="WJC268" s="322"/>
      <c r="WJD268" s="332"/>
      <c r="WJE268" s="333"/>
      <c r="WJF268" s="330"/>
      <c r="WJG268" s="322"/>
      <c r="WJH268" s="332"/>
      <c r="WJI268" s="333"/>
      <c r="WJJ268" s="330"/>
      <c r="WJK268" s="322"/>
      <c r="WJL268" s="332"/>
      <c r="WJM268" s="333"/>
      <c r="WJN268" s="330"/>
      <c r="WJO268" s="322"/>
      <c r="WJP268" s="332"/>
      <c r="WJQ268" s="333"/>
      <c r="WJR268" s="330"/>
      <c r="WJS268" s="322"/>
      <c r="WJT268" s="332"/>
      <c r="WJU268" s="333"/>
      <c r="WJV268" s="330"/>
      <c r="WJW268" s="322"/>
      <c r="WJX268" s="332"/>
      <c r="WJY268" s="333"/>
      <c r="WJZ268" s="330"/>
      <c r="WKA268" s="322"/>
      <c r="WKB268" s="332"/>
      <c r="WKC268" s="333"/>
      <c r="WKD268" s="330"/>
      <c r="WKE268" s="322"/>
      <c r="WKF268" s="332"/>
      <c r="WKG268" s="333"/>
      <c r="WKH268" s="330"/>
      <c r="WKI268" s="322"/>
      <c r="WKJ268" s="332"/>
      <c r="WKK268" s="333"/>
      <c r="WKL268" s="330"/>
      <c r="WKM268" s="322"/>
      <c r="WKN268" s="332"/>
      <c r="WKO268" s="333"/>
      <c r="WKP268" s="330"/>
      <c r="WKQ268" s="322"/>
      <c r="WKR268" s="332"/>
      <c r="WKS268" s="333"/>
      <c r="WKT268" s="330"/>
      <c r="WKU268" s="322"/>
      <c r="WKV268" s="332"/>
      <c r="WKW268" s="333"/>
      <c r="WKX268" s="330"/>
      <c r="WKY268" s="322"/>
      <c r="WKZ268" s="332"/>
      <c r="WLA268" s="333"/>
      <c r="WLB268" s="330"/>
      <c r="WLC268" s="322"/>
      <c r="WLD268" s="332"/>
      <c r="WLE268" s="333"/>
      <c r="WLF268" s="330"/>
      <c r="WLG268" s="322"/>
      <c r="WLH268" s="332"/>
      <c r="WLI268" s="333"/>
      <c r="WLJ268" s="330"/>
      <c r="WLK268" s="322"/>
      <c r="WLL268" s="332"/>
      <c r="WLM268" s="333"/>
      <c r="WLN268" s="330"/>
      <c r="WLO268" s="322"/>
      <c r="WLP268" s="332"/>
      <c r="WLQ268" s="333"/>
      <c r="WLR268" s="330"/>
      <c r="WLS268" s="322"/>
      <c r="WLT268" s="332"/>
      <c r="WLU268" s="333"/>
      <c r="WLV268" s="330"/>
      <c r="WLW268" s="322"/>
      <c r="WLX268" s="332"/>
      <c r="WLY268" s="333"/>
      <c r="WLZ268" s="330"/>
      <c r="WMA268" s="322"/>
      <c r="WMB268" s="332"/>
      <c r="WMC268" s="333"/>
      <c r="WMD268" s="330"/>
      <c r="WME268" s="322"/>
      <c r="WMF268" s="332"/>
      <c r="WMG268" s="333"/>
      <c r="WMH268" s="330"/>
      <c r="WMI268" s="322"/>
      <c r="WMJ268" s="332"/>
      <c r="WMK268" s="333"/>
      <c r="WML268" s="330"/>
      <c r="WMM268" s="322"/>
      <c r="WMN268" s="332"/>
      <c r="WMO268" s="333"/>
      <c r="WMP268" s="330"/>
      <c r="WMQ268" s="322"/>
      <c r="WMR268" s="332"/>
      <c r="WMS268" s="333"/>
      <c r="WMT268" s="330"/>
      <c r="WMU268" s="322"/>
      <c r="WMV268" s="332"/>
      <c r="WMW268" s="333"/>
      <c r="WMX268" s="330"/>
      <c r="WMY268" s="322"/>
      <c r="WMZ268" s="332"/>
      <c r="WNA268" s="333"/>
      <c r="WNB268" s="330"/>
      <c r="WNC268" s="322"/>
      <c r="WND268" s="332"/>
      <c r="WNE268" s="333"/>
      <c r="WNF268" s="330"/>
      <c r="WNG268" s="322"/>
      <c r="WNH268" s="332"/>
      <c r="WNI268" s="333"/>
      <c r="WNJ268" s="330"/>
      <c r="WNK268" s="322"/>
      <c r="WNL268" s="332"/>
      <c r="WNM268" s="333"/>
      <c r="WNN268" s="330"/>
      <c r="WNO268" s="322"/>
      <c r="WNP268" s="332"/>
      <c r="WNQ268" s="333"/>
      <c r="WNR268" s="330"/>
      <c r="WNS268" s="322"/>
      <c r="WNT268" s="332"/>
      <c r="WNU268" s="333"/>
      <c r="WNV268" s="330"/>
      <c r="WNW268" s="322"/>
      <c r="WNX268" s="332"/>
      <c r="WNY268" s="333"/>
      <c r="WNZ268" s="330"/>
      <c r="WOA268" s="322"/>
      <c r="WOB268" s="332"/>
      <c r="WOC268" s="333"/>
      <c r="WOD268" s="330"/>
      <c r="WOE268" s="322"/>
      <c r="WOF268" s="332"/>
      <c r="WOG268" s="333"/>
      <c r="WOH268" s="330"/>
      <c r="WOI268" s="322"/>
      <c r="WOJ268" s="332"/>
      <c r="WOK268" s="333"/>
      <c r="WOL268" s="330"/>
      <c r="WOM268" s="322"/>
      <c r="WON268" s="332"/>
      <c r="WOO268" s="333"/>
      <c r="WOP268" s="330"/>
      <c r="WOQ268" s="322"/>
      <c r="WOR268" s="332"/>
      <c r="WOS268" s="333"/>
      <c r="WOT268" s="330"/>
      <c r="WOU268" s="322"/>
      <c r="WOV268" s="332"/>
      <c r="WOW268" s="333"/>
      <c r="WOX268" s="330"/>
      <c r="WOY268" s="322"/>
      <c r="WOZ268" s="332"/>
      <c r="WPA268" s="333"/>
      <c r="WPB268" s="330"/>
      <c r="WPC268" s="322"/>
      <c r="WPD268" s="332"/>
      <c r="WPE268" s="333"/>
      <c r="WPF268" s="330"/>
      <c r="WPG268" s="322"/>
      <c r="WPH268" s="332"/>
      <c r="WPI268" s="333"/>
      <c r="WPJ268" s="330"/>
      <c r="WPK268" s="322"/>
      <c r="WPL268" s="332"/>
      <c r="WPM268" s="333"/>
      <c r="WPN268" s="330"/>
      <c r="WPO268" s="322"/>
      <c r="WPP268" s="332"/>
      <c r="WPQ268" s="333"/>
      <c r="WPR268" s="330"/>
      <c r="WPS268" s="322"/>
      <c r="WPT268" s="332"/>
      <c r="WPU268" s="333"/>
      <c r="WPV268" s="330"/>
      <c r="WPW268" s="322"/>
      <c r="WPX268" s="332"/>
      <c r="WPY268" s="333"/>
      <c r="WPZ268" s="330"/>
      <c r="WQA268" s="322"/>
      <c r="WQB268" s="332"/>
      <c r="WQC268" s="333"/>
      <c r="WQD268" s="330"/>
      <c r="WQE268" s="322"/>
      <c r="WQF268" s="332"/>
      <c r="WQG268" s="333"/>
      <c r="WQH268" s="330"/>
      <c r="WQI268" s="322"/>
      <c r="WQJ268" s="332"/>
      <c r="WQK268" s="333"/>
      <c r="WQL268" s="330"/>
      <c r="WQM268" s="322"/>
      <c r="WQN268" s="332"/>
      <c r="WQO268" s="333"/>
      <c r="WQP268" s="330"/>
      <c r="WQQ268" s="322"/>
      <c r="WQR268" s="332"/>
      <c r="WQS268" s="333"/>
      <c r="WQT268" s="330"/>
      <c r="WQU268" s="322"/>
      <c r="WQV268" s="332"/>
      <c r="WQW268" s="333"/>
      <c r="WQX268" s="330"/>
      <c r="WQY268" s="322"/>
      <c r="WQZ268" s="332"/>
      <c r="WRA268" s="333"/>
      <c r="WRB268" s="330"/>
      <c r="WRC268" s="322"/>
      <c r="WRD268" s="332"/>
      <c r="WRE268" s="333"/>
      <c r="WRF268" s="330"/>
      <c r="WRG268" s="322"/>
      <c r="WRH268" s="332"/>
      <c r="WRI268" s="333"/>
      <c r="WRJ268" s="330"/>
      <c r="WRK268" s="322"/>
      <c r="WRL268" s="332"/>
      <c r="WRM268" s="333"/>
      <c r="WRN268" s="330"/>
      <c r="WRO268" s="322"/>
      <c r="WRP268" s="332"/>
      <c r="WRQ268" s="333"/>
      <c r="WRR268" s="330"/>
      <c r="WRS268" s="322"/>
      <c r="WRT268" s="332"/>
      <c r="WRU268" s="333"/>
      <c r="WRV268" s="330"/>
      <c r="WRW268" s="322"/>
      <c r="WRX268" s="332"/>
      <c r="WRY268" s="333"/>
      <c r="WRZ268" s="330"/>
      <c r="WSA268" s="322"/>
      <c r="WSB268" s="332"/>
      <c r="WSC268" s="333"/>
      <c r="WSD268" s="330"/>
      <c r="WSE268" s="322"/>
      <c r="WSF268" s="332"/>
      <c r="WSG268" s="333"/>
      <c r="WSH268" s="330"/>
      <c r="WSI268" s="322"/>
      <c r="WSJ268" s="332"/>
      <c r="WSK268" s="333"/>
      <c r="WSL268" s="330"/>
      <c r="WSM268" s="322"/>
      <c r="WSN268" s="332"/>
      <c r="WSO268" s="333"/>
      <c r="WSP268" s="330"/>
      <c r="WSQ268" s="322"/>
      <c r="WSR268" s="332"/>
      <c r="WSS268" s="333"/>
      <c r="WST268" s="330"/>
      <c r="WSU268" s="322"/>
      <c r="WSV268" s="332"/>
      <c r="WSW268" s="333"/>
      <c r="WSX268" s="330"/>
      <c r="WSY268" s="322"/>
      <c r="WSZ268" s="332"/>
      <c r="WTA268" s="333"/>
      <c r="WTB268" s="330"/>
      <c r="WTC268" s="322"/>
      <c r="WTD268" s="332"/>
      <c r="WTE268" s="333"/>
      <c r="WTF268" s="330"/>
      <c r="WTG268" s="322"/>
      <c r="WTH268" s="332"/>
      <c r="WTI268" s="333"/>
      <c r="WTJ268" s="330"/>
      <c r="WTK268" s="322"/>
      <c r="WTL268" s="332"/>
      <c r="WTM268" s="333"/>
      <c r="WTN268" s="330"/>
      <c r="WTO268" s="322"/>
      <c r="WTP268" s="332"/>
      <c r="WTQ268" s="333"/>
      <c r="WTR268" s="330"/>
      <c r="WTS268" s="322"/>
      <c r="WTT268" s="332"/>
      <c r="WTU268" s="333"/>
      <c r="WTV268" s="330"/>
      <c r="WTW268" s="322"/>
      <c r="WTX268" s="332"/>
      <c r="WTY268" s="333"/>
      <c r="WTZ268" s="330"/>
      <c r="WUA268" s="322"/>
      <c r="WUB268" s="332"/>
      <c r="WUC268" s="333"/>
      <c r="WUD268" s="330"/>
      <c r="WUE268" s="322"/>
      <c r="WUF268" s="332"/>
      <c r="WUG268" s="333"/>
      <c r="WUH268" s="330"/>
      <c r="WUI268" s="322"/>
      <c r="WUJ268" s="332"/>
      <c r="WUK268" s="333"/>
      <c r="WUL268" s="330"/>
      <c r="WUM268" s="322"/>
      <c r="WUN268" s="332"/>
      <c r="WUO268" s="333"/>
      <c r="WUP268" s="330"/>
      <c r="WUQ268" s="322"/>
      <c r="WUR268" s="332"/>
      <c r="WUS268" s="333"/>
      <c r="WUT268" s="330"/>
      <c r="WUU268" s="322"/>
      <c r="WUV268" s="332"/>
      <c r="WUW268" s="333"/>
      <c r="WUX268" s="330"/>
      <c r="WUY268" s="322"/>
      <c r="WUZ268" s="332"/>
      <c r="WVA268" s="333"/>
      <c r="WVB268" s="330"/>
      <c r="WVC268" s="322"/>
      <c r="WVD268" s="332"/>
      <c r="WVE268" s="333"/>
      <c r="WVF268" s="330"/>
      <c r="WVG268" s="322"/>
      <c r="WVH268" s="332"/>
      <c r="WVI268" s="333"/>
      <c r="WVJ268" s="330"/>
      <c r="WVK268" s="322"/>
      <c r="WVL268" s="332"/>
      <c r="WVM268" s="333"/>
      <c r="WVN268" s="330"/>
      <c r="WVO268" s="322"/>
      <c r="WVP268" s="332"/>
      <c r="WVQ268" s="333"/>
      <c r="WVR268" s="330"/>
      <c r="WVS268" s="322"/>
      <c r="WVT268" s="332"/>
      <c r="WVU268" s="333"/>
      <c r="WVV268" s="330"/>
      <c r="WVW268" s="322"/>
      <c r="WVX268" s="332"/>
      <c r="WVY268" s="333"/>
      <c r="WVZ268" s="330"/>
      <c r="WWA268" s="322"/>
      <c r="WWB268" s="332"/>
      <c r="WWC268" s="333"/>
      <c r="WWD268" s="330"/>
      <c r="WWE268" s="322"/>
      <c r="WWF268" s="332"/>
      <c r="WWG268" s="333"/>
      <c r="WWH268" s="330"/>
      <c r="WWI268" s="322"/>
      <c r="WWJ268" s="332"/>
      <c r="WWK268" s="333"/>
      <c r="WWL268" s="330"/>
      <c r="WWM268" s="322"/>
      <c r="WWN268" s="332"/>
      <c r="WWO268" s="333"/>
      <c r="WWP268" s="330"/>
      <c r="WWQ268" s="322"/>
      <c r="WWR268" s="332"/>
      <c r="WWS268" s="333"/>
      <c r="WWT268" s="330"/>
      <c r="WWU268" s="322"/>
      <c r="WWV268" s="332"/>
      <c r="WWW268" s="333"/>
      <c r="WWX268" s="330"/>
      <c r="WWY268" s="322"/>
      <c r="WWZ268" s="332"/>
      <c r="WXA268" s="333"/>
      <c r="WXB268" s="330"/>
      <c r="WXC268" s="322"/>
      <c r="WXD268" s="332"/>
      <c r="WXE268" s="333"/>
      <c r="WXF268" s="330"/>
      <c r="WXG268" s="322"/>
      <c r="WXH268" s="332"/>
      <c r="WXI268" s="333"/>
      <c r="WXJ268" s="330"/>
      <c r="WXK268" s="322"/>
      <c r="WXL268" s="332"/>
      <c r="WXM268" s="333"/>
      <c r="WXN268" s="330"/>
      <c r="WXO268" s="322"/>
      <c r="WXP268" s="332"/>
      <c r="WXQ268" s="333"/>
      <c r="WXR268" s="330"/>
      <c r="WXS268" s="322"/>
      <c r="WXT268" s="332"/>
      <c r="WXU268" s="333"/>
      <c r="WXV268" s="330"/>
      <c r="WXW268" s="322"/>
      <c r="WXX268" s="332"/>
      <c r="WXY268" s="333"/>
      <c r="WXZ268" s="330"/>
      <c r="WYA268" s="322"/>
      <c r="WYB268" s="332"/>
      <c r="WYC268" s="333"/>
      <c r="WYD268" s="330"/>
      <c r="WYE268" s="322"/>
      <c r="WYF268" s="332"/>
      <c r="WYG268" s="333"/>
      <c r="WYH268" s="330"/>
      <c r="WYI268" s="322"/>
      <c r="WYJ268" s="332"/>
      <c r="WYK268" s="333"/>
      <c r="WYL268" s="330"/>
      <c r="WYM268" s="322"/>
      <c r="WYN268" s="332"/>
      <c r="WYO268" s="333"/>
      <c r="WYP268" s="330"/>
      <c r="WYQ268" s="322"/>
      <c r="WYR268" s="332"/>
      <c r="WYS268" s="333"/>
      <c r="WYT268" s="330"/>
      <c r="WYU268" s="322"/>
      <c r="WYV268" s="332"/>
      <c r="WYW268" s="333"/>
      <c r="WYX268" s="330"/>
      <c r="WYY268" s="322"/>
      <c r="WYZ268" s="332"/>
      <c r="WZA268" s="333"/>
      <c r="WZB268" s="330"/>
      <c r="WZC268" s="322"/>
      <c r="WZD268" s="332"/>
      <c r="WZE268" s="333"/>
      <c r="WZF268" s="330"/>
      <c r="WZG268" s="322"/>
      <c r="WZH268" s="332"/>
      <c r="WZI268" s="333"/>
      <c r="WZJ268" s="330"/>
      <c r="WZK268" s="322"/>
      <c r="WZL268" s="332"/>
      <c r="WZM268" s="333"/>
      <c r="WZN268" s="330"/>
      <c r="WZO268" s="322"/>
      <c r="WZP268" s="332"/>
      <c r="WZQ268" s="333"/>
      <c r="WZR268" s="330"/>
      <c r="WZS268" s="322"/>
      <c r="WZT268" s="332"/>
      <c r="WZU268" s="333"/>
      <c r="WZV268" s="330"/>
      <c r="WZW268" s="322"/>
      <c r="WZX268" s="332"/>
      <c r="WZY268" s="333"/>
      <c r="WZZ268" s="330"/>
      <c r="XAA268" s="322"/>
      <c r="XAB268" s="332"/>
      <c r="XAC268" s="333"/>
      <c r="XAD268" s="330"/>
      <c r="XAE268" s="322"/>
      <c r="XAF268" s="332"/>
      <c r="XAG268" s="333"/>
      <c r="XAH268" s="330"/>
      <c r="XAI268" s="322"/>
      <c r="XAJ268" s="332"/>
      <c r="XAK268" s="333"/>
      <c r="XAL268" s="330"/>
      <c r="XAM268" s="322"/>
      <c r="XAN268" s="332"/>
      <c r="XAO268" s="333"/>
      <c r="XAP268" s="330"/>
      <c r="XAQ268" s="322"/>
      <c r="XAR268" s="332"/>
      <c r="XAS268" s="333"/>
      <c r="XAT268" s="330"/>
      <c r="XAU268" s="322"/>
      <c r="XAV268" s="332"/>
      <c r="XAW268" s="333"/>
      <c r="XAX268" s="330"/>
      <c r="XAY268" s="322"/>
      <c r="XAZ268" s="332"/>
      <c r="XBA268" s="333"/>
      <c r="XBB268" s="330"/>
      <c r="XBC268" s="322"/>
      <c r="XBD268" s="332"/>
      <c r="XBE268" s="333"/>
      <c r="XBF268" s="330"/>
      <c r="XBG268" s="322"/>
      <c r="XBH268" s="332"/>
      <c r="XBI268" s="333"/>
      <c r="XBJ268" s="330"/>
      <c r="XBK268" s="322"/>
      <c r="XBL268" s="332"/>
      <c r="XBM268" s="333"/>
      <c r="XBN268" s="330"/>
      <c r="XBO268" s="322"/>
      <c r="XBP268" s="332"/>
      <c r="XBQ268" s="333"/>
      <c r="XBR268" s="330"/>
      <c r="XBS268" s="322"/>
      <c r="XBT268" s="332"/>
      <c r="XBU268" s="333"/>
      <c r="XBV268" s="330"/>
      <c r="XBW268" s="322"/>
      <c r="XBX268" s="332"/>
      <c r="XBY268" s="333"/>
      <c r="XBZ268" s="330"/>
      <c r="XCA268" s="322"/>
      <c r="XCB268" s="332"/>
      <c r="XCC268" s="333"/>
      <c r="XCD268" s="330"/>
      <c r="XCE268" s="322"/>
      <c r="XCF268" s="332"/>
      <c r="XCG268" s="333"/>
      <c r="XCH268" s="330"/>
      <c r="XCI268" s="322"/>
      <c r="XCJ268" s="332"/>
      <c r="XCK268" s="333"/>
      <c r="XCL268" s="330"/>
      <c r="XCM268" s="322"/>
      <c r="XCN268" s="332"/>
      <c r="XCO268" s="333"/>
      <c r="XCP268" s="330"/>
      <c r="XCQ268" s="322"/>
      <c r="XCR268" s="332"/>
      <c r="XCS268" s="333"/>
      <c r="XCT268" s="330"/>
      <c r="XCU268" s="322"/>
      <c r="XCV268" s="332"/>
      <c r="XCW268" s="333"/>
      <c r="XCX268" s="330"/>
      <c r="XCY268" s="322"/>
      <c r="XCZ268" s="332"/>
      <c r="XDA268" s="333"/>
      <c r="XDB268" s="330"/>
      <c r="XDC268" s="322"/>
      <c r="XDD268" s="332"/>
      <c r="XDE268" s="333"/>
      <c r="XDF268" s="330"/>
      <c r="XDG268" s="322"/>
      <c r="XDH268" s="332"/>
      <c r="XDI268" s="333"/>
      <c r="XDJ268" s="330"/>
      <c r="XDK268" s="322"/>
      <c r="XDL268" s="332"/>
      <c r="XDM268" s="333"/>
      <c r="XDN268" s="330"/>
      <c r="XDO268" s="322"/>
      <c r="XDP268" s="332"/>
      <c r="XDQ268" s="333"/>
      <c r="XDR268" s="330"/>
      <c r="XDS268" s="322"/>
      <c r="XDT268" s="332"/>
      <c r="XDU268" s="333"/>
      <c r="XDV268" s="330"/>
      <c r="XDW268" s="322"/>
      <c r="XDX268" s="332"/>
      <c r="XDY268" s="333"/>
      <c r="XDZ268" s="330"/>
      <c r="XEA268" s="322"/>
      <c r="XEB268" s="332"/>
      <c r="XEC268" s="333"/>
      <c r="XED268" s="330"/>
      <c r="XEE268" s="322"/>
      <c r="XEF268" s="332"/>
      <c r="XEG268" s="333"/>
      <c r="XEH268" s="330"/>
      <c r="XEI268" s="322"/>
      <c r="XEJ268" s="332"/>
      <c r="XEK268" s="333"/>
      <c r="XEL268" s="330"/>
      <c r="XEM268" s="322"/>
      <c r="XEN268" s="332"/>
      <c r="XEO268" s="333"/>
    </row>
    <row r="269" spans="1:16369" hidden="1">
      <c r="A269" s="337" t="s">
        <v>181</v>
      </c>
      <c r="B269" s="307" t="s">
        <v>182</v>
      </c>
      <c r="C269" s="336" t="s">
        <v>183</v>
      </c>
      <c r="D269" s="309">
        <v>0</v>
      </c>
      <c r="E269" s="337"/>
      <c r="F269" s="337"/>
      <c r="G269" s="307"/>
      <c r="H269" s="336"/>
      <c r="I269" s="309"/>
      <c r="J269" s="337"/>
      <c r="K269" s="307"/>
      <c r="L269" s="336"/>
      <c r="M269" s="309"/>
      <c r="N269" s="337"/>
      <c r="O269" s="307"/>
      <c r="P269" s="336"/>
      <c r="Q269" s="309"/>
      <c r="R269" s="337"/>
      <c r="S269" s="307"/>
      <c r="T269" s="336"/>
      <c r="U269" s="309"/>
      <c r="V269" s="337"/>
      <c r="W269" s="307"/>
      <c r="X269" s="336"/>
      <c r="Y269" s="309"/>
      <c r="Z269" s="337"/>
      <c r="AA269" s="307"/>
      <c r="AB269" s="336"/>
      <c r="AC269" s="309"/>
      <c r="AD269" s="337"/>
      <c r="AE269" s="307"/>
      <c r="AF269" s="336"/>
      <c r="AG269" s="309"/>
      <c r="AH269" s="337"/>
      <c r="AI269" s="307"/>
      <c r="AJ269" s="336"/>
      <c r="AK269" s="309"/>
      <c r="AL269" s="337"/>
      <c r="AM269" s="307"/>
      <c r="AN269" s="336"/>
      <c r="AO269" s="309"/>
      <c r="AP269" s="337"/>
      <c r="AQ269" s="307"/>
      <c r="AR269" s="336"/>
      <c r="AS269" s="309"/>
      <c r="AT269" s="337"/>
      <c r="AU269" s="307"/>
      <c r="AV269" s="336"/>
      <c r="AW269" s="309"/>
      <c r="AX269" s="337"/>
      <c r="AY269" s="307"/>
      <c r="AZ269" s="336"/>
      <c r="BA269" s="309"/>
      <c r="BB269" s="337"/>
      <c r="BC269" s="307"/>
      <c r="BD269" s="336"/>
      <c r="BE269" s="309"/>
      <c r="BF269" s="337"/>
      <c r="BG269" s="307"/>
      <c r="BH269" s="336"/>
      <c r="BI269" s="309"/>
      <c r="BJ269" s="337"/>
      <c r="BK269" s="307"/>
      <c r="BL269" s="336"/>
      <c r="BM269" s="309"/>
      <c r="BN269" s="337"/>
      <c r="BO269" s="307"/>
      <c r="BP269" s="336"/>
      <c r="BQ269" s="309"/>
      <c r="BR269" s="337"/>
      <c r="BS269" s="307"/>
      <c r="BT269" s="336"/>
      <c r="BU269" s="309"/>
      <c r="BV269" s="337"/>
      <c r="BW269" s="307"/>
      <c r="BX269" s="336"/>
      <c r="BY269" s="309"/>
      <c r="BZ269" s="337"/>
      <c r="CA269" s="307"/>
      <c r="CB269" s="336"/>
      <c r="CC269" s="309"/>
      <c r="CD269" s="337"/>
      <c r="CE269" s="307"/>
      <c r="CF269" s="336"/>
      <c r="CG269" s="309"/>
      <c r="CH269" s="337"/>
      <c r="CI269" s="307"/>
      <c r="CJ269" s="336"/>
      <c r="CK269" s="309"/>
      <c r="CL269" s="337"/>
      <c r="CM269" s="307"/>
      <c r="CN269" s="336"/>
      <c r="CO269" s="309"/>
      <c r="CP269" s="337"/>
      <c r="CQ269" s="307"/>
      <c r="CR269" s="336"/>
      <c r="CS269" s="309"/>
      <c r="CT269" s="337"/>
      <c r="CU269" s="307"/>
      <c r="CV269" s="336"/>
      <c r="CW269" s="309"/>
      <c r="CX269" s="337"/>
      <c r="CY269" s="307"/>
      <c r="CZ269" s="336"/>
      <c r="DA269" s="309"/>
      <c r="DB269" s="337"/>
      <c r="DC269" s="307"/>
      <c r="DD269" s="336"/>
      <c r="DE269" s="309"/>
      <c r="DF269" s="337"/>
      <c r="DG269" s="307"/>
      <c r="DH269" s="336"/>
      <c r="DI269" s="309"/>
      <c r="DJ269" s="337"/>
      <c r="DK269" s="307"/>
      <c r="DL269" s="336"/>
      <c r="DM269" s="309"/>
      <c r="DN269" s="337"/>
      <c r="DO269" s="307"/>
      <c r="DP269" s="336"/>
      <c r="DQ269" s="309"/>
      <c r="DR269" s="337"/>
      <c r="DS269" s="307"/>
      <c r="DT269" s="336"/>
      <c r="DU269" s="309"/>
      <c r="DV269" s="337"/>
      <c r="DW269" s="307"/>
      <c r="DX269" s="336"/>
      <c r="DY269" s="309"/>
      <c r="DZ269" s="337"/>
      <c r="EA269" s="307"/>
      <c r="EB269" s="336"/>
      <c r="EC269" s="309"/>
      <c r="ED269" s="337"/>
      <c r="EE269" s="307"/>
      <c r="EF269" s="336"/>
      <c r="EG269" s="309"/>
      <c r="EH269" s="337"/>
      <c r="EI269" s="307"/>
      <c r="EJ269" s="336"/>
      <c r="EK269" s="309"/>
      <c r="EL269" s="337"/>
      <c r="EM269" s="307"/>
      <c r="EN269" s="336"/>
      <c r="EO269" s="309"/>
      <c r="EP269" s="337"/>
      <c r="EQ269" s="307"/>
      <c r="ER269" s="336"/>
      <c r="ES269" s="309"/>
      <c r="ET269" s="337"/>
      <c r="EU269" s="307"/>
      <c r="EV269" s="336"/>
      <c r="EW269" s="309"/>
      <c r="EX269" s="337"/>
      <c r="EY269" s="307"/>
      <c r="EZ269" s="336"/>
      <c r="FA269" s="309"/>
      <c r="FB269" s="337"/>
      <c r="FC269" s="307"/>
      <c r="FD269" s="336"/>
      <c r="FE269" s="309"/>
      <c r="FF269" s="337"/>
      <c r="FG269" s="307"/>
      <c r="FH269" s="336"/>
      <c r="FI269" s="309"/>
      <c r="FJ269" s="337"/>
      <c r="FK269" s="307"/>
      <c r="FL269" s="336"/>
      <c r="FM269" s="309"/>
      <c r="FN269" s="337"/>
      <c r="FO269" s="307"/>
      <c r="FP269" s="336"/>
      <c r="FQ269" s="309"/>
      <c r="FR269" s="337"/>
      <c r="FS269" s="307"/>
      <c r="FT269" s="336"/>
      <c r="FU269" s="309"/>
      <c r="FV269" s="337"/>
      <c r="FW269" s="307"/>
      <c r="FX269" s="336"/>
      <c r="FY269" s="309"/>
      <c r="FZ269" s="337"/>
      <c r="GA269" s="307"/>
      <c r="GB269" s="336"/>
      <c r="GC269" s="309"/>
      <c r="GD269" s="337"/>
      <c r="GE269" s="307"/>
      <c r="GF269" s="336"/>
      <c r="GG269" s="309"/>
      <c r="GH269" s="337"/>
      <c r="GI269" s="307"/>
      <c r="GJ269" s="336"/>
      <c r="GK269" s="309"/>
      <c r="GL269" s="337"/>
      <c r="GM269" s="307"/>
      <c r="GN269" s="336"/>
      <c r="GO269" s="309"/>
      <c r="GP269" s="337"/>
      <c r="GQ269" s="307"/>
      <c r="GR269" s="336"/>
      <c r="GS269" s="309"/>
      <c r="GT269" s="337"/>
      <c r="GU269" s="307"/>
      <c r="GV269" s="336"/>
      <c r="GW269" s="309"/>
      <c r="GX269" s="337"/>
      <c r="GY269" s="307"/>
      <c r="GZ269" s="336"/>
      <c r="HA269" s="309"/>
      <c r="HB269" s="337"/>
      <c r="HC269" s="307"/>
      <c r="HD269" s="336"/>
      <c r="HE269" s="309"/>
      <c r="HF269" s="337"/>
      <c r="HG269" s="307"/>
      <c r="HH269" s="336"/>
      <c r="HI269" s="309"/>
      <c r="HJ269" s="337"/>
      <c r="HK269" s="307"/>
      <c r="HL269" s="336"/>
      <c r="HM269" s="309"/>
      <c r="HN269" s="337"/>
      <c r="HO269" s="307"/>
      <c r="HP269" s="336"/>
      <c r="HQ269" s="309"/>
      <c r="HR269" s="337"/>
      <c r="HS269" s="307"/>
      <c r="HT269" s="336"/>
      <c r="HU269" s="309"/>
      <c r="HV269" s="337"/>
      <c r="HW269" s="307"/>
      <c r="HX269" s="336"/>
      <c r="HY269" s="309"/>
      <c r="HZ269" s="337"/>
      <c r="IA269" s="307"/>
      <c r="IB269" s="336"/>
      <c r="IC269" s="309"/>
      <c r="ID269" s="337"/>
      <c r="IE269" s="307"/>
      <c r="IF269" s="336"/>
      <c r="IG269" s="309"/>
      <c r="IH269" s="337"/>
      <c r="II269" s="307"/>
      <c r="IJ269" s="336"/>
      <c r="IK269" s="309"/>
      <c r="IL269" s="337"/>
      <c r="IM269" s="307"/>
      <c r="IN269" s="336"/>
      <c r="IO269" s="309"/>
      <c r="IP269" s="337"/>
      <c r="IQ269" s="307"/>
      <c r="IR269" s="336"/>
      <c r="IS269" s="309"/>
      <c r="IT269" s="337"/>
      <c r="IU269" s="307"/>
      <c r="IV269" s="336"/>
      <c r="IW269" s="309"/>
      <c r="IX269" s="337"/>
      <c r="IY269" s="307"/>
      <c r="IZ269" s="336"/>
      <c r="JA269" s="309"/>
      <c r="JB269" s="337"/>
      <c r="JC269" s="307"/>
      <c r="JD269" s="336"/>
      <c r="JE269" s="309"/>
      <c r="JF269" s="337"/>
      <c r="JG269" s="307"/>
      <c r="JH269" s="336"/>
      <c r="JI269" s="309"/>
      <c r="JJ269" s="337"/>
      <c r="JK269" s="307"/>
      <c r="JL269" s="336"/>
      <c r="JM269" s="309"/>
      <c r="JN269" s="337"/>
      <c r="JO269" s="307"/>
      <c r="JP269" s="336"/>
      <c r="JQ269" s="309"/>
      <c r="JR269" s="337"/>
      <c r="JS269" s="307"/>
      <c r="JT269" s="336"/>
      <c r="JU269" s="309"/>
      <c r="JV269" s="337"/>
      <c r="JW269" s="307"/>
      <c r="JX269" s="336"/>
      <c r="JY269" s="309"/>
      <c r="JZ269" s="337"/>
      <c r="KA269" s="307"/>
      <c r="KB269" s="336"/>
      <c r="KC269" s="309"/>
      <c r="KD269" s="337"/>
      <c r="KE269" s="307"/>
      <c r="KF269" s="336"/>
      <c r="KG269" s="309"/>
      <c r="KH269" s="337"/>
      <c r="KI269" s="307"/>
      <c r="KJ269" s="336"/>
      <c r="KK269" s="309"/>
      <c r="KL269" s="337"/>
      <c r="KM269" s="307"/>
      <c r="KN269" s="336"/>
      <c r="KO269" s="309"/>
      <c r="KP269" s="337"/>
      <c r="KQ269" s="307"/>
      <c r="KR269" s="336"/>
      <c r="KS269" s="309"/>
      <c r="KT269" s="337"/>
      <c r="KU269" s="307"/>
      <c r="KV269" s="336"/>
      <c r="KW269" s="309"/>
      <c r="KX269" s="337"/>
      <c r="KY269" s="307"/>
      <c r="KZ269" s="336"/>
      <c r="LA269" s="309"/>
      <c r="LB269" s="337"/>
      <c r="LC269" s="307"/>
      <c r="LD269" s="336"/>
      <c r="LE269" s="309"/>
      <c r="LF269" s="337"/>
      <c r="LG269" s="307"/>
      <c r="LH269" s="336"/>
      <c r="LI269" s="309"/>
      <c r="LJ269" s="337"/>
      <c r="LK269" s="307"/>
      <c r="LL269" s="336"/>
      <c r="LM269" s="309"/>
      <c r="LN269" s="337"/>
      <c r="LO269" s="307"/>
      <c r="LP269" s="336"/>
      <c r="LQ269" s="309"/>
      <c r="LR269" s="337"/>
      <c r="LS269" s="307"/>
      <c r="LT269" s="336"/>
      <c r="LU269" s="309"/>
      <c r="LV269" s="337"/>
      <c r="LW269" s="307"/>
      <c r="LX269" s="336"/>
      <c r="LY269" s="309"/>
      <c r="LZ269" s="337"/>
      <c r="MA269" s="307"/>
      <c r="MB269" s="336"/>
      <c r="MC269" s="309"/>
      <c r="MD269" s="337"/>
      <c r="ME269" s="307"/>
      <c r="MF269" s="336"/>
      <c r="MG269" s="309"/>
      <c r="MH269" s="337"/>
      <c r="MI269" s="307"/>
      <c r="MJ269" s="336"/>
      <c r="MK269" s="309"/>
      <c r="ML269" s="337"/>
      <c r="MM269" s="307"/>
      <c r="MN269" s="336"/>
      <c r="MO269" s="309"/>
      <c r="MP269" s="337"/>
      <c r="MQ269" s="307"/>
      <c r="MR269" s="336"/>
      <c r="MS269" s="309"/>
      <c r="MT269" s="337"/>
      <c r="MU269" s="307"/>
      <c r="MV269" s="336"/>
      <c r="MW269" s="309"/>
      <c r="MX269" s="337"/>
      <c r="MY269" s="307"/>
      <c r="MZ269" s="336"/>
      <c r="NA269" s="309"/>
      <c r="NB269" s="337"/>
      <c r="NC269" s="307"/>
      <c r="ND269" s="336"/>
      <c r="NE269" s="309"/>
      <c r="NF269" s="337"/>
      <c r="NG269" s="307"/>
      <c r="NH269" s="336"/>
      <c r="NI269" s="309"/>
      <c r="NJ269" s="337"/>
      <c r="NK269" s="307"/>
      <c r="NL269" s="336"/>
      <c r="NM269" s="309"/>
      <c r="NN269" s="337"/>
      <c r="NO269" s="307"/>
      <c r="NP269" s="336"/>
      <c r="NQ269" s="309"/>
      <c r="NR269" s="337"/>
      <c r="NS269" s="307"/>
      <c r="NT269" s="336"/>
      <c r="NU269" s="309"/>
      <c r="NV269" s="337"/>
      <c r="NW269" s="307"/>
      <c r="NX269" s="336"/>
      <c r="NY269" s="309"/>
      <c r="NZ269" s="337"/>
      <c r="OA269" s="307"/>
      <c r="OB269" s="336"/>
      <c r="OC269" s="309"/>
      <c r="OD269" s="337"/>
      <c r="OE269" s="307"/>
      <c r="OF269" s="336"/>
      <c r="OG269" s="309"/>
      <c r="OH269" s="337"/>
      <c r="OI269" s="307"/>
      <c r="OJ269" s="336"/>
      <c r="OK269" s="309"/>
      <c r="OL269" s="337"/>
      <c r="OM269" s="307"/>
      <c r="ON269" s="336"/>
      <c r="OO269" s="309"/>
      <c r="OP269" s="337"/>
      <c r="OQ269" s="307"/>
      <c r="OR269" s="336"/>
      <c r="OS269" s="309"/>
      <c r="OT269" s="337"/>
      <c r="OU269" s="307"/>
      <c r="OV269" s="336"/>
      <c r="OW269" s="309"/>
      <c r="OX269" s="337"/>
      <c r="OY269" s="307"/>
      <c r="OZ269" s="336"/>
      <c r="PA269" s="309"/>
      <c r="PB269" s="337"/>
      <c r="PC269" s="307"/>
      <c r="PD269" s="336"/>
      <c r="PE269" s="309"/>
      <c r="PF269" s="337"/>
      <c r="PG269" s="307"/>
      <c r="PH269" s="336"/>
      <c r="PI269" s="309"/>
      <c r="PJ269" s="337"/>
      <c r="PK269" s="307"/>
      <c r="PL269" s="336"/>
      <c r="PM269" s="309"/>
      <c r="PN269" s="337"/>
      <c r="PO269" s="307"/>
      <c r="PP269" s="336"/>
      <c r="PQ269" s="309"/>
      <c r="PR269" s="337"/>
      <c r="PS269" s="307"/>
      <c r="PT269" s="336"/>
      <c r="PU269" s="309"/>
      <c r="PV269" s="337"/>
      <c r="PW269" s="307"/>
      <c r="PX269" s="336"/>
      <c r="PY269" s="309"/>
      <c r="PZ269" s="337"/>
      <c r="QA269" s="307"/>
      <c r="QB269" s="336"/>
      <c r="QC269" s="309"/>
      <c r="QD269" s="337"/>
      <c r="QE269" s="307"/>
      <c r="QF269" s="336"/>
      <c r="QG269" s="309"/>
      <c r="QH269" s="337"/>
      <c r="QI269" s="307"/>
      <c r="QJ269" s="336"/>
      <c r="QK269" s="309"/>
      <c r="QL269" s="337"/>
      <c r="QM269" s="307"/>
      <c r="QN269" s="336"/>
      <c r="QO269" s="309"/>
      <c r="QP269" s="337"/>
      <c r="QQ269" s="307"/>
      <c r="QR269" s="336"/>
      <c r="QS269" s="309"/>
      <c r="QT269" s="337"/>
      <c r="QU269" s="307"/>
      <c r="QV269" s="336"/>
      <c r="QW269" s="309"/>
      <c r="QX269" s="337"/>
      <c r="QY269" s="307"/>
      <c r="QZ269" s="336"/>
      <c r="RA269" s="309"/>
      <c r="RB269" s="337"/>
      <c r="RC269" s="307"/>
      <c r="RD269" s="336"/>
      <c r="RE269" s="309"/>
      <c r="RF269" s="337"/>
      <c r="RG269" s="307"/>
      <c r="RH269" s="336"/>
      <c r="RI269" s="309"/>
      <c r="RJ269" s="337"/>
      <c r="RK269" s="307"/>
      <c r="RL269" s="336"/>
      <c r="RM269" s="309"/>
      <c r="RN269" s="337"/>
      <c r="RO269" s="307"/>
      <c r="RP269" s="336"/>
      <c r="RQ269" s="309"/>
      <c r="RR269" s="337"/>
      <c r="RS269" s="307"/>
      <c r="RT269" s="336"/>
      <c r="RU269" s="309"/>
      <c r="RV269" s="337"/>
      <c r="RW269" s="307"/>
      <c r="RX269" s="336"/>
      <c r="RY269" s="309"/>
      <c r="RZ269" s="337"/>
      <c r="SA269" s="307"/>
      <c r="SB269" s="336"/>
      <c r="SC269" s="309"/>
      <c r="SD269" s="337"/>
      <c r="SE269" s="307"/>
      <c r="SF269" s="336"/>
      <c r="SG269" s="309"/>
      <c r="SH269" s="337"/>
      <c r="SI269" s="307"/>
      <c r="SJ269" s="336"/>
      <c r="SK269" s="309"/>
      <c r="SL269" s="337"/>
      <c r="SM269" s="307"/>
      <c r="SN269" s="336"/>
      <c r="SO269" s="309"/>
      <c r="SP269" s="337"/>
      <c r="SQ269" s="307"/>
      <c r="SR269" s="336"/>
      <c r="SS269" s="309"/>
      <c r="ST269" s="337"/>
      <c r="SU269" s="307"/>
      <c r="SV269" s="336"/>
      <c r="SW269" s="309"/>
      <c r="SX269" s="337"/>
      <c r="SY269" s="307"/>
      <c r="SZ269" s="336"/>
      <c r="TA269" s="309"/>
      <c r="TB269" s="337"/>
      <c r="TC269" s="307"/>
      <c r="TD269" s="336"/>
      <c r="TE269" s="309"/>
      <c r="TF269" s="337"/>
      <c r="TG269" s="307"/>
      <c r="TH269" s="336"/>
      <c r="TI269" s="309"/>
      <c r="TJ269" s="337"/>
      <c r="TK269" s="307"/>
      <c r="TL269" s="336"/>
      <c r="TM269" s="309"/>
      <c r="TN269" s="337"/>
      <c r="TO269" s="307"/>
      <c r="TP269" s="336"/>
      <c r="TQ269" s="309"/>
      <c r="TR269" s="337"/>
      <c r="TS269" s="307"/>
      <c r="TT269" s="336"/>
      <c r="TU269" s="309"/>
      <c r="TV269" s="337"/>
      <c r="TW269" s="307"/>
      <c r="TX269" s="336"/>
      <c r="TY269" s="309"/>
      <c r="TZ269" s="337"/>
      <c r="UA269" s="307"/>
      <c r="UB269" s="336"/>
      <c r="UC269" s="309"/>
      <c r="UD269" s="337"/>
      <c r="UE269" s="307"/>
      <c r="UF269" s="336"/>
      <c r="UG269" s="309"/>
      <c r="UH269" s="337"/>
      <c r="UI269" s="307"/>
      <c r="UJ269" s="336"/>
      <c r="UK269" s="309"/>
      <c r="UL269" s="337"/>
      <c r="UM269" s="307"/>
      <c r="UN269" s="336"/>
      <c r="UO269" s="309"/>
      <c r="UP269" s="337"/>
      <c r="UQ269" s="307"/>
      <c r="UR269" s="336"/>
      <c r="US269" s="309"/>
      <c r="UT269" s="337"/>
      <c r="UU269" s="307"/>
      <c r="UV269" s="336"/>
      <c r="UW269" s="309"/>
      <c r="UX269" s="337"/>
      <c r="UY269" s="307"/>
      <c r="UZ269" s="336"/>
      <c r="VA269" s="309"/>
      <c r="VB269" s="337"/>
      <c r="VC269" s="307"/>
      <c r="VD269" s="336"/>
      <c r="VE269" s="309"/>
      <c r="VF269" s="337"/>
      <c r="VG269" s="307"/>
      <c r="VH269" s="336"/>
      <c r="VI269" s="309"/>
      <c r="VJ269" s="337"/>
      <c r="VK269" s="307"/>
      <c r="VL269" s="336"/>
      <c r="VM269" s="309"/>
      <c r="VN269" s="337"/>
      <c r="VO269" s="307"/>
      <c r="VP269" s="336"/>
      <c r="VQ269" s="309"/>
      <c r="VR269" s="337"/>
      <c r="VS269" s="307"/>
      <c r="VT269" s="336"/>
      <c r="VU269" s="309"/>
      <c r="VV269" s="337"/>
      <c r="VW269" s="307"/>
      <c r="VX269" s="336"/>
      <c r="VY269" s="309"/>
      <c r="VZ269" s="337"/>
      <c r="WA269" s="307"/>
      <c r="WB269" s="336"/>
      <c r="WC269" s="309"/>
      <c r="WD269" s="337"/>
      <c r="WE269" s="307"/>
      <c r="WF269" s="336"/>
      <c r="WG269" s="309"/>
      <c r="WH269" s="337"/>
      <c r="WI269" s="307"/>
      <c r="WJ269" s="336"/>
      <c r="WK269" s="309"/>
      <c r="WL269" s="337"/>
      <c r="WM269" s="307"/>
      <c r="WN269" s="336"/>
      <c r="WO269" s="309"/>
      <c r="WP269" s="337"/>
      <c r="WQ269" s="307"/>
      <c r="WR269" s="336"/>
      <c r="WS269" s="309"/>
      <c r="WT269" s="337"/>
      <c r="WU269" s="307"/>
      <c r="WV269" s="336"/>
      <c r="WW269" s="309"/>
      <c r="WX269" s="337"/>
      <c r="WY269" s="307"/>
      <c r="WZ269" s="336"/>
      <c r="XA269" s="309"/>
      <c r="XB269" s="337"/>
      <c r="XC269" s="307"/>
      <c r="XD269" s="336"/>
      <c r="XE269" s="309"/>
      <c r="XF269" s="337"/>
      <c r="XG269" s="307"/>
      <c r="XH269" s="336"/>
      <c r="XI269" s="309"/>
      <c r="XJ269" s="337"/>
      <c r="XK269" s="307"/>
      <c r="XL269" s="336"/>
      <c r="XM269" s="309"/>
      <c r="XN269" s="337"/>
      <c r="XO269" s="307"/>
      <c r="XP269" s="336"/>
      <c r="XQ269" s="309"/>
      <c r="XR269" s="337"/>
      <c r="XS269" s="307"/>
      <c r="XT269" s="336"/>
      <c r="XU269" s="309"/>
      <c r="XV269" s="337"/>
      <c r="XW269" s="307"/>
      <c r="XX269" s="336"/>
      <c r="XY269" s="309"/>
      <c r="XZ269" s="337"/>
      <c r="YA269" s="307"/>
      <c r="YB269" s="336"/>
      <c r="YC269" s="309"/>
      <c r="YD269" s="337"/>
      <c r="YE269" s="307"/>
      <c r="YF269" s="336"/>
      <c r="YG269" s="309"/>
      <c r="YH269" s="337"/>
      <c r="YI269" s="307"/>
      <c r="YJ269" s="336"/>
      <c r="YK269" s="309"/>
      <c r="YL269" s="337"/>
      <c r="YM269" s="307"/>
      <c r="YN269" s="336"/>
      <c r="YO269" s="309"/>
      <c r="YP269" s="337"/>
      <c r="YQ269" s="307"/>
      <c r="YR269" s="336"/>
      <c r="YS269" s="309"/>
      <c r="YT269" s="337"/>
      <c r="YU269" s="307"/>
      <c r="YV269" s="336"/>
      <c r="YW269" s="309"/>
      <c r="YX269" s="337"/>
      <c r="YY269" s="307"/>
      <c r="YZ269" s="336"/>
      <c r="ZA269" s="309"/>
      <c r="ZB269" s="337"/>
      <c r="ZC269" s="307"/>
      <c r="ZD269" s="336"/>
      <c r="ZE269" s="309"/>
      <c r="ZF269" s="337"/>
      <c r="ZG269" s="307"/>
      <c r="ZH269" s="336"/>
      <c r="ZI269" s="309"/>
      <c r="ZJ269" s="337"/>
      <c r="ZK269" s="307"/>
      <c r="ZL269" s="336"/>
      <c r="ZM269" s="309"/>
      <c r="ZN269" s="337"/>
      <c r="ZO269" s="307"/>
      <c r="ZP269" s="336"/>
      <c r="ZQ269" s="309"/>
      <c r="ZR269" s="337"/>
      <c r="ZS269" s="307"/>
      <c r="ZT269" s="336"/>
      <c r="ZU269" s="309"/>
      <c r="ZV269" s="337"/>
      <c r="ZW269" s="307"/>
      <c r="ZX269" s="336"/>
      <c r="ZY269" s="309"/>
      <c r="ZZ269" s="337"/>
      <c r="AAA269" s="307"/>
      <c r="AAB269" s="336"/>
      <c r="AAC269" s="309"/>
      <c r="AAD269" s="337"/>
      <c r="AAE269" s="307"/>
      <c r="AAF269" s="336"/>
      <c r="AAG269" s="309"/>
      <c r="AAH269" s="337"/>
      <c r="AAI269" s="307"/>
      <c r="AAJ269" s="336"/>
      <c r="AAK269" s="309"/>
      <c r="AAL269" s="337"/>
      <c r="AAM269" s="307"/>
      <c r="AAN269" s="336"/>
      <c r="AAO269" s="309"/>
      <c r="AAP269" s="337"/>
      <c r="AAQ269" s="307"/>
      <c r="AAR269" s="336"/>
      <c r="AAS269" s="309"/>
      <c r="AAT269" s="337"/>
      <c r="AAU269" s="307"/>
      <c r="AAV269" s="336"/>
      <c r="AAW269" s="309"/>
      <c r="AAX269" s="337"/>
      <c r="AAY269" s="307"/>
      <c r="AAZ269" s="336"/>
      <c r="ABA269" s="309"/>
      <c r="ABB269" s="337"/>
      <c r="ABC269" s="307"/>
      <c r="ABD269" s="336"/>
      <c r="ABE269" s="309"/>
      <c r="ABF269" s="337"/>
      <c r="ABG269" s="307"/>
      <c r="ABH269" s="336"/>
      <c r="ABI269" s="309"/>
      <c r="ABJ269" s="337"/>
      <c r="ABK269" s="307"/>
      <c r="ABL269" s="336"/>
      <c r="ABM269" s="309"/>
      <c r="ABN269" s="337"/>
      <c r="ABO269" s="307"/>
      <c r="ABP269" s="336"/>
      <c r="ABQ269" s="309"/>
      <c r="ABR269" s="337"/>
      <c r="ABS269" s="307"/>
      <c r="ABT269" s="336"/>
      <c r="ABU269" s="309"/>
      <c r="ABV269" s="337"/>
      <c r="ABW269" s="307"/>
      <c r="ABX269" s="336"/>
      <c r="ABY269" s="309"/>
      <c r="ABZ269" s="337"/>
      <c r="ACA269" s="307"/>
      <c r="ACB269" s="336"/>
      <c r="ACC269" s="309"/>
      <c r="ACD269" s="337"/>
      <c r="ACE269" s="307"/>
      <c r="ACF269" s="336"/>
      <c r="ACG269" s="309"/>
      <c r="ACH269" s="337"/>
      <c r="ACI269" s="307"/>
      <c r="ACJ269" s="336"/>
      <c r="ACK269" s="309"/>
      <c r="ACL269" s="337"/>
      <c r="ACM269" s="307"/>
      <c r="ACN269" s="336"/>
      <c r="ACO269" s="309"/>
      <c r="ACP269" s="337"/>
      <c r="ACQ269" s="307"/>
      <c r="ACR269" s="336"/>
      <c r="ACS269" s="309"/>
      <c r="ACT269" s="337"/>
      <c r="ACU269" s="307"/>
      <c r="ACV269" s="336"/>
      <c r="ACW269" s="309"/>
      <c r="ACX269" s="337"/>
      <c r="ACY269" s="307"/>
      <c r="ACZ269" s="336"/>
      <c r="ADA269" s="309"/>
      <c r="ADB269" s="337"/>
      <c r="ADC269" s="307"/>
      <c r="ADD269" s="336"/>
      <c r="ADE269" s="309"/>
      <c r="ADF269" s="337"/>
      <c r="ADG269" s="307"/>
      <c r="ADH269" s="336"/>
      <c r="ADI269" s="309"/>
      <c r="ADJ269" s="337"/>
      <c r="ADK269" s="307"/>
      <c r="ADL269" s="336"/>
      <c r="ADM269" s="309"/>
      <c r="ADN269" s="337"/>
      <c r="ADO269" s="307"/>
      <c r="ADP269" s="336"/>
      <c r="ADQ269" s="309"/>
      <c r="ADR269" s="337"/>
      <c r="ADS269" s="307"/>
      <c r="ADT269" s="336"/>
      <c r="ADU269" s="309"/>
      <c r="ADV269" s="337"/>
      <c r="ADW269" s="307"/>
      <c r="ADX269" s="336"/>
      <c r="ADY269" s="309"/>
      <c r="ADZ269" s="337"/>
      <c r="AEA269" s="307"/>
      <c r="AEB269" s="336"/>
      <c r="AEC269" s="309"/>
      <c r="AED269" s="337"/>
      <c r="AEE269" s="307"/>
      <c r="AEF269" s="336"/>
      <c r="AEG269" s="309"/>
      <c r="AEH269" s="337"/>
      <c r="AEI269" s="307"/>
      <c r="AEJ269" s="336"/>
      <c r="AEK269" s="309"/>
      <c r="AEL269" s="337"/>
      <c r="AEM269" s="307"/>
      <c r="AEN269" s="336"/>
      <c r="AEO269" s="309"/>
      <c r="AEP269" s="337"/>
      <c r="AEQ269" s="307"/>
      <c r="AER269" s="336"/>
      <c r="AES269" s="309"/>
      <c r="AET269" s="337"/>
      <c r="AEU269" s="307"/>
      <c r="AEV269" s="336"/>
      <c r="AEW269" s="309"/>
      <c r="AEX269" s="337"/>
      <c r="AEY269" s="307"/>
      <c r="AEZ269" s="336"/>
      <c r="AFA269" s="309"/>
      <c r="AFB269" s="337"/>
      <c r="AFC269" s="307"/>
      <c r="AFD269" s="336"/>
      <c r="AFE269" s="309"/>
      <c r="AFF269" s="337"/>
      <c r="AFG269" s="307"/>
      <c r="AFH269" s="336"/>
      <c r="AFI269" s="309"/>
      <c r="AFJ269" s="337"/>
      <c r="AFK269" s="307"/>
      <c r="AFL269" s="336"/>
      <c r="AFM269" s="309"/>
      <c r="AFN269" s="337"/>
      <c r="AFO269" s="307"/>
      <c r="AFP269" s="336"/>
      <c r="AFQ269" s="309"/>
      <c r="AFR269" s="337"/>
      <c r="AFS269" s="307"/>
      <c r="AFT269" s="336"/>
      <c r="AFU269" s="309"/>
      <c r="AFV269" s="337"/>
      <c r="AFW269" s="307"/>
      <c r="AFX269" s="336"/>
      <c r="AFY269" s="309"/>
      <c r="AFZ269" s="337"/>
      <c r="AGA269" s="307"/>
      <c r="AGB269" s="336"/>
      <c r="AGC269" s="309"/>
      <c r="AGD269" s="337"/>
      <c r="AGE269" s="307"/>
      <c r="AGF269" s="336"/>
      <c r="AGG269" s="309"/>
      <c r="AGH269" s="337"/>
      <c r="AGI269" s="307"/>
      <c r="AGJ269" s="336"/>
      <c r="AGK269" s="309"/>
      <c r="AGL269" s="337"/>
      <c r="AGM269" s="307"/>
      <c r="AGN269" s="336"/>
      <c r="AGO269" s="309"/>
      <c r="AGP269" s="337"/>
      <c r="AGQ269" s="307"/>
      <c r="AGR269" s="336"/>
      <c r="AGS269" s="309"/>
      <c r="AGT269" s="337"/>
      <c r="AGU269" s="307"/>
      <c r="AGV269" s="336"/>
      <c r="AGW269" s="309"/>
      <c r="AGX269" s="337"/>
      <c r="AGY269" s="307"/>
      <c r="AGZ269" s="336"/>
      <c r="AHA269" s="309"/>
      <c r="AHB269" s="337"/>
      <c r="AHC269" s="307"/>
      <c r="AHD269" s="336"/>
      <c r="AHE269" s="309"/>
      <c r="AHF269" s="337"/>
      <c r="AHG269" s="307"/>
      <c r="AHH269" s="336"/>
      <c r="AHI269" s="309"/>
      <c r="AHJ269" s="337"/>
      <c r="AHK269" s="307"/>
      <c r="AHL269" s="336"/>
      <c r="AHM269" s="309"/>
      <c r="AHN269" s="337"/>
      <c r="AHO269" s="307"/>
      <c r="AHP269" s="336"/>
      <c r="AHQ269" s="309"/>
      <c r="AHR269" s="337"/>
      <c r="AHS269" s="307"/>
      <c r="AHT269" s="336"/>
      <c r="AHU269" s="309"/>
      <c r="AHV269" s="337"/>
      <c r="AHW269" s="307"/>
      <c r="AHX269" s="336"/>
      <c r="AHY269" s="309"/>
      <c r="AHZ269" s="337"/>
      <c r="AIA269" s="307"/>
      <c r="AIB269" s="336"/>
      <c r="AIC269" s="309"/>
      <c r="AID269" s="337"/>
      <c r="AIE269" s="307"/>
      <c r="AIF269" s="336"/>
      <c r="AIG269" s="309"/>
      <c r="AIH269" s="337"/>
      <c r="AII269" s="307"/>
      <c r="AIJ269" s="336"/>
      <c r="AIK269" s="309"/>
      <c r="AIL269" s="337"/>
      <c r="AIM269" s="307"/>
      <c r="AIN269" s="336"/>
      <c r="AIO269" s="309"/>
      <c r="AIP269" s="337"/>
      <c r="AIQ269" s="307"/>
      <c r="AIR269" s="336"/>
      <c r="AIS269" s="309"/>
      <c r="AIT269" s="337"/>
      <c r="AIU269" s="307"/>
      <c r="AIV269" s="336"/>
      <c r="AIW269" s="309"/>
      <c r="AIX269" s="337"/>
      <c r="AIY269" s="307"/>
      <c r="AIZ269" s="336"/>
      <c r="AJA269" s="309"/>
      <c r="AJB269" s="337"/>
      <c r="AJC269" s="307"/>
      <c r="AJD269" s="336"/>
      <c r="AJE269" s="309"/>
      <c r="AJF269" s="337"/>
      <c r="AJG269" s="307"/>
      <c r="AJH269" s="336"/>
      <c r="AJI269" s="309"/>
      <c r="AJJ269" s="337"/>
      <c r="AJK269" s="307"/>
      <c r="AJL269" s="336"/>
      <c r="AJM269" s="309"/>
      <c r="AJN269" s="337"/>
      <c r="AJO269" s="307"/>
      <c r="AJP269" s="336"/>
      <c r="AJQ269" s="309"/>
      <c r="AJR269" s="337"/>
      <c r="AJS269" s="307"/>
      <c r="AJT269" s="336"/>
      <c r="AJU269" s="309"/>
      <c r="AJV269" s="337"/>
      <c r="AJW269" s="307"/>
      <c r="AJX269" s="336"/>
      <c r="AJY269" s="309"/>
      <c r="AJZ269" s="337"/>
      <c r="AKA269" s="307"/>
      <c r="AKB269" s="336"/>
      <c r="AKC269" s="309"/>
      <c r="AKD269" s="337"/>
      <c r="AKE269" s="307"/>
      <c r="AKF269" s="336"/>
      <c r="AKG269" s="309"/>
      <c r="AKH269" s="337"/>
      <c r="AKI269" s="307"/>
      <c r="AKJ269" s="336"/>
      <c r="AKK269" s="309"/>
      <c r="AKL269" s="337"/>
      <c r="AKM269" s="307"/>
      <c r="AKN269" s="336"/>
      <c r="AKO269" s="309"/>
      <c r="AKP269" s="337"/>
      <c r="AKQ269" s="307"/>
      <c r="AKR269" s="336"/>
      <c r="AKS269" s="309"/>
      <c r="AKT269" s="337"/>
      <c r="AKU269" s="307"/>
      <c r="AKV269" s="336"/>
      <c r="AKW269" s="309"/>
      <c r="AKX269" s="337"/>
      <c r="AKY269" s="307"/>
      <c r="AKZ269" s="336"/>
      <c r="ALA269" s="309"/>
      <c r="ALB269" s="337"/>
      <c r="ALC269" s="307"/>
      <c r="ALD269" s="336"/>
      <c r="ALE269" s="309"/>
      <c r="ALF269" s="337"/>
      <c r="ALG269" s="307"/>
      <c r="ALH269" s="336"/>
      <c r="ALI269" s="309"/>
      <c r="ALJ269" s="337"/>
      <c r="ALK269" s="307"/>
      <c r="ALL269" s="336"/>
      <c r="ALM269" s="309"/>
      <c r="ALN269" s="337"/>
      <c r="ALO269" s="307"/>
      <c r="ALP269" s="336"/>
      <c r="ALQ269" s="309"/>
      <c r="ALR269" s="337"/>
      <c r="ALS269" s="307"/>
      <c r="ALT269" s="336"/>
      <c r="ALU269" s="309"/>
      <c r="ALV269" s="337"/>
      <c r="ALW269" s="307"/>
      <c r="ALX269" s="336"/>
      <c r="ALY269" s="309"/>
      <c r="ALZ269" s="337"/>
      <c r="AMA269" s="307"/>
      <c r="AMB269" s="336"/>
      <c r="AMC269" s="309"/>
      <c r="AMD269" s="337"/>
      <c r="AME269" s="307"/>
      <c r="AMF269" s="336"/>
      <c r="AMG269" s="309"/>
      <c r="AMH269" s="337"/>
      <c r="AMI269" s="307"/>
      <c r="AMJ269" s="336"/>
      <c r="AMK269" s="309"/>
      <c r="AML269" s="337"/>
      <c r="AMM269" s="307"/>
      <c r="AMN269" s="336"/>
      <c r="AMO269" s="309"/>
      <c r="AMP269" s="337"/>
      <c r="AMQ269" s="307"/>
      <c r="AMR269" s="336"/>
      <c r="AMS269" s="309"/>
      <c r="AMT269" s="337"/>
      <c r="AMU269" s="307"/>
      <c r="AMV269" s="336"/>
      <c r="AMW269" s="309"/>
      <c r="AMX269" s="337"/>
      <c r="AMY269" s="307"/>
      <c r="AMZ269" s="336"/>
      <c r="ANA269" s="309"/>
      <c r="ANB269" s="337"/>
      <c r="ANC269" s="307"/>
      <c r="AND269" s="336"/>
      <c r="ANE269" s="309"/>
      <c r="ANF269" s="337"/>
      <c r="ANG269" s="307"/>
      <c r="ANH269" s="336"/>
      <c r="ANI269" s="309"/>
      <c r="ANJ269" s="337"/>
      <c r="ANK269" s="307"/>
      <c r="ANL269" s="336"/>
      <c r="ANM269" s="309"/>
      <c r="ANN269" s="337"/>
      <c r="ANO269" s="307"/>
      <c r="ANP269" s="336"/>
      <c r="ANQ269" s="309"/>
      <c r="ANR269" s="337"/>
      <c r="ANS269" s="307"/>
      <c r="ANT269" s="336"/>
      <c r="ANU269" s="309"/>
      <c r="ANV269" s="337"/>
      <c r="ANW269" s="307"/>
      <c r="ANX269" s="336"/>
      <c r="ANY269" s="309"/>
      <c r="ANZ269" s="337"/>
      <c r="AOA269" s="307"/>
      <c r="AOB269" s="336"/>
      <c r="AOC269" s="309"/>
      <c r="AOD269" s="337"/>
      <c r="AOE269" s="307"/>
      <c r="AOF269" s="336"/>
      <c r="AOG269" s="309"/>
      <c r="AOH269" s="337"/>
      <c r="AOI269" s="307"/>
      <c r="AOJ269" s="336"/>
      <c r="AOK269" s="309"/>
      <c r="AOL269" s="337"/>
      <c r="AOM269" s="307"/>
      <c r="AON269" s="336"/>
      <c r="AOO269" s="309"/>
      <c r="AOP269" s="337"/>
      <c r="AOQ269" s="307"/>
      <c r="AOR269" s="336"/>
      <c r="AOS269" s="309"/>
      <c r="AOT269" s="337"/>
      <c r="AOU269" s="307"/>
      <c r="AOV269" s="336"/>
      <c r="AOW269" s="309"/>
      <c r="AOX269" s="337"/>
      <c r="AOY269" s="307"/>
      <c r="AOZ269" s="336"/>
      <c r="APA269" s="309"/>
      <c r="APB269" s="337"/>
      <c r="APC269" s="307"/>
      <c r="APD269" s="336"/>
      <c r="APE269" s="309"/>
      <c r="APF269" s="337"/>
      <c r="APG269" s="307"/>
      <c r="APH269" s="336"/>
      <c r="API269" s="309"/>
      <c r="APJ269" s="337"/>
      <c r="APK269" s="307"/>
      <c r="APL269" s="336"/>
      <c r="APM269" s="309"/>
      <c r="APN269" s="337"/>
      <c r="APO269" s="307"/>
      <c r="APP269" s="336"/>
      <c r="APQ269" s="309"/>
      <c r="APR269" s="337"/>
      <c r="APS269" s="307"/>
      <c r="APT269" s="336"/>
      <c r="APU269" s="309"/>
      <c r="APV269" s="337"/>
      <c r="APW269" s="307"/>
      <c r="APX269" s="336"/>
      <c r="APY269" s="309"/>
      <c r="APZ269" s="337"/>
      <c r="AQA269" s="307"/>
      <c r="AQB269" s="336"/>
      <c r="AQC269" s="309"/>
      <c r="AQD269" s="337"/>
      <c r="AQE269" s="307"/>
      <c r="AQF269" s="336"/>
      <c r="AQG269" s="309"/>
      <c r="AQH269" s="337"/>
      <c r="AQI269" s="307"/>
      <c r="AQJ269" s="336"/>
      <c r="AQK269" s="309"/>
      <c r="AQL269" s="337"/>
      <c r="AQM269" s="307"/>
      <c r="AQN269" s="336"/>
      <c r="AQO269" s="309"/>
      <c r="AQP269" s="337"/>
      <c r="AQQ269" s="307"/>
      <c r="AQR269" s="336"/>
      <c r="AQS269" s="309"/>
      <c r="AQT269" s="337"/>
      <c r="AQU269" s="307"/>
      <c r="AQV269" s="336"/>
      <c r="AQW269" s="309"/>
      <c r="AQX269" s="337"/>
      <c r="AQY269" s="307"/>
      <c r="AQZ269" s="336"/>
      <c r="ARA269" s="309"/>
      <c r="ARB269" s="337"/>
      <c r="ARC269" s="307"/>
      <c r="ARD269" s="336"/>
      <c r="ARE269" s="309"/>
      <c r="ARF269" s="337"/>
      <c r="ARG269" s="307"/>
      <c r="ARH269" s="336"/>
      <c r="ARI269" s="309"/>
      <c r="ARJ269" s="337"/>
      <c r="ARK269" s="307"/>
      <c r="ARL269" s="336"/>
      <c r="ARM269" s="309"/>
      <c r="ARN269" s="337"/>
      <c r="ARO269" s="307"/>
      <c r="ARP269" s="336"/>
      <c r="ARQ269" s="309"/>
      <c r="ARR269" s="337"/>
      <c r="ARS269" s="307"/>
      <c r="ART269" s="336"/>
      <c r="ARU269" s="309"/>
      <c r="ARV269" s="337"/>
      <c r="ARW269" s="307"/>
      <c r="ARX269" s="336"/>
      <c r="ARY269" s="309"/>
      <c r="ARZ269" s="337"/>
      <c r="ASA269" s="307"/>
      <c r="ASB269" s="336"/>
      <c r="ASC269" s="309"/>
      <c r="ASD269" s="337"/>
      <c r="ASE269" s="307"/>
      <c r="ASF269" s="336"/>
      <c r="ASG269" s="309"/>
      <c r="ASH269" s="337"/>
      <c r="ASI269" s="307"/>
      <c r="ASJ269" s="336"/>
      <c r="ASK269" s="309"/>
      <c r="ASL269" s="337"/>
      <c r="ASM269" s="307"/>
      <c r="ASN269" s="336"/>
      <c r="ASO269" s="309"/>
      <c r="ASP269" s="337"/>
      <c r="ASQ269" s="307"/>
      <c r="ASR269" s="336"/>
      <c r="ASS269" s="309"/>
      <c r="AST269" s="337"/>
      <c r="ASU269" s="307"/>
      <c r="ASV269" s="336"/>
      <c r="ASW269" s="309"/>
      <c r="ASX269" s="337"/>
      <c r="ASY269" s="307"/>
      <c r="ASZ269" s="336"/>
      <c r="ATA269" s="309"/>
      <c r="ATB269" s="337"/>
      <c r="ATC269" s="307"/>
      <c r="ATD269" s="336"/>
      <c r="ATE269" s="309"/>
      <c r="ATF269" s="337"/>
      <c r="ATG269" s="307"/>
      <c r="ATH269" s="336"/>
      <c r="ATI269" s="309"/>
      <c r="ATJ269" s="337"/>
      <c r="ATK269" s="307"/>
      <c r="ATL269" s="336"/>
      <c r="ATM269" s="309"/>
      <c r="ATN269" s="337"/>
      <c r="ATO269" s="307"/>
      <c r="ATP269" s="336"/>
      <c r="ATQ269" s="309"/>
      <c r="ATR269" s="337"/>
      <c r="ATS269" s="307"/>
      <c r="ATT269" s="336"/>
      <c r="ATU269" s="309"/>
      <c r="ATV269" s="337"/>
      <c r="ATW269" s="307"/>
      <c r="ATX269" s="336"/>
      <c r="ATY269" s="309"/>
      <c r="ATZ269" s="337"/>
      <c r="AUA269" s="307"/>
      <c r="AUB269" s="336"/>
      <c r="AUC269" s="309"/>
      <c r="AUD269" s="337"/>
      <c r="AUE269" s="307"/>
      <c r="AUF269" s="336"/>
      <c r="AUG269" s="309"/>
      <c r="AUH269" s="337"/>
      <c r="AUI269" s="307"/>
      <c r="AUJ269" s="336"/>
      <c r="AUK269" s="309"/>
      <c r="AUL269" s="337"/>
      <c r="AUM269" s="307"/>
      <c r="AUN269" s="336"/>
      <c r="AUO269" s="309"/>
      <c r="AUP269" s="337"/>
      <c r="AUQ269" s="307"/>
      <c r="AUR269" s="336"/>
      <c r="AUS269" s="309"/>
      <c r="AUT269" s="337"/>
      <c r="AUU269" s="307"/>
      <c r="AUV269" s="336"/>
      <c r="AUW269" s="309"/>
      <c r="AUX269" s="337"/>
      <c r="AUY269" s="307"/>
      <c r="AUZ269" s="336"/>
      <c r="AVA269" s="309"/>
      <c r="AVB269" s="337"/>
      <c r="AVC269" s="307"/>
      <c r="AVD269" s="336"/>
      <c r="AVE269" s="309"/>
      <c r="AVF269" s="337"/>
      <c r="AVG269" s="307"/>
      <c r="AVH269" s="336"/>
      <c r="AVI269" s="309"/>
      <c r="AVJ269" s="337"/>
      <c r="AVK269" s="307"/>
      <c r="AVL269" s="336"/>
      <c r="AVM269" s="309"/>
      <c r="AVN269" s="337"/>
      <c r="AVO269" s="307"/>
      <c r="AVP269" s="336"/>
      <c r="AVQ269" s="309"/>
      <c r="AVR269" s="337"/>
      <c r="AVS269" s="307"/>
      <c r="AVT269" s="336"/>
      <c r="AVU269" s="309"/>
      <c r="AVV269" s="337"/>
      <c r="AVW269" s="307"/>
      <c r="AVX269" s="336"/>
      <c r="AVY269" s="309"/>
      <c r="AVZ269" s="337"/>
      <c r="AWA269" s="307"/>
      <c r="AWB269" s="336"/>
      <c r="AWC269" s="309"/>
      <c r="AWD269" s="337"/>
      <c r="AWE269" s="307"/>
      <c r="AWF269" s="336"/>
      <c r="AWG269" s="309"/>
      <c r="AWH269" s="337"/>
      <c r="AWI269" s="307"/>
      <c r="AWJ269" s="336"/>
      <c r="AWK269" s="309"/>
      <c r="AWL269" s="337"/>
      <c r="AWM269" s="307"/>
      <c r="AWN269" s="336"/>
      <c r="AWO269" s="309"/>
      <c r="AWP269" s="337"/>
      <c r="AWQ269" s="307"/>
      <c r="AWR269" s="336"/>
      <c r="AWS269" s="309"/>
      <c r="AWT269" s="337"/>
      <c r="AWU269" s="307"/>
      <c r="AWV269" s="336"/>
      <c r="AWW269" s="309"/>
      <c r="AWX269" s="337"/>
      <c r="AWY269" s="307"/>
      <c r="AWZ269" s="336"/>
      <c r="AXA269" s="309"/>
      <c r="AXB269" s="337"/>
      <c r="AXC269" s="307"/>
      <c r="AXD269" s="336"/>
      <c r="AXE269" s="309"/>
      <c r="AXF269" s="337"/>
      <c r="AXG269" s="307"/>
      <c r="AXH269" s="336"/>
      <c r="AXI269" s="309"/>
      <c r="AXJ269" s="337"/>
      <c r="AXK269" s="307"/>
      <c r="AXL269" s="336"/>
      <c r="AXM269" s="309"/>
      <c r="AXN269" s="337"/>
      <c r="AXO269" s="307"/>
      <c r="AXP269" s="336"/>
      <c r="AXQ269" s="309"/>
      <c r="AXR269" s="337"/>
      <c r="AXS269" s="307"/>
      <c r="AXT269" s="336"/>
      <c r="AXU269" s="309"/>
      <c r="AXV269" s="337"/>
      <c r="AXW269" s="307"/>
      <c r="AXX269" s="336"/>
      <c r="AXY269" s="309"/>
      <c r="AXZ269" s="337"/>
      <c r="AYA269" s="307"/>
      <c r="AYB269" s="336"/>
      <c r="AYC269" s="309"/>
      <c r="AYD269" s="337"/>
      <c r="AYE269" s="307"/>
      <c r="AYF269" s="336"/>
      <c r="AYG269" s="309"/>
      <c r="AYH269" s="337"/>
      <c r="AYI269" s="307"/>
      <c r="AYJ269" s="336"/>
      <c r="AYK269" s="309"/>
      <c r="AYL269" s="337"/>
      <c r="AYM269" s="307"/>
      <c r="AYN269" s="336"/>
      <c r="AYO269" s="309"/>
      <c r="AYP269" s="337"/>
      <c r="AYQ269" s="307"/>
      <c r="AYR269" s="336"/>
      <c r="AYS269" s="309"/>
      <c r="AYT269" s="337"/>
      <c r="AYU269" s="307"/>
      <c r="AYV269" s="336"/>
      <c r="AYW269" s="309"/>
      <c r="AYX269" s="337"/>
      <c r="AYY269" s="307"/>
      <c r="AYZ269" s="336"/>
      <c r="AZA269" s="309"/>
      <c r="AZB269" s="337"/>
      <c r="AZC269" s="307"/>
      <c r="AZD269" s="336"/>
      <c r="AZE269" s="309"/>
      <c r="AZF269" s="337"/>
      <c r="AZG269" s="307"/>
      <c r="AZH269" s="336"/>
      <c r="AZI269" s="309"/>
      <c r="AZJ269" s="337"/>
      <c r="AZK269" s="307"/>
      <c r="AZL269" s="336"/>
      <c r="AZM269" s="309"/>
      <c r="AZN269" s="337"/>
      <c r="AZO269" s="307"/>
      <c r="AZP269" s="336"/>
      <c r="AZQ269" s="309"/>
      <c r="AZR269" s="337"/>
      <c r="AZS269" s="307"/>
      <c r="AZT269" s="336"/>
      <c r="AZU269" s="309"/>
      <c r="AZV269" s="337"/>
      <c r="AZW269" s="307"/>
      <c r="AZX269" s="336"/>
      <c r="AZY269" s="309"/>
      <c r="AZZ269" s="337"/>
      <c r="BAA269" s="307"/>
      <c r="BAB269" s="336"/>
      <c r="BAC269" s="309"/>
      <c r="BAD269" s="337"/>
      <c r="BAE269" s="307"/>
      <c r="BAF269" s="336"/>
      <c r="BAG269" s="309"/>
      <c r="BAH269" s="337"/>
      <c r="BAI269" s="307"/>
      <c r="BAJ269" s="336"/>
      <c r="BAK269" s="309"/>
      <c r="BAL269" s="337"/>
      <c r="BAM269" s="307"/>
      <c r="BAN269" s="336"/>
      <c r="BAO269" s="309"/>
      <c r="BAP269" s="337"/>
      <c r="BAQ269" s="307"/>
      <c r="BAR269" s="336"/>
      <c r="BAS269" s="309"/>
      <c r="BAT269" s="337"/>
      <c r="BAU269" s="307"/>
      <c r="BAV269" s="336"/>
      <c r="BAW269" s="309"/>
      <c r="BAX269" s="337"/>
      <c r="BAY269" s="307"/>
      <c r="BAZ269" s="336"/>
      <c r="BBA269" s="309"/>
      <c r="BBB269" s="337"/>
      <c r="BBC269" s="307"/>
      <c r="BBD269" s="336"/>
      <c r="BBE269" s="309"/>
      <c r="BBF269" s="337"/>
      <c r="BBG269" s="307"/>
      <c r="BBH269" s="336"/>
      <c r="BBI269" s="309"/>
      <c r="BBJ269" s="337"/>
      <c r="BBK269" s="307"/>
      <c r="BBL269" s="336"/>
      <c r="BBM269" s="309"/>
      <c r="BBN269" s="337"/>
      <c r="BBO269" s="307"/>
      <c r="BBP269" s="336"/>
      <c r="BBQ269" s="309"/>
      <c r="BBR269" s="337"/>
      <c r="BBS269" s="307"/>
      <c r="BBT269" s="336"/>
      <c r="BBU269" s="309"/>
      <c r="BBV269" s="337"/>
      <c r="BBW269" s="307"/>
      <c r="BBX269" s="336"/>
      <c r="BBY269" s="309"/>
      <c r="BBZ269" s="337"/>
      <c r="BCA269" s="307"/>
      <c r="BCB269" s="336"/>
      <c r="BCC269" s="309"/>
      <c r="BCD269" s="337"/>
      <c r="BCE269" s="307"/>
      <c r="BCF269" s="336"/>
      <c r="BCG269" s="309"/>
      <c r="BCH269" s="337"/>
      <c r="BCI269" s="307"/>
      <c r="BCJ269" s="336"/>
      <c r="BCK269" s="309"/>
      <c r="BCL269" s="337"/>
      <c r="BCM269" s="307"/>
      <c r="BCN269" s="336"/>
      <c r="BCO269" s="309"/>
      <c r="BCP269" s="337"/>
      <c r="BCQ269" s="307"/>
      <c r="BCR269" s="336"/>
      <c r="BCS269" s="309"/>
      <c r="BCT269" s="337"/>
      <c r="BCU269" s="307"/>
      <c r="BCV269" s="336"/>
      <c r="BCW269" s="309"/>
      <c r="BCX269" s="337"/>
      <c r="BCY269" s="307"/>
      <c r="BCZ269" s="336"/>
      <c r="BDA269" s="309"/>
      <c r="BDB269" s="337"/>
      <c r="BDC269" s="307"/>
      <c r="BDD269" s="336"/>
      <c r="BDE269" s="309"/>
      <c r="BDF269" s="337"/>
      <c r="BDG269" s="307"/>
      <c r="BDH269" s="336"/>
      <c r="BDI269" s="309"/>
      <c r="BDJ269" s="337"/>
      <c r="BDK269" s="307"/>
      <c r="BDL269" s="336"/>
      <c r="BDM269" s="309"/>
      <c r="BDN269" s="337"/>
      <c r="BDO269" s="307"/>
      <c r="BDP269" s="336"/>
      <c r="BDQ269" s="309"/>
      <c r="BDR269" s="337"/>
      <c r="BDS269" s="307"/>
      <c r="BDT269" s="336"/>
      <c r="BDU269" s="309"/>
      <c r="BDV269" s="337"/>
      <c r="BDW269" s="307"/>
      <c r="BDX269" s="336"/>
      <c r="BDY269" s="309"/>
      <c r="BDZ269" s="337"/>
      <c r="BEA269" s="307"/>
      <c r="BEB269" s="336"/>
      <c r="BEC269" s="309"/>
      <c r="BED269" s="337"/>
      <c r="BEE269" s="307"/>
      <c r="BEF269" s="336"/>
      <c r="BEG269" s="309"/>
      <c r="BEH269" s="337"/>
      <c r="BEI269" s="307"/>
      <c r="BEJ269" s="336"/>
      <c r="BEK269" s="309"/>
      <c r="BEL269" s="337"/>
      <c r="BEM269" s="307"/>
      <c r="BEN269" s="336"/>
      <c r="BEO269" s="309"/>
      <c r="BEP269" s="337"/>
      <c r="BEQ269" s="307"/>
      <c r="BER269" s="336"/>
      <c r="BES269" s="309"/>
      <c r="BET269" s="337"/>
      <c r="BEU269" s="307"/>
      <c r="BEV269" s="336"/>
      <c r="BEW269" s="309"/>
      <c r="BEX269" s="337"/>
      <c r="BEY269" s="307"/>
      <c r="BEZ269" s="336"/>
      <c r="BFA269" s="309"/>
      <c r="BFB269" s="337"/>
      <c r="BFC269" s="307"/>
      <c r="BFD269" s="336"/>
      <c r="BFE269" s="309"/>
      <c r="BFF269" s="337"/>
      <c r="BFG269" s="307"/>
      <c r="BFH269" s="336"/>
      <c r="BFI269" s="309"/>
      <c r="BFJ269" s="337"/>
      <c r="BFK269" s="307"/>
      <c r="BFL269" s="336"/>
      <c r="BFM269" s="309"/>
      <c r="BFN269" s="337"/>
      <c r="BFO269" s="307"/>
      <c r="BFP269" s="336"/>
      <c r="BFQ269" s="309"/>
      <c r="BFR269" s="337"/>
      <c r="BFS269" s="307"/>
      <c r="BFT269" s="336"/>
      <c r="BFU269" s="309"/>
      <c r="BFV269" s="337"/>
      <c r="BFW269" s="307"/>
      <c r="BFX269" s="336"/>
      <c r="BFY269" s="309"/>
      <c r="BFZ269" s="337"/>
      <c r="BGA269" s="307"/>
      <c r="BGB269" s="336"/>
      <c r="BGC269" s="309"/>
      <c r="BGD269" s="337"/>
      <c r="BGE269" s="307"/>
      <c r="BGF269" s="336"/>
      <c r="BGG269" s="309"/>
      <c r="BGH269" s="337"/>
      <c r="BGI269" s="307"/>
      <c r="BGJ269" s="336"/>
      <c r="BGK269" s="309"/>
      <c r="BGL269" s="337"/>
      <c r="BGM269" s="307"/>
      <c r="BGN269" s="336"/>
      <c r="BGO269" s="309"/>
      <c r="BGP269" s="337"/>
      <c r="BGQ269" s="307"/>
      <c r="BGR269" s="336"/>
      <c r="BGS269" s="309"/>
      <c r="BGT269" s="337"/>
      <c r="BGU269" s="307"/>
      <c r="BGV269" s="336"/>
      <c r="BGW269" s="309"/>
      <c r="BGX269" s="337"/>
      <c r="BGY269" s="307"/>
      <c r="BGZ269" s="336"/>
      <c r="BHA269" s="309"/>
      <c r="BHB269" s="337"/>
      <c r="BHC269" s="307"/>
      <c r="BHD269" s="336"/>
      <c r="BHE269" s="309"/>
      <c r="BHF269" s="337"/>
      <c r="BHG269" s="307"/>
      <c r="BHH269" s="336"/>
      <c r="BHI269" s="309"/>
      <c r="BHJ269" s="337"/>
      <c r="BHK269" s="307"/>
      <c r="BHL269" s="336"/>
      <c r="BHM269" s="309"/>
      <c r="BHN269" s="337"/>
      <c r="BHO269" s="307"/>
      <c r="BHP269" s="336"/>
      <c r="BHQ269" s="309"/>
      <c r="BHR269" s="337"/>
      <c r="BHS269" s="307"/>
      <c r="BHT269" s="336"/>
      <c r="BHU269" s="309"/>
      <c r="BHV269" s="337"/>
      <c r="BHW269" s="307"/>
      <c r="BHX269" s="336"/>
      <c r="BHY269" s="309"/>
      <c r="BHZ269" s="337"/>
      <c r="BIA269" s="307"/>
      <c r="BIB269" s="336"/>
      <c r="BIC269" s="309"/>
      <c r="BID269" s="337"/>
      <c r="BIE269" s="307"/>
      <c r="BIF269" s="336"/>
      <c r="BIG269" s="309"/>
      <c r="BIH269" s="337"/>
      <c r="BII269" s="307"/>
      <c r="BIJ269" s="336"/>
      <c r="BIK269" s="309"/>
      <c r="BIL269" s="337"/>
      <c r="BIM269" s="307"/>
      <c r="BIN269" s="336"/>
      <c r="BIO269" s="309"/>
      <c r="BIP269" s="337"/>
      <c r="BIQ269" s="307"/>
      <c r="BIR269" s="336"/>
      <c r="BIS269" s="309"/>
      <c r="BIT269" s="337"/>
      <c r="BIU269" s="307"/>
      <c r="BIV269" s="336"/>
      <c r="BIW269" s="309"/>
      <c r="BIX269" s="337"/>
      <c r="BIY269" s="307"/>
      <c r="BIZ269" s="336"/>
      <c r="BJA269" s="309"/>
      <c r="BJB269" s="337"/>
      <c r="BJC269" s="307"/>
      <c r="BJD269" s="336"/>
      <c r="BJE269" s="309"/>
      <c r="BJF269" s="337"/>
      <c r="BJG269" s="307"/>
      <c r="BJH269" s="336"/>
      <c r="BJI269" s="309"/>
      <c r="BJJ269" s="337"/>
      <c r="BJK269" s="307"/>
      <c r="BJL269" s="336"/>
      <c r="BJM269" s="309"/>
      <c r="BJN269" s="337"/>
      <c r="BJO269" s="307"/>
      <c r="BJP269" s="336"/>
      <c r="BJQ269" s="309"/>
      <c r="BJR269" s="337"/>
      <c r="BJS269" s="307"/>
      <c r="BJT269" s="336"/>
      <c r="BJU269" s="309"/>
      <c r="BJV269" s="337"/>
      <c r="BJW269" s="307"/>
      <c r="BJX269" s="336"/>
      <c r="BJY269" s="309"/>
      <c r="BJZ269" s="337"/>
      <c r="BKA269" s="307"/>
      <c r="BKB269" s="336"/>
      <c r="BKC269" s="309"/>
      <c r="BKD269" s="337"/>
      <c r="BKE269" s="307"/>
      <c r="BKF269" s="336"/>
      <c r="BKG269" s="309"/>
      <c r="BKH269" s="337"/>
      <c r="BKI269" s="307"/>
      <c r="BKJ269" s="336"/>
      <c r="BKK269" s="309"/>
      <c r="BKL269" s="337"/>
      <c r="BKM269" s="307"/>
      <c r="BKN269" s="336"/>
      <c r="BKO269" s="309"/>
      <c r="BKP269" s="337"/>
      <c r="BKQ269" s="307"/>
      <c r="BKR269" s="336"/>
      <c r="BKS269" s="309"/>
      <c r="BKT269" s="337"/>
      <c r="BKU269" s="307"/>
      <c r="BKV269" s="336"/>
      <c r="BKW269" s="309"/>
      <c r="BKX269" s="337"/>
      <c r="BKY269" s="307"/>
      <c r="BKZ269" s="336"/>
      <c r="BLA269" s="309"/>
      <c r="BLB269" s="337"/>
      <c r="BLC269" s="307"/>
      <c r="BLD269" s="336"/>
      <c r="BLE269" s="309"/>
      <c r="BLF269" s="337"/>
      <c r="BLG269" s="307"/>
      <c r="BLH269" s="336"/>
      <c r="BLI269" s="309"/>
      <c r="BLJ269" s="337"/>
      <c r="BLK269" s="307"/>
      <c r="BLL269" s="336"/>
      <c r="BLM269" s="309"/>
      <c r="BLN269" s="337"/>
      <c r="BLO269" s="307"/>
      <c r="BLP269" s="336"/>
      <c r="BLQ269" s="309"/>
      <c r="BLR269" s="337"/>
      <c r="BLS269" s="307"/>
      <c r="BLT269" s="336"/>
      <c r="BLU269" s="309"/>
      <c r="BLV269" s="337"/>
      <c r="BLW269" s="307"/>
      <c r="BLX269" s="336"/>
      <c r="BLY269" s="309"/>
      <c r="BLZ269" s="337"/>
      <c r="BMA269" s="307"/>
      <c r="BMB269" s="336"/>
      <c r="BMC269" s="309"/>
      <c r="BMD269" s="337"/>
      <c r="BME269" s="307"/>
      <c r="BMF269" s="336"/>
      <c r="BMG269" s="309"/>
      <c r="BMH269" s="337"/>
      <c r="BMI269" s="307"/>
      <c r="BMJ269" s="336"/>
      <c r="BMK269" s="309"/>
      <c r="BML269" s="337"/>
      <c r="BMM269" s="307"/>
      <c r="BMN269" s="336"/>
      <c r="BMO269" s="309"/>
      <c r="BMP269" s="337"/>
      <c r="BMQ269" s="307"/>
      <c r="BMR269" s="336"/>
      <c r="BMS269" s="309"/>
      <c r="BMT269" s="337"/>
      <c r="BMU269" s="307"/>
      <c r="BMV269" s="336"/>
      <c r="BMW269" s="309"/>
      <c r="BMX269" s="337"/>
      <c r="BMY269" s="307"/>
      <c r="BMZ269" s="336"/>
      <c r="BNA269" s="309"/>
      <c r="BNB269" s="337"/>
      <c r="BNC269" s="307"/>
      <c r="BND269" s="336"/>
      <c r="BNE269" s="309"/>
      <c r="BNF269" s="337"/>
      <c r="BNG269" s="307"/>
      <c r="BNH269" s="336"/>
      <c r="BNI269" s="309"/>
      <c r="BNJ269" s="337"/>
      <c r="BNK269" s="307"/>
      <c r="BNL269" s="336"/>
      <c r="BNM269" s="309"/>
      <c r="BNN269" s="337"/>
      <c r="BNO269" s="307"/>
      <c r="BNP269" s="336"/>
      <c r="BNQ269" s="309"/>
      <c r="BNR269" s="337"/>
      <c r="BNS269" s="307"/>
      <c r="BNT269" s="336"/>
      <c r="BNU269" s="309"/>
      <c r="BNV269" s="337"/>
      <c r="BNW269" s="307"/>
      <c r="BNX269" s="336"/>
      <c r="BNY269" s="309"/>
      <c r="BNZ269" s="337"/>
      <c r="BOA269" s="307"/>
      <c r="BOB269" s="336"/>
      <c r="BOC269" s="309"/>
      <c r="BOD269" s="337"/>
      <c r="BOE269" s="307"/>
      <c r="BOF269" s="336"/>
      <c r="BOG269" s="309"/>
      <c r="BOH269" s="337"/>
      <c r="BOI269" s="307"/>
      <c r="BOJ269" s="336"/>
      <c r="BOK269" s="309"/>
      <c r="BOL269" s="337"/>
      <c r="BOM269" s="307"/>
      <c r="BON269" s="336"/>
      <c r="BOO269" s="309"/>
      <c r="BOP269" s="337"/>
      <c r="BOQ269" s="307"/>
      <c r="BOR269" s="336"/>
      <c r="BOS269" s="309"/>
      <c r="BOT269" s="337"/>
      <c r="BOU269" s="307"/>
      <c r="BOV269" s="336"/>
      <c r="BOW269" s="309"/>
      <c r="BOX269" s="337"/>
      <c r="BOY269" s="307"/>
      <c r="BOZ269" s="336"/>
      <c r="BPA269" s="309"/>
      <c r="BPB269" s="337"/>
      <c r="BPC269" s="307"/>
      <c r="BPD269" s="336"/>
      <c r="BPE269" s="309"/>
      <c r="BPF269" s="337"/>
      <c r="BPG269" s="307"/>
      <c r="BPH269" s="336"/>
      <c r="BPI269" s="309"/>
      <c r="BPJ269" s="337"/>
      <c r="BPK269" s="307"/>
      <c r="BPL269" s="336"/>
      <c r="BPM269" s="309"/>
      <c r="BPN269" s="337"/>
      <c r="BPO269" s="307"/>
      <c r="BPP269" s="336"/>
      <c r="BPQ269" s="309"/>
      <c r="BPR269" s="337"/>
      <c r="BPS269" s="307"/>
      <c r="BPT269" s="336"/>
      <c r="BPU269" s="309"/>
      <c r="BPV269" s="337"/>
      <c r="BPW269" s="307"/>
      <c r="BPX269" s="336"/>
      <c r="BPY269" s="309"/>
      <c r="BPZ269" s="337"/>
      <c r="BQA269" s="307"/>
      <c r="BQB269" s="336"/>
      <c r="BQC269" s="309"/>
      <c r="BQD269" s="337"/>
      <c r="BQE269" s="307"/>
      <c r="BQF269" s="336"/>
      <c r="BQG269" s="309"/>
      <c r="BQH269" s="337"/>
      <c r="BQI269" s="307"/>
      <c r="BQJ269" s="336"/>
      <c r="BQK269" s="309"/>
      <c r="BQL269" s="337"/>
      <c r="BQM269" s="307"/>
      <c r="BQN269" s="336"/>
      <c r="BQO269" s="309"/>
      <c r="BQP269" s="337"/>
      <c r="BQQ269" s="307"/>
      <c r="BQR269" s="336"/>
      <c r="BQS269" s="309"/>
      <c r="BQT269" s="337"/>
      <c r="BQU269" s="307"/>
      <c r="BQV269" s="336"/>
      <c r="BQW269" s="309"/>
      <c r="BQX269" s="337"/>
      <c r="BQY269" s="307"/>
      <c r="BQZ269" s="336"/>
      <c r="BRA269" s="309"/>
      <c r="BRB269" s="337"/>
      <c r="BRC269" s="307"/>
      <c r="BRD269" s="336"/>
      <c r="BRE269" s="309"/>
      <c r="BRF269" s="337"/>
      <c r="BRG269" s="307"/>
      <c r="BRH269" s="336"/>
      <c r="BRI269" s="309"/>
      <c r="BRJ269" s="337"/>
      <c r="BRK269" s="307"/>
      <c r="BRL269" s="336"/>
      <c r="BRM269" s="309"/>
      <c r="BRN269" s="337"/>
      <c r="BRO269" s="307"/>
      <c r="BRP269" s="336"/>
      <c r="BRQ269" s="309"/>
      <c r="BRR269" s="337"/>
      <c r="BRS269" s="307"/>
      <c r="BRT269" s="336"/>
      <c r="BRU269" s="309"/>
      <c r="BRV269" s="337"/>
      <c r="BRW269" s="307"/>
      <c r="BRX269" s="336"/>
      <c r="BRY269" s="309"/>
      <c r="BRZ269" s="337"/>
      <c r="BSA269" s="307"/>
      <c r="BSB269" s="336"/>
      <c r="BSC269" s="309"/>
      <c r="BSD269" s="337"/>
      <c r="BSE269" s="307"/>
      <c r="BSF269" s="336"/>
      <c r="BSG269" s="309"/>
      <c r="BSH269" s="337"/>
      <c r="BSI269" s="307"/>
      <c r="BSJ269" s="336"/>
      <c r="BSK269" s="309"/>
      <c r="BSL269" s="337"/>
      <c r="BSM269" s="307"/>
      <c r="BSN269" s="336"/>
      <c r="BSO269" s="309"/>
      <c r="BSP269" s="337"/>
      <c r="BSQ269" s="307"/>
      <c r="BSR269" s="336"/>
      <c r="BSS269" s="309"/>
      <c r="BST269" s="337"/>
      <c r="BSU269" s="307"/>
      <c r="BSV269" s="336"/>
      <c r="BSW269" s="309"/>
      <c r="BSX269" s="337"/>
      <c r="BSY269" s="307"/>
      <c r="BSZ269" s="336"/>
      <c r="BTA269" s="309"/>
      <c r="BTB269" s="337"/>
      <c r="BTC269" s="307"/>
      <c r="BTD269" s="336"/>
      <c r="BTE269" s="309"/>
      <c r="BTF269" s="337"/>
      <c r="BTG269" s="307"/>
      <c r="BTH269" s="336"/>
      <c r="BTI269" s="309"/>
      <c r="BTJ269" s="337"/>
      <c r="BTK269" s="307"/>
      <c r="BTL269" s="336"/>
      <c r="BTM269" s="309"/>
      <c r="BTN269" s="337"/>
      <c r="BTO269" s="307"/>
      <c r="BTP269" s="336"/>
      <c r="BTQ269" s="309"/>
      <c r="BTR269" s="337"/>
      <c r="BTS269" s="307"/>
      <c r="BTT269" s="336"/>
      <c r="BTU269" s="309"/>
      <c r="BTV269" s="337"/>
      <c r="BTW269" s="307"/>
      <c r="BTX269" s="336"/>
      <c r="BTY269" s="309"/>
      <c r="BTZ269" s="337"/>
      <c r="BUA269" s="307"/>
      <c r="BUB269" s="336"/>
      <c r="BUC269" s="309"/>
      <c r="BUD269" s="337"/>
      <c r="BUE269" s="307"/>
      <c r="BUF269" s="336"/>
      <c r="BUG269" s="309"/>
      <c r="BUH269" s="337"/>
      <c r="BUI269" s="307"/>
      <c r="BUJ269" s="336"/>
      <c r="BUK269" s="309"/>
      <c r="BUL269" s="337"/>
      <c r="BUM269" s="307"/>
      <c r="BUN269" s="336"/>
      <c r="BUO269" s="309"/>
      <c r="BUP269" s="337"/>
      <c r="BUQ269" s="307"/>
      <c r="BUR269" s="336"/>
      <c r="BUS269" s="309"/>
      <c r="BUT269" s="337"/>
      <c r="BUU269" s="307"/>
      <c r="BUV269" s="336"/>
      <c r="BUW269" s="309"/>
      <c r="BUX269" s="337"/>
      <c r="BUY269" s="307"/>
      <c r="BUZ269" s="336"/>
      <c r="BVA269" s="309"/>
      <c r="BVB269" s="337"/>
      <c r="BVC269" s="307"/>
      <c r="BVD269" s="336"/>
      <c r="BVE269" s="309"/>
      <c r="BVF269" s="337"/>
      <c r="BVG269" s="307"/>
      <c r="BVH269" s="336"/>
      <c r="BVI269" s="309"/>
      <c r="BVJ269" s="337"/>
      <c r="BVK269" s="307"/>
      <c r="BVL269" s="336"/>
      <c r="BVM269" s="309"/>
      <c r="BVN269" s="337"/>
      <c r="BVO269" s="307"/>
      <c r="BVP269" s="336"/>
      <c r="BVQ269" s="309"/>
      <c r="BVR269" s="337"/>
      <c r="BVS269" s="307"/>
      <c r="BVT269" s="336"/>
      <c r="BVU269" s="309"/>
      <c r="BVV269" s="337"/>
      <c r="BVW269" s="307"/>
      <c r="BVX269" s="336"/>
      <c r="BVY269" s="309"/>
      <c r="BVZ269" s="337"/>
      <c r="BWA269" s="307"/>
      <c r="BWB269" s="336"/>
      <c r="BWC269" s="309"/>
      <c r="BWD269" s="337"/>
      <c r="BWE269" s="307"/>
      <c r="BWF269" s="336"/>
      <c r="BWG269" s="309"/>
      <c r="BWH269" s="337"/>
      <c r="BWI269" s="307"/>
      <c r="BWJ269" s="336"/>
      <c r="BWK269" s="309"/>
      <c r="BWL269" s="337"/>
      <c r="BWM269" s="307"/>
      <c r="BWN269" s="336"/>
      <c r="BWO269" s="309"/>
      <c r="BWP269" s="337"/>
      <c r="BWQ269" s="307"/>
      <c r="BWR269" s="336"/>
      <c r="BWS269" s="309"/>
      <c r="BWT269" s="337"/>
      <c r="BWU269" s="307"/>
      <c r="BWV269" s="336"/>
      <c r="BWW269" s="309"/>
      <c r="BWX269" s="337"/>
      <c r="BWY269" s="307"/>
      <c r="BWZ269" s="336"/>
      <c r="BXA269" s="309"/>
      <c r="BXB269" s="337"/>
      <c r="BXC269" s="307"/>
      <c r="BXD269" s="336"/>
      <c r="BXE269" s="309"/>
      <c r="BXF269" s="337"/>
      <c r="BXG269" s="307"/>
      <c r="BXH269" s="336"/>
      <c r="BXI269" s="309"/>
      <c r="BXJ269" s="337"/>
      <c r="BXK269" s="307"/>
      <c r="BXL269" s="336"/>
      <c r="BXM269" s="309"/>
      <c r="BXN269" s="337"/>
      <c r="BXO269" s="307"/>
      <c r="BXP269" s="336"/>
      <c r="BXQ269" s="309"/>
      <c r="BXR269" s="337"/>
      <c r="BXS269" s="307"/>
      <c r="BXT269" s="336"/>
      <c r="BXU269" s="309"/>
      <c r="BXV269" s="337"/>
      <c r="BXW269" s="307"/>
      <c r="BXX269" s="336"/>
      <c r="BXY269" s="309"/>
      <c r="BXZ269" s="337"/>
      <c r="BYA269" s="307"/>
      <c r="BYB269" s="336"/>
      <c r="BYC269" s="309"/>
      <c r="BYD269" s="337"/>
      <c r="BYE269" s="307"/>
      <c r="BYF269" s="336"/>
      <c r="BYG269" s="309"/>
      <c r="BYH269" s="337"/>
      <c r="BYI269" s="307"/>
      <c r="BYJ269" s="336"/>
      <c r="BYK269" s="309"/>
      <c r="BYL269" s="337"/>
      <c r="BYM269" s="307"/>
      <c r="BYN269" s="336"/>
      <c r="BYO269" s="309"/>
      <c r="BYP269" s="337"/>
      <c r="BYQ269" s="307"/>
      <c r="BYR269" s="336"/>
      <c r="BYS269" s="309"/>
      <c r="BYT269" s="337"/>
      <c r="BYU269" s="307"/>
      <c r="BYV269" s="336"/>
      <c r="BYW269" s="309"/>
      <c r="BYX269" s="337"/>
      <c r="BYY269" s="307"/>
      <c r="BYZ269" s="336"/>
      <c r="BZA269" s="309"/>
      <c r="BZB269" s="337"/>
      <c r="BZC269" s="307"/>
      <c r="BZD269" s="336"/>
      <c r="BZE269" s="309"/>
      <c r="BZF269" s="337"/>
      <c r="BZG269" s="307"/>
      <c r="BZH269" s="336"/>
      <c r="BZI269" s="309"/>
      <c r="BZJ269" s="337"/>
      <c r="BZK269" s="307"/>
      <c r="BZL269" s="336"/>
      <c r="BZM269" s="309"/>
      <c r="BZN269" s="337"/>
      <c r="BZO269" s="307"/>
      <c r="BZP269" s="336"/>
      <c r="BZQ269" s="309"/>
      <c r="BZR269" s="337"/>
      <c r="BZS269" s="307"/>
      <c r="BZT269" s="336"/>
      <c r="BZU269" s="309"/>
      <c r="BZV269" s="337"/>
      <c r="BZW269" s="307"/>
      <c r="BZX269" s="336"/>
      <c r="BZY269" s="309"/>
      <c r="BZZ269" s="337"/>
      <c r="CAA269" s="307"/>
      <c r="CAB269" s="336"/>
      <c r="CAC269" s="309"/>
      <c r="CAD269" s="337"/>
      <c r="CAE269" s="307"/>
      <c r="CAF269" s="336"/>
      <c r="CAG269" s="309"/>
      <c r="CAH269" s="337"/>
      <c r="CAI269" s="307"/>
      <c r="CAJ269" s="336"/>
      <c r="CAK269" s="309"/>
      <c r="CAL269" s="337"/>
      <c r="CAM269" s="307"/>
      <c r="CAN269" s="336"/>
      <c r="CAO269" s="309"/>
      <c r="CAP269" s="337"/>
      <c r="CAQ269" s="307"/>
      <c r="CAR269" s="336"/>
      <c r="CAS269" s="309"/>
      <c r="CAT269" s="337"/>
      <c r="CAU269" s="307"/>
      <c r="CAV269" s="336"/>
      <c r="CAW269" s="309"/>
      <c r="CAX269" s="337"/>
      <c r="CAY269" s="307"/>
      <c r="CAZ269" s="336"/>
      <c r="CBA269" s="309"/>
      <c r="CBB269" s="337"/>
      <c r="CBC269" s="307"/>
      <c r="CBD269" s="336"/>
      <c r="CBE269" s="309"/>
      <c r="CBF269" s="337"/>
      <c r="CBG269" s="307"/>
      <c r="CBH269" s="336"/>
      <c r="CBI269" s="309"/>
      <c r="CBJ269" s="337"/>
      <c r="CBK269" s="307"/>
      <c r="CBL269" s="336"/>
      <c r="CBM269" s="309"/>
      <c r="CBN269" s="337"/>
      <c r="CBO269" s="307"/>
      <c r="CBP269" s="336"/>
      <c r="CBQ269" s="309"/>
      <c r="CBR269" s="337"/>
      <c r="CBS269" s="307"/>
      <c r="CBT269" s="336"/>
      <c r="CBU269" s="309"/>
      <c r="CBV269" s="337"/>
      <c r="CBW269" s="307"/>
      <c r="CBX269" s="336"/>
      <c r="CBY269" s="309"/>
      <c r="CBZ269" s="337"/>
      <c r="CCA269" s="307"/>
      <c r="CCB269" s="336"/>
      <c r="CCC269" s="309"/>
      <c r="CCD269" s="337"/>
      <c r="CCE269" s="307"/>
      <c r="CCF269" s="336"/>
      <c r="CCG269" s="309"/>
      <c r="CCH269" s="337"/>
      <c r="CCI269" s="307"/>
      <c r="CCJ269" s="336"/>
      <c r="CCK269" s="309"/>
      <c r="CCL269" s="337"/>
      <c r="CCM269" s="307"/>
      <c r="CCN269" s="336"/>
      <c r="CCO269" s="309"/>
      <c r="CCP269" s="337"/>
      <c r="CCQ269" s="307"/>
      <c r="CCR269" s="336"/>
      <c r="CCS269" s="309"/>
      <c r="CCT269" s="337"/>
      <c r="CCU269" s="307"/>
      <c r="CCV269" s="336"/>
      <c r="CCW269" s="309"/>
      <c r="CCX269" s="337"/>
      <c r="CCY269" s="307"/>
      <c r="CCZ269" s="336"/>
      <c r="CDA269" s="309"/>
      <c r="CDB269" s="337"/>
      <c r="CDC269" s="307"/>
      <c r="CDD269" s="336"/>
      <c r="CDE269" s="309"/>
      <c r="CDF269" s="337"/>
      <c r="CDG269" s="307"/>
      <c r="CDH269" s="336"/>
      <c r="CDI269" s="309"/>
      <c r="CDJ269" s="337"/>
      <c r="CDK269" s="307"/>
      <c r="CDL269" s="336"/>
      <c r="CDM269" s="309"/>
      <c r="CDN269" s="337"/>
      <c r="CDO269" s="307"/>
      <c r="CDP269" s="336"/>
      <c r="CDQ269" s="309"/>
      <c r="CDR269" s="337"/>
      <c r="CDS269" s="307"/>
      <c r="CDT269" s="336"/>
      <c r="CDU269" s="309"/>
      <c r="CDV269" s="337"/>
      <c r="CDW269" s="307"/>
      <c r="CDX269" s="336"/>
      <c r="CDY269" s="309"/>
      <c r="CDZ269" s="337"/>
      <c r="CEA269" s="307"/>
      <c r="CEB269" s="336"/>
      <c r="CEC269" s="309"/>
      <c r="CED269" s="337"/>
      <c r="CEE269" s="307"/>
      <c r="CEF269" s="336"/>
      <c r="CEG269" s="309"/>
      <c r="CEH269" s="337"/>
      <c r="CEI269" s="307"/>
      <c r="CEJ269" s="336"/>
      <c r="CEK269" s="309"/>
      <c r="CEL269" s="337"/>
      <c r="CEM269" s="307"/>
      <c r="CEN269" s="336"/>
      <c r="CEO269" s="309"/>
      <c r="CEP269" s="337"/>
      <c r="CEQ269" s="307"/>
      <c r="CER269" s="336"/>
      <c r="CES269" s="309"/>
      <c r="CET269" s="337"/>
      <c r="CEU269" s="307"/>
      <c r="CEV269" s="336"/>
      <c r="CEW269" s="309"/>
      <c r="CEX269" s="337"/>
      <c r="CEY269" s="307"/>
      <c r="CEZ269" s="336"/>
      <c r="CFA269" s="309"/>
      <c r="CFB269" s="337"/>
      <c r="CFC269" s="307"/>
      <c r="CFD269" s="336"/>
      <c r="CFE269" s="309"/>
      <c r="CFF269" s="337"/>
      <c r="CFG269" s="307"/>
      <c r="CFH269" s="336"/>
      <c r="CFI269" s="309"/>
      <c r="CFJ269" s="337"/>
      <c r="CFK269" s="307"/>
      <c r="CFL269" s="336"/>
      <c r="CFM269" s="309"/>
      <c r="CFN269" s="337"/>
      <c r="CFO269" s="307"/>
      <c r="CFP269" s="336"/>
      <c r="CFQ269" s="309"/>
      <c r="CFR269" s="337"/>
      <c r="CFS269" s="307"/>
      <c r="CFT269" s="336"/>
      <c r="CFU269" s="309"/>
      <c r="CFV269" s="337"/>
      <c r="CFW269" s="307"/>
      <c r="CFX269" s="336"/>
      <c r="CFY269" s="309"/>
      <c r="CFZ269" s="337"/>
      <c r="CGA269" s="307"/>
      <c r="CGB269" s="336"/>
      <c r="CGC269" s="309"/>
      <c r="CGD269" s="337"/>
      <c r="CGE269" s="307"/>
      <c r="CGF269" s="336"/>
      <c r="CGG269" s="309"/>
      <c r="CGH269" s="337"/>
      <c r="CGI269" s="307"/>
      <c r="CGJ269" s="336"/>
      <c r="CGK269" s="309"/>
      <c r="CGL269" s="337"/>
      <c r="CGM269" s="307"/>
      <c r="CGN269" s="336"/>
      <c r="CGO269" s="309"/>
      <c r="CGP269" s="337"/>
      <c r="CGQ269" s="307"/>
      <c r="CGR269" s="336"/>
      <c r="CGS269" s="309"/>
      <c r="CGT269" s="337"/>
      <c r="CGU269" s="307"/>
      <c r="CGV269" s="336"/>
      <c r="CGW269" s="309"/>
      <c r="CGX269" s="337"/>
      <c r="CGY269" s="307"/>
      <c r="CGZ269" s="336"/>
      <c r="CHA269" s="309"/>
      <c r="CHB269" s="337"/>
      <c r="CHC269" s="307"/>
      <c r="CHD269" s="336"/>
      <c r="CHE269" s="309"/>
      <c r="CHF269" s="337"/>
      <c r="CHG269" s="307"/>
      <c r="CHH269" s="336"/>
      <c r="CHI269" s="309"/>
      <c r="CHJ269" s="337"/>
      <c r="CHK269" s="307"/>
      <c r="CHL269" s="336"/>
      <c r="CHM269" s="309"/>
      <c r="CHN269" s="337"/>
      <c r="CHO269" s="307"/>
      <c r="CHP269" s="336"/>
      <c r="CHQ269" s="309"/>
      <c r="CHR269" s="337"/>
      <c r="CHS269" s="307"/>
      <c r="CHT269" s="336"/>
      <c r="CHU269" s="309"/>
      <c r="CHV269" s="337"/>
      <c r="CHW269" s="307"/>
      <c r="CHX269" s="336"/>
      <c r="CHY269" s="309"/>
      <c r="CHZ269" s="337"/>
      <c r="CIA269" s="307"/>
      <c r="CIB269" s="336"/>
      <c r="CIC269" s="309"/>
      <c r="CID269" s="337"/>
      <c r="CIE269" s="307"/>
      <c r="CIF269" s="336"/>
      <c r="CIG269" s="309"/>
      <c r="CIH269" s="337"/>
      <c r="CII269" s="307"/>
      <c r="CIJ269" s="336"/>
      <c r="CIK269" s="309"/>
      <c r="CIL269" s="337"/>
      <c r="CIM269" s="307"/>
      <c r="CIN269" s="336"/>
      <c r="CIO269" s="309"/>
      <c r="CIP269" s="337"/>
      <c r="CIQ269" s="307"/>
      <c r="CIR269" s="336"/>
      <c r="CIS269" s="309"/>
      <c r="CIT269" s="337"/>
      <c r="CIU269" s="307"/>
      <c r="CIV269" s="336"/>
      <c r="CIW269" s="309"/>
      <c r="CIX269" s="337"/>
      <c r="CIY269" s="307"/>
      <c r="CIZ269" s="336"/>
      <c r="CJA269" s="309"/>
      <c r="CJB269" s="337"/>
      <c r="CJC269" s="307"/>
      <c r="CJD269" s="336"/>
      <c r="CJE269" s="309"/>
      <c r="CJF269" s="337"/>
      <c r="CJG269" s="307"/>
      <c r="CJH269" s="336"/>
      <c r="CJI269" s="309"/>
      <c r="CJJ269" s="337"/>
      <c r="CJK269" s="307"/>
      <c r="CJL269" s="336"/>
      <c r="CJM269" s="309"/>
      <c r="CJN269" s="337"/>
      <c r="CJO269" s="307"/>
      <c r="CJP269" s="336"/>
      <c r="CJQ269" s="309"/>
      <c r="CJR269" s="337"/>
      <c r="CJS269" s="307"/>
      <c r="CJT269" s="336"/>
      <c r="CJU269" s="309"/>
      <c r="CJV269" s="337"/>
      <c r="CJW269" s="307"/>
      <c r="CJX269" s="336"/>
      <c r="CJY269" s="309"/>
      <c r="CJZ269" s="337"/>
      <c r="CKA269" s="307"/>
      <c r="CKB269" s="336"/>
      <c r="CKC269" s="309"/>
      <c r="CKD269" s="337"/>
      <c r="CKE269" s="307"/>
      <c r="CKF269" s="336"/>
      <c r="CKG269" s="309"/>
      <c r="CKH269" s="337"/>
      <c r="CKI269" s="307"/>
      <c r="CKJ269" s="336"/>
      <c r="CKK269" s="309"/>
      <c r="CKL269" s="337"/>
      <c r="CKM269" s="307"/>
      <c r="CKN269" s="336"/>
      <c r="CKO269" s="309"/>
      <c r="CKP269" s="337"/>
      <c r="CKQ269" s="307"/>
      <c r="CKR269" s="336"/>
      <c r="CKS269" s="309"/>
      <c r="CKT269" s="337"/>
      <c r="CKU269" s="307"/>
      <c r="CKV269" s="336"/>
      <c r="CKW269" s="309"/>
      <c r="CKX269" s="337"/>
      <c r="CKY269" s="307"/>
      <c r="CKZ269" s="336"/>
      <c r="CLA269" s="309"/>
      <c r="CLB269" s="337"/>
      <c r="CLC269" s="307"/>
      <c r="CLD269" s="336"/>
      <c r="CLE269" s="309"/>
      <c r="CLF269" s="337"/>
      <c r="CLG269" s="307"/>
      <c r="CLH269" s="336"/>
      <c r="CLI269" s="309"/>
      <c r="CLJ269" s="337"/>
      <c r="CLK269" s="307"/>
      <c r="CLL269" s="336"/>
      <c r="CLM269" s="309"/>
      <c r="CLN269" s="337"/>
      <c r="CLO269" s="307"/>
      <c r="CLP269" s="336"/>
      <c r="CLQ269" s="309"/>
      <c r="CLR269" s="337"/>
      <c r="CLS269" s="307"/>
      <c r="CLT269" s="336"/>
      <c r="CLU269" s="309"/>
      <c r="CLV269" s="337"/>
      <c r="CLW269" s="307"/>
      <c r="CLX269" s="336"/>
      <c r="CLY269" s="309"/>
      <c r="CLZ269" s="337"/>
      <c r="CMA269" s="307"/>
      <c r="CMB269" s="336"/>
      <c r="CMC269" s="309"/>
      <c r="CMD269" s="337"/>
      <c r="CME269" s="307"/>
      <c r="CMF269" s="336"/>
      <c r="CMG269" s="309"/>
      <c r="CMH269" s="337"/>
      <c r="CMI269" s="307"/>
      <c r="CMJ269" s="336"/>
      <c r="CMK269" s="309"/>
      <c r="CML269" s="337"/>
      <c r="CMM269" s="307"/>
      <c r="CMN269" s="336"/>
      <c r="CMO269" s="309"/>
      <c r="CMP269" s="337"/>
      <c r="CMQ269" s="307"/>
      <c r="CMR269" s="336"/>
      <c r="CMS269" s="309"/>
      <c r="CMT269" s="337"/>
      <c r="CMU269" s="307"/>
      <c r="CMV269" s="336"/>
      <c r="CMW269" s="309"/>
      <c r="CMX269" s="337"/>
      <c r="CMY269" s="307"/>
      <c r="CMZ269" s="336"/>
      <c r="CNA269" s="309"/>
      <c r="CNB269" s="337"/>
      <c r="CNC269" s="307"/>
      <c r="CND269" s="336"/>
      <c r="CNE269" s="309"/>
      <c r="CNF269" s="337"/>
      <c r="CNG269" s="307"/>
      <c r="CNH269" s="336"/>
      <c r="CNI269" s="309"/>
      <c r="CNJ269" s="337"/>
      <c r="CNK269" s="307"/>
      <c r="CNL269" s="336"/>
      <c r="CNM269" s="309"/>
      <c r="CNN269" s="337"/>
      <c r="CNO269" s="307"/>
      <c r="CNP269" s="336"/>
      <c r="CNQ269" s="309"/>
      <c r="CNR269" s="337"/>
      <c r="CNS269" s="307"/>
      <c r="CNT269" s="336"/>
      <c r="CNU269" s="309"/>
      <c r="CNV269" s="337"/>
      <c r="CNW269" s="307"/>
      <c r="CNX269" s="336"/>
      <c r="CNY269" s="309"/>
      <c r="CNZ269" s="337"/>
      <c r="COA269" s="307"/>
      <c r="COB269" s="336"/>
      <c r="COC269" s="309"/>
      <c r="COD269" s="337"/>
      <c r="COE269" s="307"/>
      <c r="COF269" s="336"/>
      <c r="COG269" s="309"/>
      <c r="COH269" s="337"/>
      <c r="COI269" s="307"/>
      <c r="COJ269" s="336"/>
      <c r="COK269" s="309"/>
      <c r="COL269" s="337"/>
      <c r="COM269" s="307"/>
      <c r="CON269" s="336"/>
      <c r="COO269" s="309"/>
      <c r="COP269" s="337"/>
      <c r="COQ269" s="307"/>
      <c r="COR269" s="336"/>
      <c r="COS269" s="309"/>
      <c r="COT269" s="337"/>
      <c r="COU269" s="307"/>
      <c r="COV269" s="336"/>
      <c r="COW269" s="309"/>
      <c r="COX269" s="337"/>
      <c r="COY269" s="307"/>
      <c r="COZ269" s="336"/>
      <c r="CPA269" s="309"/>
      <c r="CPB269" s="337"/>
      <c r="CPC269" s="307"/>
      <c r="CPD269" s="336"/>
      <c r="CPE269" s="309"/>
      <c r="CPF269" s="337"/>
      <c r="CPG269" s="307"/>
      <c r="CPH269" s="336"/>
      <c r="CPI269" s="309"/>
      <c r="CPJ269" s="337"/>
      <c r="CPK269" s="307"/>
      <c r="CPL269" s="336"/>
      <c r="CPM269" s="309"/>
      <c r="CPN269" s="337"/>
      <c r="CPO269" s="307"/>
      <c r="CPP269" s="336"/>
      <c r="CPQ269" s="309"/>
      <c r="CPR269" s="337"/>
      <c r="CPS269" s="307"/>
      <c r="CPT269" s="336"/>
      <c r="CPU269" s="309"/>
      <c r="CPV269" s="337"/>
      <c r="CPW269" s="307"/>
      <c r="CPX269" s="336"/>
      <c r="CPY269" s="309"/>
      <c r="CPZ269" s="337"/>
      <c r="CQA269" s="307"/>
      <c r="CQB269" s="336"/>
      <c r="CQC269" s="309"/>
      <c r="CQD269" s="337"/>
      <c r="CQE269" s="307"/>
      <c r="CQF269" s="336"/>
      <c r="CQG269" s="309"/>
      <c r="CQH269" s="337"/>
      <c r="CQI269" s="307"/>
      <c r="CQJ269" s="336"/>
      <c r="CQK269" s="309"/>
      <c r="CQL269" s="337"/>
      <c r="CQM269" s="307"/>
      <c r="CQN269" s="336"/>
      <c r="CQO269" s="309"/>
      <c r="CQP269" s="337"/>
      <c r="CQQ269" s="307"/>
      <c r="CQR269" s="336"/>
      <c r="CQS269" s="309"/>
      <c r="CQT269" s="337"/>
      <c r="CQU269" s="307"/>
      <c r="CQV269" s="336"/>
      <c r="CQW269" s="309"/>
      <c r="CQX269" s="337"/>
      <c r="CQY269" s="307"/>
      <c r="CQZ269" s="336"/>
      <c r="CRA269" s="309"/>
      <c r="CRB269" s="337"/>
      <c r="CRC269" s="307"/>
      <c r="CRD269" s="336"/>
      <c r="CRE269" s="309"/>
      <c r="CRF269" s="337"/>
      <c r="CRG269" s="307"/>
      <c r="CRH269" s="336"/>
      <c r="CRI269" s="309"/>
      <c r="CRJ269" s="337"/>
      <c r="CRK269" s="307"/>
      <c r="CRL269" s="336"/>
      <c r="CRM269" s="309"/>
      <c r="CRN269" s="337"/>
      <c r="CRO269" s="307"/>
      <c r="CRP269" s="336"/>
      <c r="CRQ269" s="309"/>
      <c r="CRR269" s="337"/>
      <c r="CRS269" s="307"/>
      <c r="CRT269" s="336"/>
      <c r="CRU269" s="309"/>
      <c r="CRV269" s="337"/>
      <c r="CRW269" s="307"/>
      <c r="CRX269" s="336"/>
      <c r="CRY269" s="309"/>
      <c r="CRZ269" s="337"/>
      <c r="CSA269" s="307"/>
      <c r="CSB269" s="336"/>
      <c r="CSC269" s="309"/>
      <c r="CSD269" s="337"/>
      <c r="CSE269" s="307"/>
      <c r="CSF269" s="336"/>
      <c r="CSG269" s="309"/>
      <c r="CSH269" s="337"/>
      <c r="CSI269" s="307"/>
      <c r="CSJ269" s="336"/>
      <c r="CSK269" s="309"/>
      <c r="CSL269" s="337"/>
      <c r="CSM269" s="307"/>
      <c r="CSN269" s="336"/>
      <c r="CSO269" s="309"/>
      <c r="CSP269" s="337"/>
      <c r="CSQ269" s="307"/>
      <c r="CSR269" s="336"/>
      <c r="CSS269" s="309"/>
      <c r="CST269" s="337"/>
      <c r="CSU269" s="307"/>
      <c r="CSV269" s="336"/>
      <c r="CSW269" s="309"/>
      <c r="CSX269" s="337"/>
      <c r="CSY269" s="307"/>
      <c r="CSZ269" s="336"/>
      <c r="CTA269" s="309"/>
      <c r="CTB269" s="337"/>
      <c r="CTC269" s="307"/>
      <c r="CTD269" s="336"/>
      <c r="CTE269" s="309"/>
      <c r="CTF269" s="337"/>
      <c r="CTG269" s="307"/>
      <c r="CTH269" s="336"/>
      <c r="CTI269" s="309"/>
      <c r="CTJ269" s="337"/>
      <c r="CTK269" s="307"/>
      <c r="CTL269" s="336"/>
      <c r="CTM269" s="309"/>
      <c r="CTN269" s="337"/>
      <c r="CTO269" s="307"/>
      <c r="CTP269" s="336"/>
      <c r="CTQ269" s="309"/>
      <c r="CTR269" s="337"/>
      <c r="CTS269" s="307"/>
      <c r="CTT269" s="336"/>
      <c r="CTU269" s="309"/>
      <c r="CTV269" s="337"/>
      <c r="CTW269" s="307"/>
      <c r="CTX269" s="336"/>
      <c r="CTY269" s="309"/>
      <c r="CTZ269" s="337"/>
      <c r="CUA269" s="307"/>
      <c r="CUB269" s="336"/>
      <c r="CUC269" s="309"/>
      <c r="CUD269" s="337"/>
      <c r="CUE269" s="307"/>
      <c r="CUF269" s="336"/>
      <c r="CUG269" s="309"/>
      <c r="CUH269" s="337"/>
      <c r="CUI269" s="307"/>
      <c r="CUJ269" s="336"/>
      <c r="CUK269" s="309"/>
      <c r="CUL269" s="337"/>
      <c r="CUM269" s="307"/>
      <c r="CUN269" s="336"/>
      <c r="CUO269" s="309"/>
      <c r="CUP269" s="337"/>
      <c r="CUQ269" s="307"/>
      <c r="CUR269" s="336"/>
      <c r="CUS269" s="309"/>
      <c r="CUT269" s="337"/>
      <c r="CUU269" s="307"/>
      <c r="CUV269" s="336"/>
      <c r="CUW269" s="309"/>
      <c r="CUX269" s="337"/>
      <c r="CUY269" s="307"/>
      <c r="CUZ269" s="336"/>
      <c r="CVA269" s="309"/>
      <c r="CVB269" s="337"/>
      <c r="CVC269" s="307"/>
      <c r="CVD269" s="336"/>
      <c r="CVE269" s="309"/>
      <c r="CVF269" s="337"/>
      <c r="CVG269" s="307"/>
      <c r="CVH269" s="336"/>
      <c r="CVI269" s="309"/>
      <c r="CVJ269" s="337"/>
      <c r="CVK269" s="307"/>
      <c r="CVL269" s="336"/>
      <c r="CVM269" s="309"/>
      <c r="CVN269" s="337"/>
      <c r="CVO269" s="307"/>
      <c r="CVP269" s="336"/>
      <c r="CVQ269" s="309"/>
      <c r="CVR269" s="337"/>
      <c r="CVS269" s="307"/>
      <c r="CVT269" s="336"/>
      <c r="CVU269" s="309"/>
      <c r="CVV269" s="337"/>
      <c r="CVW269" s="307"/>
      <c r="CVX269" s="336"/>
      <c r="CVY269" s="309"/>
      <c r="CVZ269" s="337"/>
      <c r="CWA269" s="307"/>
      <c r="CWB269" s="336"/>
      <c r="CWC269" s="309"/>
      <c r="CWD269" s="337"/>
      <c r="CWE269" s="307"/>
      <c r="CWF269" s="336"/>
      <c r="CWG269" s="309"/>
      <c r="CWH269" s="337"/>
      <c r="CWI269" s="307"/>
      <c r="CWJ269" s="336"/>
      <c r="CWK269" s="309"/>
      <c r="CWL269" s="337"/>
      <c r="CWM269" s="307"/>
      <c r="CWN269" s="336"/>
      <c r="CWO269" s="309"/>
      <c r="CWP269" s="337"/>
      <c r="CWQ269" s="307"/>
      <c r="CWR269" s="336"/>
      <c r="CWS269" s="309"/>
      <c r="CWT269" s="337"/>
      <c r="CWU269" s="307"/>
      <c r="CWV269" s="336"/>
      <c r="CWW269" s="309"/>
      <c r="CWX269" s="337"/>
      <c r="CWY269" s="307"/>
      <c r="CWZ269" s="336"/>
      <c r="CXA269" s="309"/>
      <c r="CXB269" s="337"/>
      <c r="CXC269" s="307"/>
      <c r="CXD269" s="336"/>
      <c r="CXE269" s="309"/>
      <c r="CXF269" s="337"/>
      <c r="CXG269" s="307"/>
      <c r="CXH269" s="336"/>
      <c r="CXI269" s="309"/>
      <c r="CXJ269" s="337"/>
      <c r="CXK269" s="307"/>
      <c r="CXL269" s="336"/>
      <c r="CXM269" s="309"/>
      <c r="CXN269" s="337"/>
      <c r="CXO269" s="307"/>
      <c r="CXP269" s="336"/>
      <c r="CXQ269" s="309"/>
      <c r="CXR269" s="337"/>
      <c r="CXS269" s="307"/>
      <c r="CXT269" s="336"/>
      <c r="CXU269" s="309"/>
      <c r="CXV269" s="337"/>
      <c r="CXW269" s="307"/>
      <c r="CXX269" s="336"/>
      <c r="CXY269" s="309"/>
      <c r="CXZ269" s="337"/>
      <c r="CYA269" s="307"/>
      <c r="CYB269" s="336"/>
      <c r="CYC269" s="309"/>
      <c r="CYD269" s="337"/>
      <c r="CYE269" s="307"/>
      <c r="CYF269" s="336"/>
      <c r="CYG269" s="309"/>
      <c r="CYH269" s="337"/>
      <c r="CYI269" s="307"/>
      <c r="CYJ269" s="336"/>
      <c r="CYK269" s="309"/>
      <c r="CYL269" s="337"/>
      <c r="CYM269" s="307"/>
      <c r="CYN269" s="336"/>
      <c r="CYO269" s="309"/>
      <c r="CYP269" s="337"/>
      <c r="CYQ269" s="307"/>
      <c r="CYR269" s="336"/>
      <c r="CYS269" s="309"/>
      <c r="CYT269" s="337"/>
      <c r="CYU269" s="307"/>
      <c r="CYV269" s="336"/>
      <c r="CYW269" s="309"/>
      <c r="CYX269" s="337"/>
      <c r="CYY269" s="307"/>
      <c r="CYZ269" s="336"/>
      <c r="CZA269" s="309"/>
      <c r="CZB269" s="337"/>
      <c r="CZC269" s="307"/>
      <c r="CZD269" s="336"/>
      <c r="CZE269" s="309"/>
      <c r="CZF269" s="337"/>
      <c r="CZG269" s="307"/>
      <c r="CZH269" s="336"/>
      <c r="CZI269" s="309"/>
      <c r="CZJ269" s="337"/>
      <c r="CZK269" s="307"/>
      <c r="CZL269" s="336"/>
      <c r="CZM269" s="309"/>
      <c r="CZN269" s="337"/>
      <c r="CZO269" s="307"/>
      <c r="CZP269" s="336"/>
      <c r="CZQ269" s="309"/>
      <c r="CZR269" s="337"/>
      <c r="CZS269" s="307"/>
      <c r="CZT269" s="336"/>
      <c r="CZU269" s="309"/>
      <c r="CZV269" s="337"/>
      <c r="CZW269" s="307"/>
      <c r="CZX269" s="336"/>
      <c r="CZY269" s="309"/>
      <c r="CZZ269" s="337"/>
      <c r="DAA269" s="307"/>
      <c r="DAB269" s="336"/>
      <c r="DAC269" s="309"/>
      <c r="DAD269" s="337"/>
      <c r="DAE269" s="307"/>
      <c r="DAF269" s="336"/>
      <c r="DAG269" s="309"/>
      <c r="DAH269" s="337"/>
      <c r="DAI269" s="307"/>
      <c r="DAJ269" s="336"/>
      <c r="DAK269" s="309"/>
      <c r="DAL269" s="337"/>
      <c r="DAM269" s="307"/>
      <c r="DAN269" s="336"/>
      <c r="DAO269" s="309"/>
      <c r="DAP269" s="337"/>
      <c r="DAQ269" s="307"/>
      <c r="DAR269" s="336"/>
      <c r="DAS269" s="309"/>
      <c r="DAT269" s="337"/>
      <c r="DAU269" s="307"/>
      <c r="DAV269" s="336"/>
      <c r="DAW269" s="309"/>
      <c r="DAX269" s="337"/>
      <c r="DAY269" s="307"/>
      <c r="DAZ269" s="336"/>
      <c r="DBA269" s="309"/>
      <c r="DBB269" s="337"/>
      <c r="DBC269" s="307"/>
      <c r="DBD269" s="336"/>
      <c r="DBE269" s="309"/>
      <c r="DBF269" s="337"/>
      <c r="DBG269" s="307"/>
      <c r="DBH269" s="336"/>
      <c r="DBI269" s="309"/>
      <c r="DBJ269" s="337"/>
      <c r="DBK269" s="307"/>
      <c r="DBL269" s="336"/>
      <c r="DBM269" s="309"/>
      <c r="DBN269" s="337"/>
      <c r="DBO269" s="307"/>
      <c r="DBP269" s="336"/>
      <c r="DBQ269" s="309"/>
      <c r="DBR269" s="337"/>
      <c r="DBS269" s="307"/>
      <c r="DBT269" s="336"/>
      <c r="DBU269" s="309"/>
      <c r="DBV269" s="337"/>
      <c r="DBW269" s="307"/>
      <c r="DBX269" s="336"/>
      <c r="DBY269" s="309"/>
      <c r="DBZ269" s="337"/>
      <c r="DCA269" s="307"/>
      <c r="DCB269" s="336"/>
      <c r="DCC269" s="309"/>
      <c r="DCD269" s="337"/>
      <c r="DCE269" s="307"/>
      <c r="DCF269" s="336"/>
      <c r="DCG269" s="309"/>
      <c r="DCH269" s="337"/>
      <c r="DCI269" s="307"/>
      <c r="DCJ269" s="336"/>
      <c r="DCK269" s="309"/>
      <c r="DCL269" s="337"/>
      <c r="DCM269" s="307"/>
      <c r="DCN269" s="336"/>
      <c r="DCO269" s="309"/>
      <c r="DCP269" s="337"/>
      <c r="DCQ269" s="307"/>
      <c r="DCR269" s="336"/>
      <c r="DCS269" s="309"/>
      <c r="DCT269" s="337"/>
      <c r="DCU269" s="307"/>
      <c r="DCV269" s="336"/>
      <c r="DCW269" s="309"/>
      <c r="DCX269" s="337"/>
      <c r="DCY269" s="307"/>
      <c r="DCZ269" s="336"/>
      <c r="DDA269" s="309"/>
      <c r="DDB269" s="337"/>
      <c r="DDC269" s="307"/>
      <c r="DDD269" s="336"/>
      <c r="DDE269" s="309"/>
      <c r="DDF269" s="337"/>
      <c r="DDG269" s="307"/>
      <c r="DDH269" s="336"/>
      <c r="DDI269" s="309"/>
      <c r="DDJ269" s="337"/>
      <c r="DDK269" s="307"/>
      <c r="DDL269" s="336"/>
      <c r="DDM269" s="309"/>
      <c r="DDN269" s="337"/>
      <c r="DDO269" s="307"/>
      <c r="DDP269" s="336"/>
      <c r="DDQ269" s="309"/>
      <c r="DDR269" s="337"/>
      <c r="DDS269" s="307"/>
      <c r="DDT269" s="336"/>
      <c r="DDU269" s="309"/>
      <c r="DDV269" s="337"/>
      <c r="DDW269" s="307"/>
      <c r="DDX269" s="336"/>
      <c r="DDY269" s="309"/>
      <c r="DDZ269" s="337"/>
      <c r="DEA269" s="307"/>
      <c r="DEB269" s="336"/>
      <c r="DEC269" s="309"/>
      <c r="DED269" s="337"/>
      <c r="DEE269" s="307"/>
      <c r="DEF269" s="336"/>
      <c r="DEG269" s="309"/>
      <c r="DEH269" s="337"/>
      <c r="DEI269" s="307"/>
      <c r="DEJ269" s="336"/>
      <c r="DEK269" s="309"/>
      <c r="DEL269" s="337"/>
      <c r="DEM269" s="307"/>
      <c r="DEN269" s="336"/>
      <c r="DEO269" s="309"/>
      <c r="DEP269" s="337"/>
      <c r="DEQ269" s="307"/>
      <c r="DER269" s="336"/>
      <c r="DES269" s="309"/>
      <c r="DET269" s="337"/>
      <c r="DEU269" s="307"/>
      <c r="DEV269" s="336"/>
      <c r="DEW269" s="309"/>
      <c r="DEX269" s="337"/>
      <c r="DEY269" s="307"/>
      <c r="DEZ269" s="336"/>
      <c r="DFA269" s="309"/>
      <c r="DFB269" s="337"/>
      <c r="DFC269" s="307"/>
      <c r="DFD269" s="336"/>
      <c r="DFE269" s="309"/>
      <c r="DFF269" s="337"/>
      <c r="DFG269" s="307"/>
      <c r="DFH269" s="336"/>
      <c r="DFI269" s="309"/>
      <c r="DFJ269" s="337"/>
      <c r="DFK269" s="307"/>
      <c r="DFL269" s="336"/>
      <c r="DFM269" s="309"/>
      <c r="DFN269" s="337"/>
      <c r="DFO269" s="307"/>
      <c r="DFP269" s="336"/>
      <c r="DFQ269" s="309"/>
      <c r="DFR269" s="337"/>
      <c r="DFS269" s="307"/>
      <c r="DFT269" s="336"/>
      <c r="DFU269" s="309"/>
      <c r="DFV269" s="337"/>
      <c r="DFW269" s="307"/>
      <c r="DFX269" s="336"/>
      <c r="DFY269" s="309"/>
      <c r="DFZ269" s="337"/>
      <c r="DGA269" s="307"/>
      <c r="DGB269" s="336"/>
      <c r="DGC269" s="309"/>
      <c r="DGD269" s="337"/>
      <c r="DGE269" s="307"/>
      <c r="DGF269" s="336"/>
      <c r="DGG269" s="309"/>
      <c r="DGH269" s="337"/>
      <c r="DGI269" s="307"/>
      <c r="DGJ269" s="336"/>
      <c r="DGK269" s="309"/>
      <c r="DGL269" s="337"/>
      <c r="DGM269" s="307"/>
      <c r="DGN269" s="336"/>
      <c r="DGO269" s="309"/>
      <c r="DGP269" s="337"/>
      <c r="DGQ269" s="307"/>
      <c r="DGR269" s="336"/>
      <c r="DGS269" s="309"/>
      <c r="DGT269" s="337"/>
      <c r="DGU269" s="307"/>
      <c r="DGV269" s="336"/>
      <c r="DGW269" s="309"/>
      <c r="DGX269" s="337"/>
      <c r="DGY269" s="307"/>
      <c r="DGZ269" s="336"/>
      <c r="DHA269" s="309"/>
      <c r="DHB269" s="337"/>
      <c r="DHC269" s="307"/>
      <c r="DHD269" s="336"/>
      <c r="DHE269" s="309"/>
      <c r="DHF269" s="337"/>
      <c r="DHG269" s="307"/>
      <c r="DHH269" s="336"/>
      <c r="DHI269" s="309"/>
      <c r="DHJ269" s="337"/>
      <c r="DHK269" s="307"/>
      <c r="DHL269" s="336"/>
      <c r="DHM269" s="309"/>
      <c r="DHN269" s="337"/>
      <c r="DHO269" s="307"/>
      <c r="DHP269" s="336"/>
      <c r="DHQ269" s="309"/>
      <c r="DHR269" s="337"/>
      <c r="DHS269" s="307"/>
      <c r="DHT269" s="336"/>
      <c r="DHU269" s="309"/>
      <c r="DHV269" s="337"/>
      <c r="DHW269" s="307"/>
      <c r="DHX269" s="336"/>
      <c r="DHY269" s="309"/>
      <c r="DHZ269" s="337"/>
      <c r="DIA269" s="307"/>
      <c r="DIB269" s="336"/>
      <c r="DIC269" s="309"/>
      <c r="DID269" s="337"/>
      <c r="DIE269" s="307"/>
      <c r="DIF269" s="336"/>
      <c r="DIG269" s="309"/>
      <c r="DIH269" s="337"/>
      <c r="DII269" s="307"/>
      <c r="DIJ269" s="336"/>
      <c r="DIK269" s="309"/>
      <c r="DIL269" s="337"/>
      <c r="DIM269" s="307"/>
      <c r="DIN269" s="336"/>
      <c r="DIO269" s="309"/>
      <c r="DIP269" s="337"/>
      <c r="DIQ269" s="307"/>
      <c r="DIR269" s="336"/>
      <c r="DIS269" s="309"/>
      <c r="DIT269" s="337"/>
      <c r="DIU269" s="307"/>
      <c r="DIV269" s="336"/>
      <c r="DIW269" s="309"/>
      <c r="DIX269" s="337"/>
      <c r="DIY269" s="307"/>
      <c r="DIZ269" s="336"/>
      <c r="DJA269" s="309"/>
      <c r="DJB269" s="337"/>
      <c r="DJC269" s="307"/>
      <c r="DJD269" s="336"/>
      <c r="DJE269" s="309"/>
      <c r="DJF269" s="337"/>
      <c r="DJG269" s="307"/>
      <c r="DJH269" s="336"/>
      <c r="DJI269" s="309"/>
      <c r="DJJ269" s="337"/>
      <c r="DJK269" s="307"/>
      <c r="DJL269" s="336"/>
      <c r="DJM269" s="309"/>
      <c r="DJN269" s="337"/>
      <c r="DJO269" s="307"/>
      <c r="DJP269" s="336"/>
      <c r="DJQ269" s="309"/>
      <c r="DJR269" s="337"/>
      <c r="DJS269" s="307"/>
      <c r="DJT269" s="336"/>
      <c r="DJU269" s="309"/>
      <c r="DJV269" s="337"/>
      <c r="DJW269" s="307"/>
      <c r="DJX269" s="336"/>
      <c r="DJY269" s="309"/>
      <c r="DJZ269" s="337"/>
      <c r="DKA269" s="307"/>
      <c r="DKB269" s="336"/>
      <c r="DKC269" s="309"/>
      <c r="DKD269" s="337"/>
      <c r="DKE269" s="307"/>
      <c r="DKF269" s="336"/>
      <c r="DKG269" s="309"/>
      <c r="DKH269" s="337"/>
      <c r="DKI269" s="307"/>
      <c r="DKJ269" s="336"/>
      <c r="DKK269" s="309"/>
      <c r="DKL269" s="337"/>
      <c r="DKM269" s="307"/>
      <c r="DKN269" s="336"/>
      <c r="DKO269" s="309"/>
      <c r="DKP269" s="337"/>
      <c r="DKQ269" s="307"/>
      <c r="DKR269" s="336"/>
      <c r="DKS269" s="309"/>
      <c r="DKT269" s="337"/>
      <c r="DKU269" s="307"/>
      <c r="DKV269" s="336"/>
      <c r="DKW269" s="309"/>
      <c r="DKX269" s="337"/>
      <c r="DKY269" s="307"/>
      <c r="DKZ269" s="336"/>
      <c r="DLA269" s="309"/>
      <c r="DLB269" s="337"/>
      <c r="DLC269" s="307"/>
      <c r="DLD269" s="336"/>
      <c r="DLE269" s="309"/>
      <c r="DLF269" s="337"/>
      <c r="DLG269" s="307"/>
      <c r="DLH269" s="336"/>
      <c r="DLI269" s="309"/>
      <c r="DLJ269" s="337"/>
      <c r="DLK269" s="307"/>
      <c r="DLL269" s="336"/>
      <c r="DLM269" s="309"/>
      <c r="DLN269" s="337"/>
      <c r="DLO269" s="307"/>
      <c r="DLP269" s="336"/>
      <c r="DLQ269" s="309"/>
      <c r="DLR269" s="337"/>
      <c r="DLS269" s="307"/>
      <c r="DLT269" s="336"/>
      <c r="DLU269" s="309"/>
      <c r="DLV269" s="337"/>
      <c r="DLW269" s="307"/>
      <c r="DLX269" s="336"/>
      <c r="DLY269" s="309"/>
      <c r="DLZ269" s="337"/>
      <c r="DMA269" s="307"/>
      <c r="DMB269" s="336"/>
      <c r="DMC269" s="309"/>
      <c r="DMD269" s="337"/>
      <c r="DME269" s="307"/>
      <c r="DMF269" s="336"/>
      <c r="DMG269" s="309"/>
      <c r="DMH269" s="337"/>
      <c r="DMI269" s="307"/>
      <c r="DMJ269" s="336"/>
      <c r="DMK269" s="309"/>
      <c r="DML269" s="337"/>
      <c r="DMM269" s="307"/>
      <c r="DMN269" s="336"/>
      <c r="DMO269" s="309"/>
      <c r="DMP269" s="337"/>
      <c r="DMQ269" s="307"/>
      <c r="DMR269" s="336"/>
      <c r="DMS269" s="309"/>
      <c r="DMT269" s="337"/>
      <c r="DMU269" s="307"/>
      <c r="DMV269" s="336"/>
      <c r="DMW269" s="309"/>
      <c r="DMX269" s="337"/>
      <c r="DMY269" s="307"/>
      <c r="DMZ269" s="336"/>
      <c r="DNA269" s="309"/>
      <c r="DNB269" s="337"/>
      <c r="DNC269" s="307"/>
      <c r="DND269" s="336"/>
      <c r="DNE269" s="309"/>
      <c r="DNF269" s="337"/>
      <c r="DNG269" s="307"/>
      <c r="DNH269" s="336"/>
      <c r="DNI269" s="309"/>
      <c r="DNJ269" s="337"/>
      <c r="DNK269" s="307"/>
      <c r="DNL269" s="336"/>
      <c r="DNM269" s="309"/>
      <c r="DNN269" s="337"/>
      <c r="DNO269" s="307"/>
      <c r="DNP269" s="336"/>
      <c r="DNQ269" s="309"/>
      <c r="DNR269" s="337"/>
      <c r="DNS269" s="307"/>
      <c r="DNT269" s="336"/>
      <c r="DNU269" s="309"/>
      <c r="DNV269" s="337"/>
      <c r="DNW269" s="307"/>
      <c r="DNX269" s="336"/>
      <c r="DNY269" s="309"/>
      <c r="DNZ269" s="337"/>
      <c r="DOA269" s="307"/>
      <c r="DOB269" s="336"/>
      <c r="DOC269" s="309"/>
      <c r="DOD269" s="337"/>
      <c r="DOE269" s="307"/>
      <c r="DOF269" s="336"/>
      <c r="DOG269" s="309"/>
      <c r="DOH269" s="337"/>
      <c r="DOI269" s="307"/>
      <c r="DOJ269" s="336"/>
      <c r="DOK269" s="309"/>
      <c r="DOL269" s="337"/>
      <c r="DOM269" s="307"/>
      <c r="DON269" s="336"/>
      <c r="DOO269" s="309"/>
      <c r="DOP269" s="337"/>
      <c r="DOQ269" s="307"/>
      <c r="DOR269" s="336"/>
      <c r="DOS269" s="309"/>
      <c r="DOT269" s="337"/>
      <c r="DOU269" s="307"/>
      <c r="DOV269" s="336"/>
      <c r="DOW269" s="309"/>
      <c r="DOX269" s="337"/>
      <c r="DOY269" s="307"/>
      <c r="DOZ269" s="336"/>
      <c r="DPA269" s="309"/>
      <c r="DPB269" s="337"/>
      <c r="DPC269" s="307"/>
      <c r="DPD269" s="336"/>
      <c r="DPE269" s="309"/>
      <c r="DPF269" s="337"/>
      <c r="DPG269" s="307"/>
      <c r="DPH269" s="336"/>
      <c r="DPI269" s="309"/>
      <c r="DPJ269" s="337"/>
      <c r="DPK269" s="307"/>
      <c r="DPL269" s="336"/>
      <c r="DPM269" s="309"/>
      <c r="DPN269" s="337"/>
      <c r="DPO269" s="307"/>
      <c r="DPP269" s="336"/>
      <c r="DPQ269" s="309"/>
      <c r="DPR269" s="337"/>
      <c r="DPS269" s="307"/>
      <c r="DPT269" s="336"/>
      <c r="DPU269" s="309"/>
      <c r="DPV269" s="337"/>
      <c r="DPW269" s="307"/>
      <c r="DPX269" s="336"/>
      <c r="DPY269" s="309"/>
      <c r="DPZ269" s="337"/>
      <c r="DQA269" s="307"/>
      <c r="DQB269" s="336"/>
      <c r="DQC269" s="309"/>
      <c r="DQD269" s="337"/>
      <c r="DQE269" s="307"/>
      <c r="DQF269" s="336"/>
      <c r="DQG269" s="309"/>
      <c r="DQH269" s="337"/>
      <c r="DQI269" s="307"/>
      <c r="DQJ269" s="336"/>
      <c r="DQK269" s="309"/>
      <c r="DQL269" s="337"/>
      <c r="DQM269" s="307"/>
      <c r="DQN269" s="336"/>
      <c r="DQO269" s="309"/>
      <c r="DQP269" s="337"/>
      <c r="DQQ269" s="307"/>
      <c r="DQR269" s="336"/>
      <c r="DQS269" s="309"/>
      <c r="DQT269" s="337"/>
      <c r="DQU269" s="307"/>
      <c r="DQV269" s="336"/>
      <c r="DQW269" s="309"/>
      <c r="DQX269" s="337"/>
      <c r="DQY269" s="307"/>
      <c r="DQZ269" s="336"/>
      <c r="DRA269" s="309"/>
      <c r="DRB269" s="337"/>
      <c r="DRC269" s="307"/>
      <c r="DRD269" s="336"/>
      <c r="DRE269" s="309"/>
      <c r="DRF269" s="337"/>
      <c r="DRG269" s="307"/>
      <c r="DRH269" s="336"/>
      <c r="DRI269" s="309"/>
      <c r="DRJ269" s="337"/>
      <c r="DRK269" s="307"/>
      <c r="DRL269" s="336"/>
      <c r="DRM269" s="309"/>
      <c r="DRN269" s="337"/>
      <c r="DRO269" s="307"/>
      <c r="DRP269" s="336"/>
      <c r="DRQ269" s="309"/>
      <c r="DRR269" s="337"/>
      <c r="DRS269" s="307"/>
      <c r="DRT269" s="336"/>
      <c r="DRU269" s="309"/>
      <c r="DRV269" s="337"/>
      <c r="DRW269" s="307"/>
      <c r="DRX269" s="336"/>
      <c r="DRY269" s="309"/>
      <c r="DRZ269" s="337"/>
      <c r="DSA269" s="307"/>
      <c r="DSB269" s="336"/>
      <c r="DSC269" s="309"/>
      <c r="DSD269" s="337"/>
      <c r="DSE269" s="307"/>
      <c r="DSF269" s="336"/>
      <c r="DSG269" s="309"/>
      <c r="DSH269" s="337"/>
      <c r="DSI269" s="307"/>
      <c r="DSJ269" s="336"/>
      <c r="DSK269" s="309"/>
      <c r="DSL269" s="337"/>
      <c r="DSM269" s="307"/>
      <c r="DSN269" s="336"/>
      <c r="DSO269" s="309"/>
      <c r="DSP269" s="337"/>
      <c r="DSQ269" s="307"/>
      <c r="DSR269" s="336"/>
      <c r="DSS269" s="309"/>
      <c r="DST269" s="337"/>
      <c r="DSU269" s="307"/>
      <c r="DSV269" s="336"/>
      <c r="DSW269" s="309"/>
      <c r="DSX269" s="337"/>
      <c r="DSY269" s="307"/>
      <c r="DSZ269" s="336"/>
      <c r="DTA269" s="309"/>
      <c r="DTB269" s="337"/>
      <c r="DTC269" s="307"/>
      <c r="DTD269" s="336"/>
      <c r="DTE269" s="309"/>
      <c r="DTF269" s="337"/>
      <c r="DTG269" s="307"/>
      <c r="DTH269" s="336"/>
      <c r="DTI269" s="309"/>
      <c r="DTJ269" s="337"/>
      <c r="DTK269" s="307"/>
      <c r="DTL269" s="336"/>
      <c r="DTM269" s="309"/>
      <c r="DTN269" s="337"/>
      <c r="DTO269" s="307"/>
      <c r="DTP269" s="336"/>
      <c r="DTQ269" s="309"/>
      <c r="DTR269" s="337"/>
      <c r="DTS269" s="307"/>
      <c r="DTT269" s="336"/>
      <c r="DTU269" s="309"/>
      <c r="DTV269" s="337"/>
      <c r="DTW269" s="307"/>
      <c r="DTX269" s="336"/>
      <c r="DTY269" s="309"/>
      <c r="DTZ269" s="337"/>
      <c r="DUA269" s="307"/>
      <c r="DUB269" s="336"/>
      <c r="DUC269" s="309"/>
      <c r="DUD269" s="337"/>
      <c r="DUE269" s="307"/>
      <c r="DUF269" s="336"/>
      <c r="DUG269" s="309"/>
      <c r="DUH269" s="337"/>
      <c r="DUI269" s="307"/>
      <c r="DUJ269" s="336"/>
      <c r="DUK269" s="309"/>
      <c r="DUL269" s="337"/>
      <c r="DUM269" s="307"/>
      <c r="DUN269" s="336"/>
      <c r="DUO269" s="309"/>
      <c r="DUP269" s="337"/>
      <c r="DUQ269" s="307"/>
      <c r="DUR269" s="336"/>
      <c r="DUS269" s="309"/>
      <c r="DUT269" s="337"/>
      <c r="DUU269" s="307"/>
      <c r="DUV269" s="336"/>
      <c r="DUW269" s="309"/>
      <c r="DUX269" s="337"/>
      <c r="DUY269" s="307"/>
      <c r="DUZ269" s="336"/>
      <c r="DVA269" s="309"/>
      <c r="DVB269" s="337"/>
      <c r="DVC269" s="307"/>
      <c r="DVD269" s="336"/>
      <c r="DVE269" s="309"/>
      <c r="DVF269" s="337"/>
      <c r="DVG269" s="307"/>
      <c r="DVH269" s="336"/>
      <c r="DVI269" s="309"/>
      <c r="DVJ269" s="337"/>
      <c r="DVK269" s="307"/>
      <c r="DVL269" s="336"/>
      <c r="DVM269" s="309"/>
      <c r="DVN269" s="337"/>
      <c r="DVO269" s="307"/>
      <c r="DVP269" s="336"/>
      <c r="DVQ269" s="309"/>
      <c r="DVR269" s="337"/>
      <c r="DVS269" s="307"/>
      <c r="DVT269" s="336"/>
      <c r="DVU269" s="309"/>
      <c r="DVV269" s="337"/>
      <c r="DVW269" s="307"/>
      <c r="DVX269" s="336"/>
      <c r="DVY269" s="309"/>
      <c r="DVZ269" s="337"/>
      <c r="DWA269" s="307"/>
      <c r="DWB269" s="336"/>
      <c r="DWC269" s="309"/>
      <c r="DWD269" s="337"/>
      <c r="DWE269" s="307"/>
      <c r="DWF269" s="336"/>
      <c r="DWG269" s="309"/>
      <c r="DWH269" s="337"/>
      <c r="DWI269" s="307"/>
      <c r="DWJ269" s="336"/>
      <c r="DWK269" s="309"/>
      <c r="DWL269" s="337"/>
      <c r="DWM269" s="307"/>
      <c r="DWN269" s="336"/>
      <c r="DWO269" s="309"/>
      <c r="DWP269" s="337"/>
      <c r="DWQ269" s="307"/>
      <c r="DWR269" s="336"/>
      <c r="DWS269" s="309"/>
      <c r="DWT269" s="337"/>
      <c r="DWU269" s="307"/>
      <c r="DWV269" s="336"/>
      <c r="DWW269" s="309"/>
      <c r="DWX269" s="337"/>
      <c r="DWY269" s="307"/>
      <c r="DWZ269" s="336"/>
      <c r="DXA269" s="309"/>
      <c r="DXB269" s="337"/>
      <c r="DXC269" s="307"/>
      <c r="DXD269" s="336"/>
      <c r="DXE269" s="309"/>
      <c r="DXF269" s="337"/>
      <c r="DXG269" s="307"/>
      <c r="DXH269" s="336"/>
      <c r="DXI269" s="309"/>
      <c r="DXJ269" s="337"/>
      <c r="DXK269" s="307"/>
      <c r="DXL269" s="336"/>
      <c r="DXM269" s="309"/>
      <c r="DXN269" s="337"/>
      <c r="DXO269" s="307"/>
      <c r="DXP269" s="336"/>
      <c r="DXQ269" s="309"/>
      <c r="DXR269" s="337"/>
      <c r="DXS269" s="307"/>
      <c r="DXT269" s="336"/>
      <c r="DXU269" s="309"/>
      <c r="DXV269" s="337"/>
      <c r="DXW269" s="307"/>
      <c r="DXX269" s="336"/>
      <c r="DXY269" s="309"/>
      <c r="DXZ269" s="337"/>
      <c r="DYA269" s="307"/>
      <c r="DYB269" s="336"/>
      <c r="DYC269" s="309"/>
      <c r="DYD269" s="337"/>
      <c r="DYE269" s="307"/>
      <c r="DYF269" s="336"/>
      <c r="DYG269" s="309"/>
      <c r="DYH269" s="337"/>
      <c r="DYI269" s="307"/>
      <c r="DYJ269" s="336"/>
      <c r="DYK269" s="309"/>
      <c r="DYL269" s="337"/>
      <c r="DYM269" s="307"/>
      <c r="DYN269" s="336"/>
      <c r="DYO269" s="309"/>
      <c r="DYP269" s="337"/>
      <c r="DYQ269" s="307"/>
      <c r="DYR269" s="336"/>
      <c r="DYS269" s="309"/>
      <c r="DYT269" s="337"/>
      <c r="DYU269" s="307"/>
      <c r="DYV269" s="336"/>
      <c r="DYW269" s="309"/>
      <c r="DYX269" s="337"/>
      <c r="DYY269" s="307"/>
      <c r="DYZ269" s="336"/>
      <c r="DZA269" s="309"/>
      <c r="DZB269" s="337"/>
      <c r="DZC269" s="307"/>
      <c r="DZD269" s="336"/>
      <c r="DZE269" s="309"/>
      <c r="DZF269" s="337"/>
      <c r="DZG269" s="307"/>
      <c r="DZH269" s="336"/>
      <c r="DZI269" s="309"/>
      <c r="DZJ269" s="337"/>
      <c r="DZK269" s="307"/>
      <c r="DZL269" s="336"/>
      <c r="DZM269" s="309"/>
      <c r="DZN269" s="337"/>
      <c r="DZO269" s="307"/>
      <c r="DZP269" s="336"/>
      <c r="DZQ269" s="309"/>
      <c r="DZR269" s="337"/>
      <c r="DZS269" s="307"/>
      <c r="DZT269" s="336"/>
      <c r="DZU269" s="309"/>
      <c r="DZV269" s="337"/>
      <c r="DZW269" s="307"/>
      <c r="DZX269" s="336"/>
      <c r="DZY269" s="309"/>
      <c r="DZZ269" s="337"/>
      <c r="EAA269" s="307"/>
      <c r="EAB269" s="336"/>
      <c r="EAC269" s="309"/>
      <c r="EAD269" s="337"/>
      <c r="EAE269" s="307"/>
      <c r="EAF269" s="336"/>
      <c r="EAG269" s="309"/>
      <c r="EAH269" s="337"/>
      <c r="EAI269" s="307"/>
      <c r="EAJ269" s="336"/>
      <c r="EAK269" s="309"/>
      <c r="EAL269" s="337"/>
      <c r="EAM269" s="307"/>
      <c r="EAN269" s="336"/>
      <c r="EAO269" s="309"/>
      <c r="EAP269" s="337"/>
      <c r="EAQ269" s="307"/>
      <c r="EAR269" s="336"/>
      <c r="EAS269" s="309"/>
      <c r="EAT269" s="337"/>
      <c r="EAU269" s="307"/>
      <c r="EAV269" s="336"/>
      <c r="EAW269" s="309"/>
      <c r="EAX269" s="337"/>
      <c r="EAY269" s="307"/>
      <c r="EAZ269" s="336"/>
      <c r="EBA269" s="309"/>
      <c r="EBB269" s="337"/>
      <c r="EBC269" s="307"/>
      <c r="EBD269" s="336"/>
      <c r="EBE269" s="309"/>
      <c r="EBF269" s="337"/>
      <c r="EBG269" s="307"/>
      <c r="EBH269" s="336"/>
      <c r="EBI269" s="309"/>
      <c r="EBJ269" s="337"/>
      <c r="EBK269" s="307"/>
      <c r="EBL269" s="336"/>
      <c r="EBM269" s="309"/>
      <c r="EBN269" s="337"/>
      <c r="EBO269" s="307"/>
      <c r="EBP269" s="336"/>
      <c r="EBQ269" s="309"/>
      <c r="EBR269" s="337"/>
      <c r="EBS269" s="307"/>
      <c r="EBT269" s="336"/>
      <c r="EBU269" s="309"/>
      <c r="EBV269" s="337"/>
      <c r="EBW269" s="307"/>
      <c r="EBX269" s="336"/>
      <c r="EBY269" s="309"/>
      <c r="EBZ269" s="337"/>
      <c r="ECA269" s="307"/>
      <c r="ECB269" s="336"/>
      <c r="ECC269" s="309"/>
      <c r="ECD269" s="337"/>
      <c r="ECE269" s="307"/>
      <c r="ECF269" s="336"/>
      <c r="ECG269" s="309"/>
      <c r="ECH269" s="337"/>
      <c r="ECI269" s="307"/>
      <c r="ECJ269" s="336"/>
      <c r="ECK269" s="309"/>
      <c r="ECL269" s="337"/>
      <c r="ECM269" s="307"/>
      <c r="ECN269" s="336"/>
      <c r="ECO269" s="309"/>
      <c r="ECP269" s="337"/>
      <c r="ECQ269" s="307"/>
      <c r="ECR269" s="336"/>
      <c r="ECS269" s="309"/>
      <c r="ECT269" s="337"/>
      <c r="ECU269" s="307"/>
      <c r="ECV269" s="336"/>
      <c r="ECW269" s="309"/>
      <c r="ECX269" s="337"/>
      <c r="ECY269" s="307"/>
      <c r="ECZ269" s="336"/>
      <c r="EDA269" s="309"/>
      <c r="EDB269" s="337"/>
      <c r="EDC269" s="307"/>
      <c r="EDD269" s="336"/>
      <c r="EDE269" s="309"/>
      <c r="EDF269" s="337"/>
      <c r="EDG269" s="307"/>
      <c r="EDH269" s="336"/>
      <c r="EDI269" s="309"/>
      <c r="EDJ269" s="337"/>
      <c r="EDK269" s="307"/>
      <c r="EDL269" s="336"/>
      <c r="EDM269" s="309"/>
      <c r="EDN269" s="337"/>
      <c r="EDO269" s="307"/>
      <c r="EDP269" s="336"/>
      <c r="EDQ269" s="309"/>
      <c r="EDR269" s="337"/>
      <c r="EDS269" s="307"/>
      <c r="EDT269" s="336"/>
      <c r="EDU269" s="309"/>
      <c r="EDV269" s="337"/>
      <c r="EDW269" s="307"/>
      <c r="EDX269" s="336"/>
      <c r="EDY269" s="309"/>
      <c r="EDZ269" s="337"/>
      <c r="EEA269" s="307"/>
      <c r="EEB269" s="336"/>
      <c r="EEC269" s="309"/>
      <c r="EED269" s="337"/>
      <c r="EEE269" s="307"/>
      <c r="EEF269" s="336"/>
      <c r="EEG269" s="309"/>
      <c r="EEH269" s="337"/>
      <c r="EEI269" s="307"/>
      <c r="EEJ269" s="336"/>
      <c r="EEK269" s="309"/>
      <c r="EEL269" s="337"/>
      <c r="EEM269" s="307"/>
      <c r="EEN269" s="336"/>
      <c r="EEO269" s="309"/>
      <c r="EEP269" s="337"/>
      <c r="EEQ269" s="307"/>
      <c r="EER269" s="336"/>
      <c r="EES269" s="309"/>
      <c r="EET269" s="337"/>
      <c r="EEU269" s="307"/>
      <c r="EEV269" s="336"/>
      <c r="EEW269" s="309"/>
      <c r="EEX269" s="337"/>
      <c r="EEY269" s="307"/>
      <c r="EEZ269" s="336"/>
      <c r="EFA269" s="309"/>
      <c r="EFB269" s="337"/>
      <c r="EFC269" s="307"/>
      <c r="EFD269" s="336"/>
      <c r="EFE269" s="309"/>
      <c r="EFF269" s="337"/>
      <c r="EFG269" s="307"/>
      <c r="EFH269" s="336"/>
      <c r="EFI269" s="309"/>
      <c r="EFJ269" s="337"/>
      <c r="EFK269" s="307"/>
      <c r="EFL269" s="336"/>
      <c r="EFM269" s="309"/>
      <c r="EFN269" s="337"/>
      <c r="EFO269" s="307"/>
      <c r="EFP269" s="336"/>
      <c r="EFQ269" s="309"/>
      <c r="EFR269" s="337"/>
      <c r="EFS269" s="307"/>
      <c r="EFT269" s="336"/>
      <c r="EFU269" s="309"/>
      <c r="EFV269" s="337"/>
      <c r="EFW269" s="307"/>
      <c r="EFX269" s="336"/>
      <c r="EFY269" s="309"/>
      <c r="EFZ269" s="337"/>
      <c r="EGA269" s="307"/>
      <c r="EGB269" s="336"/>
      <c r="EGC269" s="309"/>
      <c r="EGD269" s="337"/>
      <c r="EGE269" s="307"/>
      <c r="EGF269" s="336"/>
      <c r="EGG269" s="309"/>
      <c r="EGH269" s="337"/>
      <c r="EGI269" s="307"/>
      <c r="EGJ269" s="336"/>
      <c r="EGK269" s="309"/>
      <c r="EGL269" s="337"/>
      <c r="EGM269" s="307"/>
      <c r="EGN269" s="336"/>
      <c r="EGO269" s="309"/>
      <c r="EGP269" s="337"/>
      <c r="EGQ269" s="307"/>
      <c r="EGR269" s="336"/>
      <c r="EGS269" s="309"/>
      <c r="EGT269" s="337"/>
      <c r="EGU269" s="307"/>
      <c r="EGV269" s="336"/>
      <c r="EGW269" s="309"/>
      <c r="EGX269" s="337"/>
      <c r="EGY269" s="307"/>
      <c r="EGZ269" s="336"/>
      <c r="EHA269" s="309"/>
      <c r="EHB269" s="337"/>
      <c r="EHC269" s="307"/>
      <c r="EHD269" s="336"/>
      <c r="EHE269" s="309"/>
      <c r="EHF269" s="337"/>
      <c r="EHG269" s="307"/>
      <c r="EHH269" s="336"/>
      <c r="EHI269" s="309"/>
      <c r="EHJ269" s="337"/>
      <c r="EHK269" s="307"/>
      <c r="EHL269" s="336"/>
      <c r="EHM269" s="309"/>
      <c r="EHN269" s="337"/>
      <c r="EHO269" s="307"/>
      <c r="EHP269" s="336"/>
      <c r="EHQ269" s="309"/>
      <c r="EHR269" s="337"/>
      <c r="EHS269" s="307"/>
      <c r="EHT269" s="336"/>
      <c r="EHU269" s="309"/>
      <c r="EHV269" s="337"/>
      <c r="EHW269" s="307"/>
      <c r="EHX269" s="336"/>
      <c r="EHY269" s="309"/>
      <c r="EHZ269" s="337"/>
      <c r="EIA269" s="307"/>
      <c r="EIB269" s="336"/>
      <c r="EIC269" s="309"/>
      <c r="EID269" s="337"/>
      <c r="EIE269" s="307"/>
      <c r="EIF269" s="336"/>
      <c r="EIG269" s="309"/>
      <c r="EIH269" s="337"/>
      <c r="EII269" s="307"/>
      <c r="EIJ269" s="336"/>
      <c r="EIK269" s="309"/>
      <c r="EIL269" s="337"/>
      <c r="EIM269" s="307"/>
      <c r="EIN269" s="336"/>
      <c r="EIO269" s="309"/>
      <c r="EIP269" s="337"/>
      <c r="EIQ269" s="307"/>
      <c r="EIR269" s="336"/>
      <c r="EIS269" s="309"/>
      <c r="EIT269" s="337"/>
      <c r="EIU269" s="307"/>
      <c r="EIV269" s="336"/>
      <c r="EIW269" s="309"/>
      <c r="EIX269" s="337"/>
      <c r="EIY269" s="307"/>
      <c r="EIZ269" s="336"/>
      <c r="EJA269" s="309"/>
      <c r="EJB269" s="337"/>
      <c r="EJC269" s="307"/>
      <c r="EJD269" s="336"/>
      <c r="EJE269" s="309"/>
      <c r="EJF269" s="337"/>
      <c r="EJG269" s="307"/>
      <c r="EJH269" s="336"/>
      <c r="EJI269" s="309"/>
      <c r="EJJ269" s="337"/>
      <c r="EJK269" s="307"/>
      <c r="EJL269" s="336"/>
      <c r="EJM269" s="309"/>
      <c r="EJN269" s="337"/>
      <c r="EJO269" s="307"/>
      <c r="EJP269" s="336"/>
      <c r="EJQ269" s="309"/>
      <c r="EJR269" s="337"/>
      <c r="EJS269" s="307"/>
      <c r="EJT269" s="336"/>
      <c r="EJU269" s="309"/>
      <c r="EJV269" s="337"/>
      <c r="EJW269" s="307"/>
      <c r="EJX269" s="336"/>
      <c r="EJY269" s="309"/>
      <c r="EJZ269" s="337"/>
      <c r="EKA269" s="307"/>
      <c r="EKB269" s="336"/>
      <c r="EKC269" s="309"/>
      <c r="EKD269" s="337"/>
      <c r="EKE269" s="307"/>
      <c r="EKF269" s="336"/>
      <c r="EKG269" s="309"/>
      <c r="EKH269" s="337"/>
      <c r="EKI269" s="307"/>
      <c r="EKJ269" s="336"/>
      <c r="EKK269" s="309"/>
      <c r="EKL269" s="337"/>
      <c r="EKM269" s="307"/>
      <c r="EKN269" s="336"/>
      <c r="EKO269" s="309"/>
      <c r="EKP269" s="337"/>
      <c r="EKQ269" s="307"/>
      <c r="EKR269" s="336"/>
      <c r="EKS269" s="309"/>
      <c r="EKT269" s="337"/>
      <c r="EKU269" s="307"/>
      <c r="EKV269" s="336"/>
      <c r="EKW269" s="309"/>
      <c r="EKX269" s="337"/>
      <c r="EKY269" s="307"/>
      <c r="EKZ269" s="336"/>
      <c r="ELA269" s="309"/>
      <c r="ELB269" s="337"/>
      <c r="ELC269" s="307"/>
      <c r="ELD269" s="336"/>
      <c r="ELE269" s="309"/>
      <c r="ELF269" s="337"/>
      <c r="ELG269" s="307"/>
      <c r="ELH269" s="336"/>
      <c r="ELI269" s="309"/>
      <c r="ELJ269" s="337"/>
      <c r="ELK269" s="307"/>
      <c r="ELL269" s="336"/>
      <c r="ELM269" s="309"/>
      <c r="ELN269" s="337"/>
      <c r="ELO269" s="307"/>
      <c r="ELP269" s="336"/>
      <c r="ELQ269" s="309"/>
      <c r="ELR269" s="337"/>
      <c r="ELS269" s="307"/>
      <c r="ELT269" s="336"/>
      <c r="ELU269" s="309"/>
      <c r="ELV269" s="337"/>
      <c r="ELW269" s="307"/>
      <c r="ELX269" s="336"/>
      <c r="ELY269" s="309"/>
      <c r="ELZ269" s="337"/>
      <c r="EMA269" s="307"/>
      <c r="EMB269" s="336"/>
      <c r="EMC269" s="309"/>
      <c r="EMD269" s="337"/>
      <c r="EME269" s="307"/>
      <c r="EMF269" s="336"/>
      <c r="EMG269" s="309"/>
      <c r="EMH269" s="337"/>
      <c r="EMI269" s="307"/>
      <c r="EMJ269" s="336"/>
      <c r="EMK269" s="309"/>
      <c r="EML269" s="337"/>
      <c r="EMM269" s="307"/>
      <c r="EMN269" s="336"/>
      <c r="EMO269" s="309"/>
      <c r="EMP269" s="337"/>
      <c r="EMQ269" s="307"/>
      <c r="EMR269" s="336"/>
      <c r="EMS269" s="309"/>
      <c r="EMT269" s="337"/>
      <c r="EMU269" s="307"/>
      <c r="EMV269" s="336"/>
      <c r="EMW269" s="309"/>
      <c r="EMX269" s="337"/>
      <c r="EMY269" s="307"/>
      <c r="EMZ269" s="336"/>
      <c r="ENA269" s="309"/>
      <c r="ENB269" s="337"/>
      <c r="ENC269" s="307"/>
      <c r="END269" s="336"/>
      <c r="ENE269" s="309"/>
      <c r="ENF269" s="337"/>
      <c r="ENG269" s="307"/>
      <c r="ENH269" s="336"/>
      <c r="ENI269" s="309"/>
      <c r="ENJ269" s="337"/>
      <c r="ENK269" s="307"/>
      <c r="ENL269" s="336"/>
      <c r="ENM269" s="309"/>
      <c r="ENN269" s="337"/>
      <c r="ENO269" s="307"/>
      <c r="ENP269" s="336"/>
      <c r="ENQ269" s="309"/>
      <c r="ENR269" s="337"/>
      <c r="ENS269" s="307"/>
      <c r="ENT269" s="336"/>
      <c r="ENU269" s="309"/>
      <c r="ENV269" s="337"/>
      <c r="ENW269" s="307"/>
      <c r="ENX269" s="336"/>
      <c r="ENY269" s="309"/>
      <c r="ENZ269" s="337"/>
      <c r="EOA269" s="307"/>
      <c r="EOB269" s="336"/>
      <c r="EOC269" s="309"/>
      <c r="EOD269" s="337"/>
      <c r="EOE269" s="307"/>
      <c r="EOF269" s="336"/>
      <c r="EOG269" s="309"/>
      <c r="EOH269" s="337"/>
      <c r="EOI269" s="307"/>
      <c r="EOJ269" s="336"/>
      <c r="EOK269" s="309"/>
      <c r="EOL269" s="337"/>
      <c r="EOM269" s="307"/>
      <c r="EON269" s="336"/>
      <c r="EOO269" s="309"/>
      <c r="EOP269" s="337"/>
      <c r="EOQ269" s="307"/>
      <c r="EOR269" s="336"/>
      <c r="EOS269" s="309"/>
      <c r="EOT269" s="337"/>
      <c r="EOU269" s="307"/>
      <c r="EOV269" s="336"/>
      <c r="EOW269" s="309"/>
      <c r="EOX269" s="337"/>
      <c r="EOY269" s="307"/>
      <c r="EOZ269" s="336"/>
      <c r="EPA269" s="309"/>
      <c r="EPB269" s="337"/>
      <c r="EPC269" s="307"/>
      <c r="EPD269" s="336"/>
      <c r="EPE269" s="309"/>
      <c r="EPF269" s="337"/>
      <c r="EPG269" s="307"/>
      <c r="EPH269" s="336"/>
      <c r="EPI269" s="309"/>
      <c r="EPJ269" s="337"/>
      <c r="EPK269" s="307"/>
      <c r="EPL269" s="336"/>
      <c r="EPM269" s="309"/>
      <c r="EPN269" s="337"/>
      <c r="EPO269" s="307"/>
      <c r="EPP269" s="336"/>
      <c r="EPQ269" s="309"/>
      <c r="EPR269" s="337"/>
      <c r="EPS269" s="307"/>
      <c r="EPT269" s="336"/>
      <c r="EPU269" s="309"/>
      <c r="EPV269" s="337"/>
      <c r="EPW269" s="307"/>
      <c r="EPX269" s="336"/>
      <c r="EPY269" s="309"/>
      <c r="EPZ269" s="337"/>
      <c r="EQA269" s="307"/>
      <c r="EQB269" s="336"/>
      <c r="EQC269" s="309"/>
      <c r="EQD269" s="337"/>
      <c r="EQE269" s="307"/>
      <c r="EQF269" s="336"/>
      <c r="EQG269" s="309"/>
      <c r="EQH269" s="337"/>
      <c r="EQI269" s="307"/>
      <c r="EQJ269" s="336"/>
      <c r="EQK269" s="309"/>
      <c r="EQL269" s="337"/>
      <c r="EQM269" s="307"/>
      <c r="EQN269" s="336"/>
      <c r="EQO269" s="309"/>
      <c r="EQP269" s="337"/>
      <c r="EQQ269" s="307"/>
      <c r="EQR269" s="336"/>
      <c r="EQS269" s="309"/>
      <c r="EQT269" s="337"/>
      <c r="EQU269" s="307"/>
      <c r="EQV269" s="336"/>
      <c r="EQW269" s="309"/>
      <c r="EQX269" s="337"/>
      <c r="EQY269" s="307"/>
      <c r="EQZ269" s="336"/>
      <c r="ERA269" s="309"/>
      <c r="ERB269" s="337"/>
      <c r="ERC269" s="307"/>
      <c r="ERD269" s="336"/>
      <c r="ERE269" s="309"/>
      <c r="ERF269" s="337"/>
      <c r="ERG269" s="307"/>
      <c r="ERH269" s="336"/>
      <c r="ERI269" s="309"/>
      <c r="ERJ269" s="337"/>
      <c r="ERK269" s="307"/>
      <c r="ERL269" s="336"/>
      <c r="ERM269" s="309"/>
      <c r="ERN269" s="337"/>
      <c r="ERO269" s="307"/>
      <c r="ERP269" s="336"/>
      <c r="ERQ269" s="309"/>
      <c r="ERR269" s="337"/>
      <c r="ERS269" s="307"/>
      <c r="ERT269" s="336"/>
      <c r="ERU269" s="309"/>
      <c r="ERV269" s="337"/>
      <c r="ERW269" s="307"/>
      <c r="ERX269" s="336"/>
      <c r="ERY269" s="309"/>
      <c r="ERZ269" s="337"/>
      <c r="ESA269" s="307"/>
      <c r="ESB269" s="336"/>
      <c r="ESC269" s="309"/>
      <c r="ESD269" s="337"/>
      <c r="ESE269" s="307"/>
      <c r="ESF269" s="336"/>
      <c r="ESG269" s="309"/>
      <c r="ESH269" s="337"/>
      <c r="ESI269" s="307"/>
      <c r="ESJ269" s="336"/>
      <c r="ESK269" s="309"/>
      <c r="ESL269" s="337"/>
      <c r="ESM269" s="307"/>
      <c r="ESN269" s="336"/>
      <c r="ESO269" s="309"/>
      <c r="ESP269" s="337"/>
      <c r="ESQ269" s="307"/>
      <c r="ESR269" s="336"/>
      <c r="ESS269" s="309"/>
      <c r="EST269" s="337"/>
      <c r="ESU269" s="307"/>
      <c r="ESV269" s="336"/>
      <c r="ESW269" s="309"/>
      <c r="ESX269" s="337"/>
      <c r="ESY269" s="307"/>
      <c r="ESZ269" s="336"/>
      <c r="ETA269" s="309"/>
      <c r="ETB269" s="337"/>
      <c r="ETC269" s="307"/>
      <c r="ETD269" s="336"/>
      <c r="ETE269" s="309"/>
      <c r="ETF269" s="337"/>
      <c r="ETG269" s="307"/>
      <c r="ETH269" s="336"/>
      <c r="ETI269" s="309"/>
      <c r="ETJ269" s="337"/>
      <c r="ETK269" s="307"/>
      <c r="ETL269" s="336"/>
      <c r="ETM269" s="309"/>
      <c r="ETN269" s="337"/>
      <c r="ETO269" s="307"/>
      <c r="ETP269" s="336"/>
      <c r="ETQ269" s="309"/>
      <c r="ETR269" s="337"/>
      <c r="ETS269" s="307"/>
      <c r="ETT269" s="336"/>
      <c r="ETU269" s="309"/>
      <c r="ETV269" s="337"/>
      <c r="ETW269" s="307"/>
      <c r="ETX269" s="336"/>
      <c r="ETY269" s="309"/>
      <c r="ETZ269" s="337"/>
      <c r="EUA269" s="307"/>
      <c r="EUB269" s="336"/>
      <c r="EUC269" s="309"/>
      <c r="EUD269" s="337"/>
      <c r="EUE269" s="307"/>
      <c r="EUF269" s="336"/>
      <c r="EUG269" s="309"/>
      <c r="EUH269" s="337"/>
      <c r="EUI269" s="307"/>
      <c r="EUJ269" s="336"/>
      <c r="EUK269" s="309"/>
      <c r="EUL269" s="337"/>
      <c r="EUM269" s="307"/>
      <c r="EUN269" s="336"/>
      <c r="EUO269" s="309"/>
      <c r="EUP269" s="337"/>
      <c r="EUQ269" s="307"/>
      <c r="EUR269" s="336"/>
      <c r="EUS269" s="309"/>
      <c r="EUT269" s="337"/>
      <c r="EUU269" s="307"/>
      <c r="EUV269" s="336"/>
      <c r="EUW269" s="309"/>
      <c r="EUX269" s="337"/>
      <c r="EUY269" s="307"/>
      <c r="EUZ269" s="336"/>
      <c r="EVA269" s="309"/>
      <c r="EVB269" s="337"/>
      <c r="EVC269" s="307"/>
      <c r="EVD269" s="336"/>
      <c r="EVE269" s="309"/>
      <c r="EVF269" s="337"/>
      <c r="EVG269" s="307"/>
      <c r="EVH269" s="336"/>
      <c r="EVI269" s="309"/>
      <c r="EVJ269" s="337"/>
      <c r="EVK269" s="307"/>
      <c r="EVL269" s="336"/>
      <c r="EVM269" s="309"/>
      <c r="EVN269" s="337"/>
      <c r="EVO269" s="307"/>
      <c r="EVP269" s="336"/>
      <c r="EVQ269" s="309"/>
      <c r="EVR269" s="337"/>
      <c r="EVS269" s="307"/>
      <c r="EVT269" s="336"/>
      <c r="EVU269" s="309"/>
      <c r="EVV269" s="337"/>
      <c r="EVW269" s="307"/>
      <c r="EVX269" s="336"/>
      <c r="EVY269" s="309"/>
      <c r="EVZ269" s="337"/>
      <c r="EWA269" s="307"/>
      <c r="EWB269" s="336"/>
      <c r="EWC269" s="309"/>
      <c r="EWD269" s="337"/>
      <c r="EWE269" s="307"/>
      <c r="EWF269" s="336"/>
      <c r="EWG269" s="309"/>
      <c r="EWH269" s="337"/>
      <c r="EWI269" s="307"/>
      <c r="EWJ269" s="336"/>
      <c r="EWK269" s="309"/>
      <c r="EWL269" s="337"/>
      <c r="EWM269" s="307"/>
      <c r="EWN269" s="336"/>
      <c r="EWO269" s="309"/>
      <c r="EWP269" s="337"/>
      <c r="EWQ269" s="307"/>
      <c r="EWR269" s="336"/>
      <c r="EWS269" s="309"/>
      <c r="EWT269" s="337"/>
      <c r="EWU269" s="307"/>
      <c r="EWV269" s="336"/>
      <c r="EWW269" s="309"/>
      <c r="EWX269" s="337"/>
      <c r="EWY269" s="307"/>
      <c r="EWZ269" s="336"/>
      <c r="EXA269" s="309"/>
      <c r="EXB269" s="337"/>
      <c r="EXC269" s="307"/>
      <c r="EXD269" s="336"/>
      <c r="EXE269" s="309"/>
      <c r="EXF269" s="337"/>
      <c r="EXG269" s="307"/>
      <c r="EXH269" s="336"/>
      <c r="EXI269" s="309"/>
      <c r="EXJ269" s="337"/>
      <c r="EXK269" s="307"/>
      <c r="EXL269" s="336"/>
      <c r="EXM269" s="309"/>
      <c r="EXN269" s="337"/>
      <c r="EXO269" s="307"/>
      <c r="EXP269" s="336"/>
      <c r="EXQ269" s="309"/>
      <c r="EXR269" s="337"/>
      <c r="EXS269" s="307"/>
      <c r="EXT269" s="336"/>
      <c r="EXU269" s="309"/>
      <c r="EXV269" s="337"/>
      <c r="EXW269" s="307"/>
      <c r="EXX269" s="336"/>
      <c r="EXY269" s="309"/>
      <c r="EXZ269" s="337"/>
      <c r="EYA269" s="307"/>
      <c r="EYB269" s="336"/>
      <c r="EYC269" s="309"/>
      <c r="EYD269" s="337"/>
      <c r="EYE269" s="307"/>
      <c r="EYF269" s="336"/>
      <c r="EYG269" s="309"/>
      <c r="EYH269" s="337"/>
      <c r="EYI269" s="307"/>
      <c r="EYJ269" s="336"/>
      <c r="EYK269" s="309"/>
      <c r="EYL269" s="337"/>
      <c r="EYM269" s="307"/>
      <c r="EYN269" s="336"/>
      <c r="EYO269" s="309"/>
      <c r="EYP269" s="337"/>
      <c r="EYQ269" s="307"/>
      <c r="EYR269" s="336"/>
      <c r="EYS269" s="309"/>
      <c r="EYT269" s="337"/>
      <c r="EYU269" s="307"/>
      <c r="EYV269" s="336"/>
      <c r="EYW269" s="309"/>
      <c r="EYX269" s="337"/>
      <c r="EYY269" s="307"/>
      <c r="EYZ269" s="336"/>
      <c r="EZA269" s="309"/>
      <c r="EZB269" s="337"/>
      <c r="EZC269" s="307"/>
      <c r="EZD269" s="336"/>
      <c r="EZE269" s="309"/>
      <c r="EZF269" s="337"/>
      <c r="EZG269" s="307"/>
      <c r="EZH269" s="336"/>
      <c r="EZI269" s="309"/>
      <c r="EZJ269" s="337"/>
      <c r="EZK269" s="307"/>
      <c r="EZL269" s="336"/>
      <c r="EZM269" s="309"/>
      <c r="EZN269" s="337"/>
      <c r="EZO269" s="307"/>
      <c r="EZP269" s="336"/>
      <c r="EZQ269" s="309"/>
      <c r="EZR269" s="337"/>
      <c r="EZS269" s="307"/>
      <c r="EZT269" s="336"/>
      <c r="EZU269" s="309"/>
      <c r="EZV269" s="337"/>
      <c r="EZW269" s="307"/>
      <c r="EZX269" s="336"/>
      <c r="EZY269" s="309"/>
      <c r="EZZ269" s="337"/>
      <c r="FAA269" s="307"/>
      <c r="FAB269" s="336"/>
      <c r="FAC269" s="309"/>
      <c r="FAD269" s="337"/>
      <c r="FAE269" s="307"/>
      <c r="FAF269" s="336"/>
      <c r="FAG269" s="309"/>
      <c r="FAH269" s="337"/>
      <c r="FAI269" s="307"/>
      <c r="FAJ269" s="336"/>
      <c r="FAK269" s="309"/>
      <c r="FAL269" s="337"/>
      <c r="FAM269" s="307"/>
      <c r="FAN269" s="336"/>
      <c r="FAO269" s="309"/>
      <c r="FAP269" s="337"/>
      <c r="FAQ269" s="307"/>
      <c r="FAR269" s="336"/>
      <c r="FAS269" s="309"/>
      <c r="FAT269" s="337"/>
      <c r="FAU269" s="307"/>
      <c r="FAV269" s="336"/>
      <c r="FAW269" s="309"/>
      <c r="FAX269" s="337"/>
      <c r="FAY269" s="307"/>
      <c r="FAZ269" s="336"/>
      <c r="FBA269" s="309"/>
      <c r="FBB269" s="337"/>
      <c r="FBC269" s="307"/>
      <c r="FBD269" s="336"/>
      <c r="FBE269" s="309"/>
      <c r="FBF269" s="337"/>
      <c r="FBG269" s="307"/>
      <c r="FBH269" s="336"/>
      <c r="FBI269" s="309"/>
      <c r="FBJ269" s="337"/>
      <c r="FBK269" s="307"/>
      <c r="FBL269" s="336"/>
      <c r="FBM269" s="309"/>
      <c r="FBN269" s="337"/>
      <c r="FBO269" s="307"/>
      <c r="FBP269" s="336"/>
      <c r="FBQ269" s="309"/>
      <c r="FBR269" s="337"/>
      <c r="FBS269" s="307"/>
      <c r="FBT269" s="336"/>
      <c r="FBU269" s="309"/>
      <c r="FBV269" s="337"/>
      <c r="FBW269" s="307"/>
      <c r="FBX269" s="336"/>
      <c r="FBY269" s="309"/>
      <c r="FBZ269" s="337"/>
      <c r="FCA269" s="307"/>
      <c r="FCB269" s="336"/>
      <c r="FCC269" s="309"/>
      <c r="FCD269" s="337"/>
      <c r="FCE269" s="307"/>
      <c r="FCF269" s="336"/>
      <c r="FCG269" s="309"/>
      <c r="FCH269" s="337"/>
      <c r="FCI269" s="307"/>
      <c r="FCJ269" s="336"/>
      <c r="FCK269" s="309"/>
      <c r="FCL269" s="337"/>
      <c r="FCM269" s="307"/>
      <c r="FCN269" s="336"/>
      <c r="FCO269" s="309"/>
      <c r="FCP269" s="337"/>
      <c r="FCQ269" s="307"/>
      <c r="FCR269" s="336"/>
      <c r="FCS269" s="309"/>
      <c r="FCT269" s="337"/>
      <c r="FCU269" s="307"/>
      <c r="FCV269" s="336"/>
      <c r="FCW269" s="309"/>
      <c r="FCX269" s="337"/>
      <c r="FCY269" s="307"/>
      <c r="FCZ269" s="336"/>
      <c r="FDA269" s="309"/>
      <c r="FDB269" s="337"/>
      <c r="FDC269" s="307"/>
      <c r="FDD269" s="336"/>
      <c r="FDE269" s="309"/>
      <c r="FDF269" s="337"/>
      <c r="FDG269" s="307"/>
      <c r="FDH269" s="336"/>
      <c r="FDI269" s="309"/>
      <c r="FDJ269" s="337"/>
      <c r="FDK269" s="307"/>
      <c r="FDL269" s="336"/>
      <c r="FDM269" s="309"/>
      <c r="FDN269" s="337"/>
      <c r="FDO269" s="307"/>
      <c r="FDP269" s="336"/>
      <c r="FDQ269" s="309"/>
      <c r="FDR269" s="337"/>
      <c r="FDS269" s="307"/>
      <c r="FDT269" s="336"/>
      <c r="FDU269" s="309"/>
      <c r="FDV269" s="337"/>
      <c r="FDW269" s="307"/>
      <c r="FDX269" s="336"/>
      <c r="FDY269" s="309"/>
      <c r="FDZ269" s="337"/>
      <c r="FEA269" s="307"/>
      <c r="FEB269" s="336"/>
      <c r="FEC269" s="309"/>
      <c r="FED269" s="337"/>
      <c r="FEE269" s="307"/>
      <c r="FEF269" s="336"/>
      <c r="FEG269" s="309"/>
      <c r="FEH269" s="337"/>
      <c r="FEI269" s="307"/>
      <c r="FEJ269" s="336"/>
      <c r="FEK269" s="309"/>
      <c r="FEL269" s="337"/>
      <c r="FEM269" s="307"/>
      <c r="FEN269" s="336"/>
      <c r="FEO269" s="309"/>
      <c r="FEP269" s="337"/>
      <c r="FEQ269" s="307"/>
      <c r="FER269" s="336"/>
      <c r="FES269" s="309"/>
      <c r="FET269" s="337"/>
      <c r="FEU269" s="307"/>
      <c r="FEV269" s="336"/>
      <c r="FEW269" s="309"/>
      <c r="FEX269" s="337"/>
      <c r="FEY269" s="307"/>
      <c r="FEZ269" s="336"/>
      <c r="FFA269" s="309"/>
      <c r="FFB269" s="337"/>
      <c r="FFC269" s="307"/>
      <c r="FFD269" s="336"/>
      <c r="FFE269" s="309"/>
      <c r="FFF269" s="337"/>
      <c r="FFG269" s="307"/>
      <c r="FFH269" s="336"/>
      <c r="FFI269" s="309"/>
      <c r="FFJ269" s="337"/>
      <c r="FFK269" s="307"/>
      <c r="FFL269" s="336"/>
      <c r="FFM269" s="309"/>
      <c r="FFN269" s="337"/>
      <c r="FFO269" s="307"/>
      <c r="FFP269" s="336"/>
      <c r="FFQ269" s="309"/>
      <c r="FFR269" s="337"/>
      <c r="FFS269" s="307"/>
      <c r="FFT269" s="336"/>
      <c r="FFU269" s="309"/>
      <c r="FFV269" s="337"/>
      <c r="FFW269" s="307"/>
      <c r="FFX269" s="336"/>
      <c r="FFY269" s="309"/>
      <c r="FFZ269" s="337"/>
      <c r="FGA269" s="307"/>
      <c r="FGB269" s="336"/>
      <c r="FGC269" s="309"/>
      <c r="FGD269" s="337"/>
      <c r="FGE269" s="307"/>
      <c r="FGF269" s="336"/>
      <c r="FGG269" s="309"/>
      <c r="FGH269" s="337"/>
      <c r="FGI269" s="307"/>
      <c r="FGJ269" s="336"/>
      <c r="FGK269" s="309"/>
      <c r="FGL269" s="337"/>
      <c r="FGM269" s="307"/>
      <c r="FGN269" s="336"/>
      <c r="FGO269" s="309"/>
      <c r="FGP269" s="337"/>
      <c r="FGQ269" s="307"/>
      <c r="FGR269" s="336"/>
      <c r="FGS269" s="309"/>
      <c r="FGT269" s="337"/>
      <c r="FGU269" s="307"/>
      <c r="FGV269" s="336"/>
      <c r="FGW269" s="309"/>
      <c r="FGX269" s="337"/>
      <c r="FGY269" s="307"/>
      <c r="FGZ269" s="336"/>
      <c r="FHA269" s="309"/>
      <c r="FHB269" s="337"/>
      <c r="FHC269" s="307"/>
      <c r="FHD269" s="336"/>
      <c r="FHE269" s="309"/>
      <c r="FHF269" s="337"/>
      <c r="FHG269" s="307"/>
      <c r="FHH269" s="336"/>
      <c r="FHI269" s="309"/>
      <c r="FHJ269" s="337"/>
      <c r="FHK269" s="307"/>
      <c r="FHL269" s="336"/>
      <c r="FHM269" s="309"/>
      <c r="FHN269" s="337"/>
      <c r="FHO269" s="307"/>
      <c r="FHP269" s="336"/>
      <c r="FHQ269" s="309"/>
      <c r="FHR269" s="337"/>
      <c r="FHS269" s="307"/>
      <c r="FHT269" s="336"/>
      <c r="FHU269" s="309"/>
      <c r="FHV269" s="337"/>
      <c r="FHW269" s="307"/>
      <c r="FHX269" s="336"/>
      <c r="FHY269" s="309"/>
      <c r="FHZ269" s="337"/>
      <c r="FIA269" s="307"/>
      <c r="FIB269" s="336"/>
      <c r="FIC269" s="309"/>
      <c r="FID269" s="337"/>
      <c r="FIE269" s="307"/>
      <c r="FIF269" s="336"/>
      <c r="FIG269" s="309"/>
      <c r="FIH269" s="337"/>
      <c r="FII269" s="307"/>
      <c r="FIJ269" s="336"/>
      <c r="FIK269" s="309"/>
      <c r="FIL269" s="337"/>
      <c r="FIM269" s="307"/>
      <c r="FIN269" s="336"/>
      <c r="FIO269" s="309"/>
      <c r="FIP269" s="337"/>
      <c r="FIQ269" s="307"/>
      <c r="FIR269" s="336"/>
      <c r="FIS269" s="309"/>
      <c r="FIT269" s="337"/>
      <c r="FIU269" s="307"/>
      <c r="FIV269" s="336"/>
      <c r="FIW269" s="309"/>
      <c r="FIX269" s="337"/>
      <c r="FIY269" s="307"/>
      <c r="FIZ269" s="336"/>
      <c r="FJA269" s="309"/>
      <c r="FJB269" s="337"/>
      <c r="FJC269" s="307"/>
      <c r="FJD269" s="336"/>
      <c r="FJE269" s="309"/>
      <c r="FJF269" s="337"/>
      <c r="FJG269" s="307"/>
      <c r="FJH269" s="336"/>
      <c r="FJI269" s="309"/>
      <c r="FJJ269" s="337"/>
      <c r="FJK269" s="307"/>
      <c r="FJL269" s="336"/>
      <c r="FJM269" s="309"/>
      <c r="FJN269" s="337"/>
      <c r="FJO269" s="307"/>
      <c r="FJP269" s="336"/>
      <c r="FJQ269" s="309"/>
      <c r="FJR269" s="337"/>
      <c r="FJS269" s="307"/>
      <c r="FJT269" s="336"/>
      <c r="FJU269" s="309"/>
      <c r="FJV269" s="337"/>
      <c r="FJW269" s="307"/>
      <c r="FJX269" s="336"/>
      <c r="FJY269" s="309"/>
      <c r="FJZ269" s="337"/>
      <c r="FKA269" s="307"/>
      <c r="FKB269" s="336"/>
      <c r="FKC269" s="309"/>
      <c r="FKD269" s="337"/>
      <c r="FKE269" s="307"/>
      <c r="FKF269" s="336"/>
      <c r="FKG269" s="309"/>
      <c r="FKH269" s="337"/>
      <c r="FKI269" s="307"/>
      <c r="FKJ269" s="336"/>
      <c r="FKK269" s="309"/>
      <c r="FKL269" s="337"/>
      <c r="FKM269" s="307"/>
      <c r="FKN269" s="336"/>
      <c r="FKO269" s="309"/>
      <c r="FKP269" s="337"/>
      <c r="FKQ269" s="307"/>
      <c r="FKR269" s="336"/>
      <c r="FKS269" s="309"/>
      <c r="FKT269" s="337"/>
      <c r="FKU269" s="307"/>
      <c r="FKV269" s="336"/>
      <c r="FKW269" s="309"/>
      <c r="FKX269" s="337"/>
      <c r="FKY269" s="307"/>
      <c r="FKZ269" s="336"/>
      <c r="FLA269" s="309"/>
      <c r="FLB269" s="337"/>
      <c r="FLC269" s="307"/>
      <c r="FLD269" s="336"/>
      <c r="FLE269" s="309"/>
      <c r="FLF269" s="337"/>
      <c r="FLG269" s="307"/>
      <c r="FLH269" s="336"/>
      <c r="FLI269" s="309"/>
      <c r="FLJ269" s="337"/>
      <c r="FLK269" s="307"/>
      <c r="FLL269" s="336"/>
      <c r="FLM269" s="309"/>
      <c r="FLN269" s="337"/>
      <c r="FLO269" s="307"/>
      <c r="FLP269" s="336"/>
      <c r="FLQ269" s="309"/>
      <c r="FLR269" s="337"/>
      <c r="FLS269" s="307"/>
      <c r="FLT269" s="336"/>
      <c r="FLU269" s="309"/>
      <c r="FLV269" s="337"/>
      <c r="FLW269" s="307"/>
      <c r="FLX269" s="336"/>
      <c r="FLY269" s="309"/>
      <c r="FLZ269" s="337"/>
      <c r="FMA269" s="307"/>
      <c r="FMB269" s="336"/>
      <c r="FMC269" s="309"/>
      <c r="FMD269" s="337"/>
      <c r="FME269" s="307"/>
      <c r="FMF269" s="336"/>
      <c r="FMG269" s="309"/>
      <c r="FMH269" s="337"/>
      <c r="FMI269" s="307"/>
      <c r="FMJ269" s="336"/>
      <c r="FMK269" s="309"/>
      <c r="FML269" s="337"/>
      <c r="FMM269" s="307"/>
      <c r="FMN269" s="336"/>
      <c r="FMO269" s="309"/>
      <c r="FMP269" s="337"/>
      <c r="FMQ269" s="307"/>
      <c r="FMR269" s="336"/>
      <c r="FMS269" s="309"/>
      <c r="FMT269" s="337"/>
      <c r="FMU269" s="307"/>
      <c r="FMV269" s="336"/>
      <c r="FMW269" s="309"/>
      <c r="FMX269" s="337"/>
      <c r="FMY269" s="307"/>
      <c r="FMZ269" s="336"/>
      <c r="FNA269" s="309"/>
      <c r="FNB269" s="337"/>
      <c r="FNC269" s="307"/>
      <c r="FND269" s="336"/>
      <c r="FNE269" s="309"/>
      <c r="FNF269" s="337"/>
      <c r="FNG269" s="307"/>
      <c r="FNH269" s="336"/>
      <c r="FNI269" s="309"/>
      <c r="FNJ269" s="337"/>
      <c r="FNK269" s="307"/>
      <c r="FNL269" s="336"/>
      <c r="FNM269" s="309"/>
      <c r="FNN269" s="337"/>
      <c r="FNO269" s="307"/>
      <c r="FNP269" s="336"/>
      <c r="FNQ269" s="309"/>
      <c r="FNR269" s="337"/>
      <c r="FNS269" s="307"/>
      <c r="FNT269" s="336"/>
      <c r="FNU269" s="309"/>
      <c r="FNV269" s="337"/>
      <c r="FNW269" s="307"/>
      <c r="FNX269" s="336"/>
      <c r="FNY269" s="309"/>
      <c r="FNZ269" s="337"/>
      <c r="FOA269" s="307"/>
      <c r="FOB269" s="336"/>
      <c r="FOC269" s="309"/>
      <c r="FOD269" s="337"/>
      <c r="FOE269" s="307"/>
      <c r="FOF269" s="336"/>
      <c r="FOG269" s="309"/>
      <c r="FOH269" s="337"/>
      <c r="FOI269" s="307"/>
      <c r="FOJ269" s="336"/>
      <c r="FOK269" s="309"/>
      <c r="FOL269" s="337"/>
      <c r="FOM269" s="307"/>
      <c r="FON269" s="336"/>
      <c r="FOO269" s="309"/>
      <c r="FOP269" s="337"/>
      <c r="FOQ269" s="307"/>
      <c r="FOR269" s="336"/>
      <c r="FOS269" s="309"/>
      <c r="FOT269" s="337"/>
      <c r="FOU269" s="307"/>
      <c r="FOV269" s="336"/>
      <c r="FOW269" s="309"/>
      <c r="FOX269" s="337"/>
      <c r="FOY269" s="307"/>
      <c r="FOZ269" s="336"/>
      <c r="FPA269" s="309"/>
      <c r="FPB269" s="337"/>
      <c r="FPC269" s="307"/>
      <c r="FPD269" s="336"/>
      <c r="FPE269" s="309"/>
      <c r="FPF269" s="337"/>
      <c r="FPG269" s="307"/>
      <c r="FPH269" s="336"/>
      <c r="FPI269" s="309"/>
      <c r="FPJ269" s="337"/>
      <c r="FPK269" s="307"/>
      <c r="FPL269" s="336"/>
      <c r="FPM269" s="309"/>
      <c r="FPN269" s="337"/>
      <c r="FPO269" s="307"/>
      <c r="FPP269" s="336"/>
      <c r="FPQ269" s="309"/>
      <c r="FPR269" s="337"/>
      <c r="FPS269" s="307"/>
      <c r="FPT269" s="336"/>
      <c r="FPU269" s="309"/>
      <c r="FPV269" s="337"/>
      <c r="FPW269" s="307"/>
      <c r="FPX269" s="336"/>
      <c r="FPY269" s="309"/>
      <c r="FPZ269" s="337"/>
      <c r="FQA269" s="307"/>
      <c r="FQB269" s="336"/>
      <c r="FQC269" s="309"/>
      <c r="FQD269" s="337"/>
      <c r="FQE269" s="307"/>
      <c r="FQF269" s="336"/>
      <c r="FQG269" s="309"/>
      <c r="FQH269" s="337"/>
      <c r="FQI269" s="307"/>
      <c r="FQJ269" s="336"/>
      <c r="FQK269" s="309"/>
      <c r="FQL269" s="337"/>
      <c r="FQM269" s="307"/>
      <c r="FQN269" s="336"/>
      <c r="FQO269" s="309"/>
      <c r="FQP269" s="337"/>
      <c r="FQQ269" s="307"/>
      <c r="FQR269" s="336"/>
      <c r="FQS269" s="309"/>
      <c r="FQT269" s="337"/>
      <c r="FQU269" s="307"/>
      <c r="FQV269" s="336"/>
      <c r="FQW269" s="309"/>
      <c r="FQX269" s="337"/>
      <c r="FQY269" s="307"/>
      <c r="FQZ269" s="336"/>
      <c r="FRA269" s="309"/>
      <c r="FRB269" s="337"/>
      <c r="FRC269" s="307"/>
      <c r="FRD269" s="336"/>
      <c r="FRE269" s="309"/>
      <c r="FRF269" s="337"/>
      <c r="FRG269" s="307"/>
      <c r="FRH269" s="336"/>
      <c r="FRI269" s="309"/>
      <c r="FRJ269" s="337"/>
      <c r="FRK269" s="307"/>
      <c r="FRL269" s="336"/>
      <c r="FRM269" s="309"/>
      <c r="FRN269" s="337"/>
      <c r="FRO269" s="307"/>
      <c r="FRP269" s="336"/>
      <c r="FRQ269" s="309"/>
      <c r="FRR269" s="337"/>
      <c r="FRS269" s="307"/>
      <c r="FRT269" s="336"/>
      <c r="FRU269" s="309"/>
      <c r="FRV269" s="337"/>
      <c r="FRW269" s="307"/>
      <c r="FRX269" s="336"/>
      <c r="FRY269" s="309"/>
      <c r="FRZ269" s="337"/>
      <c r="FSA269" s="307"/>
      <c r="FSB269" s="336"/>
      <c r="FSC269" s="309"/>
      <c r="FSD269" s="337"/>
      <c r="FSE269" s="307"/>
      <c r="FSF269" s="336"/>
      <c r="FSG269" s="309"/>
      <c r="FSH269" s="337"/>
      <c r="FSI269" s="307"/>
      <c r="FSJ269" s="336"/>
      <c r="FSK269" s="309"/>
      <c r="FSL269" s="337"/>
      <c r="FSM269" s="307"/>
      <c r="FSN269" s="336"/>
      <c r="FSO269" s="309"/>
      <c r="FSP269" s="337"/>
      <c r="FSQ269" s="307"/>
      <c r="FSR269" s="336"/>
      <c r="FSS269" s="309"/>
      <c r="FST269" s="337"/>
      <c r="FSU269" s="307"/>
      <c r="FSV269" s="336"/>
      <c r="FSW269" s="309"/>
      <c r="FSX269" s="337"/>
      <c r="FSY269" s="307"/>
      <c r="FSZ269" s="336"/>
      <c r="FTA269" s="309"/>
      <c r="FTB269" s="337"/>
      <c r="FTC269" s="307"/>
      <c r="FTD269" s="336"/>
      <c r="FTE269" s="309"/>
      <c r="FTF269" s="337"/>
      <c r="FTG269" s="307"/>
      <c r="FTH269" s="336"/>
      <c r="FTI269" s="309"/>
      <c r="FTJ269" s="337"/>
      <c r="FTK269" s="307"/>
      <c r="FTL269" s="336"/>
      <c r="FTM269" s="309"/>
      <c r="FTN269" s="337"/>
      <c r="FTO269" s="307"/>
      <c r="FTP269" s="336"/>
      <c r="FTQ269" s="309"/>
      <c r="FTR269" s="337"/>
      <c r="FTS269" s="307"/>
      <c r="FTT269" s="336"/>
      <c r="FTU269" s="309"/>
      <c r="FTV269" s="337"/>
      <c r="FTW269" s="307"/>
      <c r="FTX269" s="336"/>
      <c r="FTY269" s="309"/>
      <c r="FTZ269" s="337"/>
      <c r="FUA269" s="307"/>
      <c r="FUB269" s="336"/>
      <c r="FUC269" s="309"/>
      <c r="FUD269" s="337"/>
      <c r="FUE269" s="307"/>
      <c r="FUF269" s="336"/>
      <c r="FUG269" s="309"/>
      <c r="FUH269" s="337"/>
      <c r="FUI269" s="307"/>
      <c r="FUJ269" s="336"/>
      <c r="FUK269" s="309"/>
      <c r="FUL269" s="337"/>
      <c r="FUM269" s="307"/>
      <c r="FUN269" s="336"/>
      <c r="FUO269" s="309"/>
      <c r="FUP269" s="337"/>
      <c r="FUQ269" s="307"/>
      <c r="FUR269" s="336"/>
      <c r="FUS269" s="309"/>
      <c r="FUT269" s="337"/>
      <c r="FUU269" s="307"/>
      <c r="FUV269" s="336"/>
      <c r="FUW269" s="309"/>
      <c r="FUX269" s="337"/>
      <c r="FUY269" s="307"/>
      <c r="FUZ269" s="336"/>
      <c r="FVA269" s="309"/>
      <c r="FVB269" s="337"/>
      <c r="FVC269" s="307"/>
      <c r="FVD269" s="336"/>
      <c r="FVE269" s="309"/>
      <c r="FVF269" s="337"/>
      <c r="FVG269" s="307"/>
      <c r="FVH269" s="336"/>
      <c r="FVI269" s="309"/>
      <c r="FVJ269" s="337"/>
      <c r="FVK269" s="307"/>
      <c r="FVL269" s="336"/>
      <c r="FVM269" s="309"/>
      <c r="FVN269" s="337"/>
      <c r="FVO269" s="307"/>
      <c r="FVP269" s="336"/>
      <c r="FVQ269" s="309"/>
      <c r="FVR269" s="337"/>
      <c r="FVS269" s="307"/>
      <c r="FVT269" s="336"/>
      <c r="FVU269" s="309"/>
      <c r="FVV269" s="337"/>
      <c r="FVW269" s="307"/>
      <c r="FVX269" s="336"/>
      <c r="FVY269" s="309"/>
      <c r="FVZ269" s="337"/>
      <c r="FWA269" s="307"/>
      <c r="FWB269" s="336"/>
      <c r="FWC269" s="309"/>
      <c r="FWD269" s="337"/>
      <c r="FWE269" s="307"/>
      <c r="FWF269" s="336"/>
      <c r="FWG269" s="309"/>
      <c r="FWH269" s="337"/>
      <c r="FWI269" s="307"/>
      <c r="FWJ269" s="336"/>
      <c r="FWK269" s="309"/>
      <c r="FWL269" s="337"/>
      <c r="FWM269" s="307"/>
      <c r="FWN269" s="336"/>
      <c r="FWO269" s="309"/>
      <c r="FWP269" s="337"/>
      <c r="FWQ269" s="307"/>
      <c r="FWR269" s="336"/>
      <c r="FWS269" s="309"/>
      <c r="FWT269" s="337"/>
      <c r="FWU269" s="307"/>
      <c r="FWV269" s="336"/>
      <c r="FWW269" s="309"/>
      <c r="FWX269" s="337"/>
      <c r="FWY269" s="307"/>
      <c r="FWZ269" s="336"/>
      <c r="FXA269" s="309"/>
      <c r="FXB269" s="337"/>
      <c r="FXC269" s="307"/>
      <c r="FXD269" s="336"/>
      <c r="FXE269" s="309"/>
      <c r="FXF269" s="337"/>
      <c r="FXG269" s="307"/>
      <c r="FXH269" s="336"/>
      <c r="FXI269" s="309"/>
      <c r="FXJ269" s="337"/>
      <c r="FXK269" s="307"/>
      <c r="FXL269" s="336"/>
      <c r="FXM269" s="309"/>
      <c r="FXN269" s="337"/>
      <c r="FXO269" s="307"/>
      <c r="FXP269" s="336"/>
      <c r="FXQ269" s="309"/>
      <c r="FXR269" s="337"/>
      <c r="FXS269" s="307"/>
      <c r="FXT269" s="336"/>
      <c r="FXU269" s="309"/>
      <c r="FXV269" s="337"/>
      <c r="FXW269" s="307"/>
      <c r="FXX269" s="336"/>
      <c r="FXY269" s="309"/>
      <c r="FXZ269" s="337"/>
      <c r="FYA269" s="307"/>
      <c r="FYB269" s="336"/>
      <c r="FYC269" s="309"/>
      <c r="FYD269" s="337"/>
      <c r="FYE269" s="307"/>
      <c r="FYF269" s="336"/>
      <c r="FYG269" s="309"/>
      <c r="FYH269" s="337"/>
      <c r="FYI269" s="307"/>
      <c r="FYJ269" s="336"/>
      <c r="FYK269" s="309"/>
      <c r="FYL269" s="337"/>
      <c r="FYM269" s="307"/>
      <c r="FYN269" s="336"/>
      <c r="FYO269" s="309"/>
      <c r="FYP269" s="337"/>
      <c r="FYQ269" s="307"/>
      <c r="FYR269" s="336"/>
      <c r="FYS269" s="309"/>
      <c r="FYT269" s="337"/>
      <c r="FYU269" s="307"/>
      <c r="FYV269" s="336"/>
      <c r="FYW269" s="309"/>
      <c r="FYX269" s="337"/>
      <c r="FYY269" s="307"/>
      <c r="FYZ269" s="336"/>
      <c r="FZA269" s="309"/>
      <c r="FZB269" s="337"/>
      <c r="FZC269" s="307"/>
      <c r="FZD269" s="336"/>
      <c r="FZE269" s="309"/>
      <c r="FZF269" s="337"/>
      <c r="FZG269" s="307"/>
      <c r="FZH269" s="336"/>
      <c r="FZI269" s="309"/>
      <c r="FZJ269" s="337"/>
      <c r="FZK269" s="307"/>
      <c r="FZL269" s="336"/>
      <c r="FZM269" s="309"/>
      <c r="FZN269" s="337"/>
      <c r="FZO269" s="307"/>
      <c r="FZP269" s="336"/>
      <c r="FZQ269" s="309"/>
      <c r="FZR269" s="337"/>
      <c r="FZS269" s="307"/>
      <c r="FZT269" s="336"/>
      <c r="FZU269" s="309"/>
      <c r="FZV269" s="337"/>
      <c r="FZW269" s="307"/>
      <c r="FZX269" s="336"/>
      <c r="FZY269" s="309"/>
      <c r="FZZ269" s="337"/>
      <c r="GAA269" s="307"/>
      <c r="GAB269" s="336"/>
      <c r="GAC269" s="309"/>
      <c r="GAD269" s="337"/>
      <c r="GAE269" s="307"/>
      <c r="GAF269" s="336"/>
      <c r="GAG269" s="309"/>
      <c r="GAH269" s="337"/>
      <c r="GAI269" s="307"/>
      <c r="GAJ269" s="336"/>
      <c r="GAK269" s="309"/>
      <c r="GAL269" s="337"/>
      <c r="GAM269" s="307"/>
      <c r="GAN269" s="336"/>
      <c r="GAO269" s="309"/>
      <c r="GAP269" s="337"/>
      <c r="GAQ269" s="307"/>
      <c r="GAR269" s="336"/>
      <c r="GAS269" s="309"/>
      <c r="GAT269" s="337"/>
      <c r="GAU269" s="307"/>
      <c r="GAV269" s="336"/>
      <c r="GAW269" s="309"/>
      <c r="GAX269" s="337"/>
      <c r="GAY269" s="307"/>
      <c r="GAZ269" s="336"/>
      <c r="GBA269" s="309"/>
      <c r="GBB269" s="337"/>
      <c r="GBC269" s="307"/>
      <c r="GBD269" s="336"/>
      <c r="GBE269" s="309"/>
      <c r="GBF269" s="337"/>
      <c r="GBG269" s="307"/>
      <c r="GBH269" s="336"/>
      <c r="GBI269" s="309"/>
      <c r="GBJ269" s="337"/>
      <c r="GBK269" s="307"/>
      <c r="GBL269" s="336"/>
      <c r="GBM269" s="309"/>
      <c r="GBN269" s="337"/>
      <c r="GBO269" s="307"/>
      <c r="GBP269" s="336"/>
      <c r="GBQ269" s="309"/>
      <c r="GBR269" s="337"/>
      <c r="GBS269" s="307"/>
      <c r="GBT269" s="336"/>
      <c r="GBU269" s="309"/>
      <c r="GBV269" s="337"/>
      <c r="GBW269" s="307"/>
      <c r="GBX269" s="336"/>
      <c r="GBY269" s="309"/>
      <c r="GBZ269" s="337"/>
      <c r="GCA269" s="307"/>
      <c r="GCB269" s="336"/>
      <c r="GCC269" s="309"/>
      <c r="GCD269" s="337"/>
      <c r="GCE269" s="307"/>
      <c r="GCF269" s="336"/>
      <c r="GCG269" s="309"/>
      <c r="GCH269" s="337"/>
      <c r="GCI269" s="307"/>
      <c r="GCJ269" s="336"/>
      <c r="GCK269" s="309"/>
      <c r="GCL269" s="337"/>
      <c r="GCM269" s="307"/>
      <c r="GCN269" s="336"/>
      <c r="GCO269" s="309"/>
      <c r="GCP269" s="337"/>
      <c r="GCQ269" s="307"/>
      <c r="GCR269" s="336"/>
      <c r="GCS269" s="309"/>
      <c r="GCT269" s="337"/>
      <c r="GCU269" s="307"/>
      <c r="GCV269" s="336"/>
      <c r="GCW269" s="309"/>
      <c r="GCX269" s="337"/>
      <c r="GCY269" s="307"/>
      <c r="GCZ269" s="336"/>
      <c r="GDA269" s="309"/>
      <c r="GDB269" s="337"/>
      <c r="GDC269" s="307"/>
      <c r="GDD269" s="336"/>
      <c r="GDE269" s="309"/>
      <c r="GDF269" s="337"/>
      <c r="GDG269" s="307"/>
      <c r="GDH269" s="336"/>
      <c r="GDI269" s="309"/>
      <c r="GDJ269" s="337"/>
      <c r="GDK269" s="307"/>
      <c r="GDL269" s="336"/>
      <c r="GDM269" s="309"/>
      <c r="GDN269" s="337"/>
      <c r="GDO269" s="307"/>
      <c r="GDP269" s="336"/>
      <c r="GDQ269" s="309"/>
      <c r="GDR269" s="337"/>
      <c r="GDS269" s="307"/>
      <c r="GDT269" s="336"/>
      <c r="GDU269" s="309"/>
      <c r="GDV269" s="337"/>
      <c r="GDW269" s="307"/>
      <c r="GDX269" s="336"/>
      <c r="GDY269" s="309"/>
      <c r="GDZ269" s="337"/>
      <c r="GEA269" s="307"/>
      <c r="GEB269" s="336"/>
      <c r="GEC269" s="309"/>
      <c r="GED269" s="337"/>
      <c r="GEE269" s="307"/>
      <c r="GEF269" s="336"/>
      <c r="GEG269" s="309"/>
      <c r="GEH269" s="337"/>
      <c r="GEI269" s="307"/>
      <c r="GEJ269" s="336"/>
      <c r="GEK269" s="309"/>
      <c r="GEL269" s="337"/>
      <c r="GEM269" s="307"/>
      <c r="GEN269" s="336"/>
      <c r="GEO269" s="309"/>
      <c r="GEP269" s="337"/>
      <c r="GEQ269" s="307"/>
      <c r="GER269" s="336"/>
      <c r="GES269" s="309"/>
      <c r="GET269" s="337"/>
      <c r="GEU269" s="307"/>
      <c r="GEV269" s="336"/>
      <c r="GEW269" s="309"/>
      <c r="GEX269" s="337"/>
      <c r="GEY269" s="307"/>
      <c r="GEZ269" s="336"/>
      <c r="GFA269" s="309"/>
      <c r="GFB269" s="337"/>
      <c r="GFC269" s="307"/>
      <c r="GFD269" s="336"/>
      <c r="GFE269" s="309"/>
      <c r="GFF269" s="337"/>
      <c r="GFG269" s="307"/>
      <c r="GFH269" s="336"/>
      <c r="GFI269" s="309"/>
      <c r="GFJ269" s="337"/>
      <c r="GFK269" s="307"/>
      <c r="GFL269" s="336"/>
      <c r="GFM269" s="309"/>
      <c r="GFN269" s="337"/>
      <c r="GFO269" s="307"/>
      <c r="GFP269" s="336"/>
      <c r="GFQ269" s="309"/>
      <c r="GFR269" s="337"/>
      <c r="GFS269" s="307"/>
      <c r="GFT269" s="336"/>
      <c r="GFU269" s="309"/>
      <c r="GFV269" s="337"/>
      <c r="GFW269" s="307"/>
      <c r="GFX269" s="336"/>
      <c r="GFY269" s="309"/>
      <c r="GFZ269" s="337"/>
      <c r="GGA269" s="307"/>
      <c r="GGB269" s="336"/>
      <c r="GGC269" s="309"/>
      <c r="GGD269" s="337"/>
      <c r="GGE269" s="307"/>
      <c r="GGF269" s="336"/>
      <c r="GGG269" s="309"/>
      <c r="GGH269" s="337"/>
      <c r="GGI269" s="307"/>
      <c r="GGJ269" s="336"/>
      <c r="GGK269" s="309"/>
      <c r="GGL269" s="337"/>
      <c r="GGM269" s="307"/>
      <c r="GGN269" s="336"/>
      <c r="GGO269" s="309"/>
      <c r="GGP269" s="337"/>
      <c r="GGQ269" s="307"/>
      <c r="GGR269" s="336"/>
      <c r="GGS269" s="309"/>
      <c r="GGT269" s="337"/>
      <c r="GGU269" s="307"/>
      <c r="GGV269" s="336"/>
      <c r="GGW269" s="309"/>
      <c r="GGX269" s="337"/>
      <c r="GGY269" s="307"/>
      <c r="GGZ269" s="336"/>
      <c r="GHA269" s="309"/>
      <c r="GHB269" s="337"/>
      <c r="GHC269" s="307"/>
      <c r="GHD269" s="336"/>
      <c r="GHE269" s="309"/>
      <c r="GHF269" s="337"/>
      <c r="GHG269" s="307"/>
      <c r="GHH269" s="336"/>
      <c r="GHI269" s="309"/>
      <c r="GHJ269" s="337"/>
      <c r="GHK269" s="307"/>
      <c r="GHL269" s="336"/>
      <c r="GHM269" s="309"/>
      <c r="GHN269" s="337"/>
      <c r="GHO269" s="307"/>
      <c r="GHP269" s="336"/>
      <c r="GHQ269" s="309"/>
      <c r="GHR269" s="337"/>
      <c r="GHS269" s="307"/>
      <c r="GHT269" s="336"/>
      <c r="GHU269" s="309"/>
      <c r="GHV269" s="337"/>
      <c r="GHW269" s="307"/>
      <c r="GHX269" s="336"/>
      <c r="GHY269" s="309"/>
      <c r="GHZ269" s="337"/>
      <c r="GIA269" s="307"/>
      <c r="GIB269" s="336"/>
      <c r="GIC269" s="309"/>
      <c r="GID269" s="337"/>
      <c r="GIE269" s="307"/>
      <c r="GIF269" s="336"/>
      <c r="GIG269" s="309"/>
      <c r="GIH269" s="337"/>
      <c r="GII269" s="307"/>
      <c r="GIJ269" s="336"/>
      <c r="GIK269" s="309"/>
      <c r="GIL269" s="337"/>
      <c r="GIM269" s="307"/>
      <c r="GIN269" s="336"/>
      <c r="GIO269" s="309"/>
      <c r="GIP269" s="337"/>
      <c r="GIQ269" s="307"/>
      <c r="GIR269" s="336"/>
      <c r="GIS269" s="309"/>
      <c r="GIT269" s="337"/>
      <c r="GIU269" s="307"/>
      <c r="GIV269" s="336"/>
      <c r="GIW269" s="309"/>
      <c r="GIX269" s="337"/>
      <c r="GIY269" s="307"/>
      <c r="GIZ269" s="336"/>
      <c r="GJA269" s="309"/>
      <c r="GJB269" s="337"/>
      <c r="GJC269" s="307"/>
      <c r="GJD269" s="336"/>
      <c r="GJE269" s="309"/>
      <c r="GJF269" s="337"/>
      <c r="GJG269" s="307"/>
      <c r="GJH269" s="336"/>
      <c r="GJI269" s="309"/>
      <c r="GJJ269" s="337"/>
      <c r="GJK269" s="307"/>
      <c r="GJL269" s="336"/>
      <c r="GJM269" s="309"/>
      <c r="GJN269" s="337"/>
      <c r="GJO269" s="307"/>
      <c r="GJP269" s="336"/>
      <c r="GJQ269" s="309"/>
      <c r="GJR269" s="337"/>
      <c r="GJS269" s="307"/>
      <c r="GJT269" s="336"/>
      <c r="GJU269" s="309"/>
      <c r="GJV269" s="337"/>
      <c r="GJW269" s="307"/>
      <c r="GJX269" s="336"/>
      <c r="GJY269" s="309"/>
      <c r="GJZ269" s="337"/>
      <c r="GKA269" s="307"/>
      <c r="GKB269" s="336"/>
      <c r="GKC269" s="309"/>
      <c r="GKD269" s="337"/>
      <c r="GKE269" s="307"/>
      <c r="GKF269" s="336"/>
      <c r="GKG269" s="309"/>
      <c r="GKH269" s="337"/>
      <c r="GKI269" s="307"/>
      <c r="GKJ269" s="336"/>
      <c r="GKK269" s="309"/>
      <c r="GKL269" s="337"/>
      <c r="GKM269" s="307"/>
      <c r="GKN269" s="336"/>
      <c r="GKO269" s="309"/>
      <c r="GKP269" s="337"/>
      <c r="GKQ269" s="307"/>
      <c r="GKR269" s="336"/>
      <c r="GKS269" s="309"/>
      <c r="GKT269" s="337"/>
      <c r="GKU269" s="307"/>
      <c r="GKV269" s="336"/>
      <c r="GKW269" s="309"/>
      <c r="GKX269" s="337"/>
      <c r="GKY269" s="307"/>
      <c r="GKZ269" s="336"/>
      <c r="GLA269" s="309"/>
      <c r="GLB269" s="337"/>
      <c r="GLC269" s="307"/>
      <c r="GLD269" s="336"/>
      <c r="GLE269" s="309"/>
      <c r="GLF269" s="337"/>
      <c r="GLG269" s="307"/>
      <c r="GLH269" s="336"/>
      <c r="GLI269" s="309"/>
      <c r="GLJ269" s="337"/>
      <c r="GLK269" s="307"/>
      <c r="GLL269" s="336"/>
      <c r="GLM269" s="309"/>
      <c r="GLN269" s="337"/>
      <c r="GLO269" s="307"/>
      <c r="GLP269" s="336"/>
      <c r="GLQ269" s="309"/>
      <c r="GLR269" s="337"/>
      <c r="GLS269" s="307"/>
      <c r="GLT269" s="336"/>
      <c r="GLU269" s="309"/>
      <c r="GLV269" s="337"/>
      <c r="GLW269" s="307"/>
      <c r="GLX269" s="336"/>
      <c r="GLY269" s="309"/>
      <c r="GLZ269" s="337"/>
      <c r="GMA269" s="307"/>
      <c r="GMB269" s="336"/>
      <c r="GMC269" s="309"/>
      <c r="GMD269" s="337"/>
      <c r="GME269" s="307"/>
      <c r="GMF269" s="336"/>
      <c r="GMG269" s="309"/>
      <c r="GMH269" s="337"/>
      <c r="GMI269" s="307"/>
      <c r="GMJ269" s="336"/>
      <c r="GMK269" s="309"/>
      <c r="GML269" s="337"/>
      <c r="GMM269" s="307"/>
      <c r="GMN269" s="336"/>
      <c r="GMO269" s="309"/>
      <c r="GMP269" s="337"/>
      <c r="GMQ269" s="307"/>
      <c r="GMR269" s="336"/>
      <c r="GMS269" s="309"/>
      <c r="GMT269" s="337"/>
      <c r="GMU269" s="307"/>
      <c r="GMV269" s="336"/>
      <c r="GMW269" s="309"/>
      <c r="GMX269" s="337"/>
      <c r="GMY269" s="307"/>
      <c r="GMZ269" s="336"/>
      <c r="GNA269" s="309"/>
      <c r="GNB269" s="337"/>
      <c r="GNC269" s="307"/>
      <c r="GND269" s="336"/>
      <c r="GNE269" s="309"/>
      <c r="GNF269" s="337"/>
      <c r="GNG269" s="307"/>
      <c r="GNH269" s="336"/>
      <c r="GNI269" s="309"/>
      <c r="GNJ269" s="337"/>
      <c r="GNK269" s="307"/>
      <c r="GNL269" s="336"/>
      <c r="GNM269" s="309"/>
      <c r="GNN269" s="337"/>
      <c r="GNO269" s="307"/>
      <c r="GNP269" s="336"/>
      <c r="GNQ269" s="309"/>
      <c r="GNR269" s="337"/>
      <c r="GNS269" s="307"/>
      <c r="GNT269" s="336"/>
      <c r="GNU269" s="309"/>
      <c r="GNV269" s="337"/>
      <c r="GNW269" s="307"/>
      <c r="GNX269" s="336"/>
      <c r="GNY269" s="309"/>
      <c r="GNZ269" s="337"/>
      <c r="GOA269" s="307"/>
      <c r="GOB269" s="336"/>
      <c r="GOC269" s="309"/>
      <c r="GOD269" s="337"/>
      <c r="GOE269" s="307"/>
      <c r="GOF269" s="336"/>
      <c r="GOG269" s="309"/>
      <c r="GOH269" s="337"/>
      <c r="GOI269" s="307"/>
      <c r="GOJ269" s="336"/>
      <c r="GOK269" s="309"/>
      <c r="GOL269" s="337"/>
      <c r="GOM269" s="307"/>
      <c r="GON269" s="336"/>
      <c r="GOO269" s="309"/>
      <c r="GOP269" s="337"/>
      <c r="GOQ269" s="307"/>
      <c r="GOR269" s="336"/>
      <c r="GOS269" s="309"/>
      <c r="GOT269" s="337"/>
      <c r="GOU269" s="307"/>
      <c r="GOV269" s="336"/>
      <c r="GOW269" s="309"/>
      <c r="GOX269" s="337"/>
      <c r="GOY269" s="307"/>
      <c r="GOZ269" s="336"/>
      <c r="GPA269" s="309"/>
      <c r="GPB269" s="337"/>
      <c r="GPC269" s="307"/>
      <c r="GPD269" s="336"/>
      <c r="GPE269" s="309"/>
      <c r="GPF269" s="337"/>
      <c r="GPG269" s="307"/>
      <c r="GPH269" s="336"/>
      <c r="GPI269" s="309"/>
      <c r="GPJ269" s="337"/>
      <c r="GPK269" s="307"/>
      <c r="GPL269" s="336"/>
      <c r="GPM269" s="309"/>
      <c r="GPN269" s="337"/>
      <c r="GPO269" s="307"/>
      <c r="GPP269" s="336"/>
      <c r="GPQ269" s="309"/>
      <c r="GPR269" s="337"/>
      <c r="GPS269" s="307"/>
      <c r="GPT269" s="336"/>
      <c r="GPU269" s="309"/>
      <c r="GPV269" s="337"/>
      <c r="GPW269" s="307"/>
      <c r="GPX269" s="336"/>
      <c r="GPY269" s="309"/>
      <c r="GPZ269" s="337"/>
      <c r="GQA269" s="307"/>
      <c r="GQB269" s="336"/>
      <c r="GQC269" s="309"/>
      <c r="GQD269" s="337"/>
      <c r="GQE269" s="307"/>
      <c r="GQF269" s="336"/>
      <c r="GQG269" s="309"/>
      <c r="GQH269" s="337"/>
      <c r="GQI269" s="307"/>
      <c r="GQJ269" s="336"/>
      <c r="GQK269" s="309"/>
      <c r="GQL269" s="337"/>
      <c r="GQM269" s="307"/>
      <c r="GQN269" s="336"/>
      <c r="GQO269" s="309"/>
      <c r="GQP269" s="337"/>
      <c r="GQQ269" s="307"/>
      <c r="GQR269" s="336"/>
      <c r="GQS269" s="309"/>
      <c r="GQT269" s="337"/>
      <c r="GQU269" s="307"/>
      <c r="GQV269" s="336"/>
      <c r="GQW269" s="309"/>
      <c r="GQX269" s="337"/>
      <c r="GQY269" s="307"/>
      <c r="GQZ269" s="336"/>
      <c r="GRA269" s="309"/>
      <c r="GRB269" s="337"/>
      <c r="GRC269" s="307"/>
      <c r="GRD269" s="336"/>
      <c r="GRE269" s="309"/>
      <c r="GRF269" s="337"/>
      <c r="GRG269" s="307"/>
      <c r="GRH269" s="336"/>
      <c r="GRI269" s="309"/>
      <c r="GRJ269" s="337"/>
      <c r="GRK269" s="307"/>
      <c r="GRL269" s="336"/>
      <c r="GRM269" s="309"/>
      <c r="GRN269" s="337"/>
      <c r="GRO269" s="307"/>
      <c r="GRP269" s="336"/>
      <c r="GRQ269" s="309"/>
      <c r="GRR269" s="337"/>
      <c r="GRS269" s="307"/>
      <c r="GRT269" s="336"/>
      <c r="GRU269" s="309"/>
      <c r="GRV269" s="337"/>
      <c r="GRW269" s="307"/>
      <c r="GRX269" s="336"/>
      <c r="GRY269" s="309"/>
      <c r="GRZ269" s="337"/>
      <c r="GSA269" s="307"/>
      <c r="GSB269" s="336"/>
      <c r="GSC269" s="309"/>
      <c r="GSD269" s="337"/>
      <c r="GSE269" s="307"/>
      <c r="GSF269" s="336"/>
      <c r="GSG269" s="309"/>
      <c r="GSH269" s="337"/>
      <c r="GSI269" s="307"/>
      <c r="GSJ269" s="336"/>
      <c r="GSK269" s="309"/>
      <c r="GSL269" s="337"/>
      <c r="GSM269" s="307"/>
      <c r="GSN269" s="336"/>
      <c r="GSO269" s="309"/>
      <c r="GSP269" s="337"/>
      <c r="GSQ269" s="307"/>
      <c r="GSR269" s="336"/>
      <c r="GSS269" s="309"/>
      <c r="GST269" s="337"/>
      <c r="GSU269" s="307"/>
      <c r="GSV269" s="336"/>
      <c r="GSW269" s="309"/>
      <c r="GSX269" s="337"/>
      <c r="GSY269" s="307"/>
      <c r="GSZ269" s="336"/>
      <c r="GTA269" s="309"/>
      <c r="GTB269" s="337"/>
      <c r="GTC269" s="307"/>
      <c r="GTD269" s="336"/>
      <c r="GTE269" s="309"/>
      <c r="GTF269" s="337"/>
      <c r="GTG269" s="307"/>
      <c r="GTH269" s="336"/>
      <c r="GTI269" s="309"/>
      <c r="GTJ269" s="337"/>
      <c r="GTK269" s="307"/>
      <c r="GTL269" s="336"/>
      <c r="GTM269" s="309"/>
      <c r="GTN269" s="337"/>
      <c r="GTO269" s="307"/>
      <c r="GTP269" s="336"/>
      <c r="GTQ269" s="309"/>
      <c r="GTR269" s="337"/>
      <c r="GTS269" s="307"/>
      <c r="GTT269" s="336"/>
      <c r="GTU269" s="309"/>
      <c r="GTV269" s="337"/>
      <c r="GTW269" s="307"/>
      <c r="GTX269" s="336"/>
      <c r="GTY269" s="309"/>
      <c r="GTZ269" s="337"/>
      <c r="GUA269" s="307"/>
      <c r="GUB269" s="336"/>
      <c r="GUC269" s="309"/>
      <c r="GUD269" s="337"/>
      <c r="GUE269" s="307"/>
      <c r="GUF269" s="336"/>
      <c r="GUG269" s="309"/>
      <c r="GUH269" s="337"/>
      <c r="GUI269" s="307"/>
      <c r="GUJ269" s="336"/>
      <c r="GUK269" s="309"/>
      <c r="GUL269" s="337"/>
      <c r="GUM269" s="307"/>
      <c r="GUN269" s="336"/>
      <c r="GUO269" s="309"/>
      <c r="GUP269" s="337"/>
      <c r="GUQ269" s="307"/>
      <c r="GUR269" s="336"/>
      <c r="GUS269" s="309"/>
      <c r="GUT269" s="337"/>
      <c r="GUU269" s="307"/>
      <c r="GUV269" s="336"/>
      <c r="GUW269" s="309"/>
      <c r="GUX269" s="337"/>
      <c r="GUY269" s="307"/>
      <c r="GUZ269" s="336"/>
      <c r="GVA269" s="309"/>
      <c r="GVB269" s="337"/>
      <c r="GVC269" s="307"/>
      <c r="GVD269" s="336"/>
      <c r="GVE269" s="309"/>
      <c r="GVF269" s="337"/>
      <c r="GVG269" s="307"/>
      <c r="GVH269" s="336"/>
      <c r="GVI269" s="309"/>
      <c r="GVJ269" s="337"/>
      <c r="GVK269" s="307"/>
      <c r="GVL269" s="336"/>
      <c r="GVM269" s="309"/>
      <c r="GVN269" s="337"/>
      <c r="GVO269" s="307"/>
      <c r="GVP269" s="336"/>
      <c r="GVQ269" s="309"/>
      <c r="GVR269" s="337"/>
      <c r="GVS269" s="307"/>
      <c r="GVT269" s="336"/>
      <c r="GVU269" s="309"/>
      <c r="GVV269" s="337"/>
      <c r="GVW269" s="307"/>
      <c r="GVX269" s="336"/>
      <c r="GVY269" s="309"/>
      <c r="GVZ269" s="337"/>
      <c r="GWA269" s="307"/>
      <c r="GWB269" s="336"/>
      <c r="GWC269" s="309"/>
      <c r="GWD269" s="337"/>
      <c r="GWE269" s="307"/>
      <c r="GWF269" s="336"/>
      <c r="GWG269" s="309"/>
      <c r="GWH269" s="337"/>
      <c r="GWI269" s="307"/>
      <c r="GWJ269" s="336"/>
      <c r="GWK269" s="309"/>
      <c r="GWL269" s="337"/>
      <c r="GWM269" s="307"/>
      <c r="GWN269" s="336"/>
      <c r="GWO269" s="309"/>
      <c r="GWP269" s="337"/>
      <c r="GWQ269" s="307"/>
      <c r="GWR269" s="336"/>
      <c r="GWS269" s="309"/>
      <c r="GWT269" s="337"/>
      <c r="GWU269" s="307"/>
      <c r="GWV269" s="336"/>
      <c r="GWW269" s="309"/>
      <c r="GWX269" s="337"/>
      <c r="GWY269" s="307"/>
      <c r="GWZ269" s="336"/>
      <c r="GXA269" s="309"/>
      <c r="GXB269" s="337"/>
      <c r="GXC269" s="307"/>
      <c r="GXD269" s="336"/>
      <c r="GXE269" s="309"/>
      <c r="GXF269" s="337"/>
      <c r="GXG269" s="307"/>
      <c r="GXH269" s="336"/>
      <c r="GXI269" s="309"/>
      <c r="GXJ269" s="337"/>
      <c r="GXK269" s="307"/>
      <c r="GXL269" s="336"/>
      <c r="GXM269" s="309"/>
      <c r="GXN269" s="337"/>
      <c r="GXO269" s="307"/>
      <c r="GXP269" s="336"/>
      <c r="GXQ269" s="309"/>
      <c r="GXR269" s="337"/>
      <c r="GXS269" s="307"/>
      <c r="GXT269" s="336"/>
      <c r="GXU269" s="309"/>
      <c r="GXV269" s="337"/>
      <c r="GXW269" s="307"/>
      <c r="GXX269" s="336"/>
      <c r="GXY269" s="309"/>
      <c r="GXZ269" s="337"/>
      <c r="GYA269" s="307"/>
      <c r="GYB269" s="336"/>
      <c r="GYC269" s="309"/>
      <c r="GYD269" s="337"/>
      <c r="GYE269" s="307"/>
      <c r="GYF269" s="336"/>
      <c r="GYG269" s="309"/>
      <c r="GYH269" s="337"/>
      <c r="GYI269" s="307"/>
      <c r="GYJ269" s="336"/>
      <c r="GYK269" s="309"/>
      <c r="GYL269" s="337"/>
      <c r="GYM269" s="307"/>
      <c r="GYN269" s="336"/>
      <c r="GYO269" s="309"/>
      <c r="GYP269" s="337"/>
      <c r="GYQ269" s="307"/>
      <c r="GYR269" s="336"/>
      <c r="GYS269" s="309"/>
      <c r="GYT269" s="337"/>
      <c r="GYU269" s="307"/>
      <c r="GYV269" s="336"/>
      <c r="GYW269" s="309"/>
      <c r="GYX269" s="337"/>
      <c r="GYY269" s="307"/>
      <c r="GYZ269" s="336"/>
      <c r="GZA269" s="309"/>
      <c r="GZB269" s="337"/>
      <c r="GZC269" s="307"/>
      <c r="GZD269" s="336"/>
      <c r="GZE269" s="309"/>
      <c r="GZF269" s="337"/>
      <c r="GZG269" s="307"/>
      <c r="GZH269" s="336"/>
      <c r="GZI269" s="309"/>
      <c r="GZJ269" s="337"/>
      <c r="GZK269" s="307"/>
      <c r="GZL269" s="336"/>
      <c r="GZM269" s="309"/>
      <c r="GZN269" s="337"/>
      <c r="GZO269" s="307"/>
      <c r="GZP269" s="336"/>
      <c r="GZQ269" s="309"/>
      <c r="GZR269" s="337"/>
      <c r="GZS269" s="307"/>
      <c r="GZT269" s="336"/>
      <c r="GZU269" s="309"/>
      <c r="GZV269" s="337"/>
      <c r="GZW269" s="307"/>
      <c r="GZX269" s="336"/>
      <c r="GZY269" s="309"/>
      <c r="GZZ269" s="337"/>
      <c r="HAA269" s="307"/>
      <c r="HAB269" s="336"/>
      <c r="HAC269" s="309"/>
      <c r="HAD269" s="337"/>
      <c r="HAE269" s="307"/>
      <c r="HAF269" s="336"/>
      <c r="HAG269" s="309"/>
      <c r="HAH269" s="337"/>
      <c r="HAI269" s="307"/>
      <c r="HAJ269" s="336"/>
      <c r="HAK269" s="309"/>
      <c r="HAL269" s="337"/>
      <c r="HAM269" s="307"/>
      <c r="HAN269" s="336"/>
      <c r="HAO269" s="309"/>
      <c r="HAP269" s="337"/>
      <c r="HAQ269" s="307"/>
      <c r="HAR269" s="336"/>
      <c r="HAS269" s="309"/>
      <c r="HAT269" s="337"/>
      <c r="HAU269" s="307"/>
      <c r="HAV269" s="336"/>
      <c r="HAW269" s="309"/>
      <c r="HAX269" s="337"/>
      <c r="HAY269" s="307"/>
      <c r="HAZ269" s="336"/>
      <c r="HBA269" s="309"/>
      <c r="HBB269" s="337"/>
      <c r="HBC269" s="307"/>
      <c r="HBD269" s="336"/>
      <c r="HBE269" s="309"/>
      <c r="HBF269" s="337"/>
      <c r="HBG269" s="307"/>
      <c r="HBH269" s="336"/>
      <c r="HBI269" s="309"/>
      <c r="HBJ269" s="337"/>
      <c r="HBK269" s="307"/>
      <c r="HBL269" s="336"/>
      <c r="HBM269" s="309"/>
      <c r="HBN269" s="337"/>
      <c r="HBO269" s="307"/>
      <c r="HBP269" s="336"/>
      <c r="HBQ269" s="309"/>
      <c r="HBR269" s="337"/>
      <c r="HBS269" s="307"/>
      <c r="HBT269" s="336"/>
      <c r="HBU269" s="309"/>
      <c r="HBV269" s="337"/>
      <c r="HBW269" s="307"/>
      <c r="HBX269" s="336"/>
      <c r="HBY269" s="309"/>
      <c r="HBZ269" s="337"/>
      <c r="HCA269" s="307"/>
      <c r="HCB269" s="336"/>
      <c r="HCC269" s="309"/>
      <c r="HCD269" s="337"/>
      <c r="HCE269" s="307"/>
      <c r="HCF269" s="336"/>
      <c r="HCG269" s="309"/>
      <c r="HCH269" s="337"/>
      <c r="HCI269" s="307"/>
      <c r="HCJ269" s="336"/>
      <c r="HCK269" s="309"/>
      <c r="HCL269" s="337"/>
      <c r="HCM269" s="307"/>
      <c r="HCN269" s="336"/>
      <c r="HCO269" s="309"/>
      <c r="HCP269" s="337"/>
      <c r="HCQ269" s="307"/>
      <c r="HCR269" s="336"/>
      <c r="HCS269" s="309"/>
      <c r="HCT269" s="337"/>
      <c r="HCU269" s="307"/>
      <c r="HCV269" s="336"/>
      <c r="HCW269" s="309"/>
      <c r="HCX269" s="337"/>
      <c r="HCY269" s="307"/>
      <c r="HCZ269" s="336"/>
      <c r="HDA269" s="309"/>
      <c r="HDB269" s="337"/>
      <c r="HDC269" s="307"/>
      <c r="HDD269" s="336"/>
      <c r="HDE269" s="309"/>
      <c r="HDF269" s="337"/>
      <c r="HDG269" s="307"/>
      <c r="HDH269" s="336"/>
      <c r="HDI269" s="309"/>
      <c r="HDJ269" s="337"/>
      <c r="HDK269" s="307"/>
      <c r="HDL269" s="336"/>
      <c r="HDM269" s="309"/>
      <c r="HDN269" s="337"/>
      <c r="HDO269" s="307"/>
      <c r="HDP269" s="336"/>
      <c r="HDQ269" s="309"/>
      <c r="HDR269" s="337"/>
      <c r="HDS269" s="307"/>
      <c r="HDT269" s="336"/>
      <c r="HDU269" s="309"/>
      <c r="HDV269" s="337"/>
      <c r="HDW269" s="307"/>
      <c r="HDX269" s="336"/>
      <c r="HDY269" s="309"/>
      <c r="HDZ269" s="337"/>
      <c r="HEA269" s="307"/>
      <c r="HEB269" s="336"/>
      <c r="HEC269" s="309"/>
      <c r="HED269" s="337"/>
      <c r="HEE269" s="307"/>
      <c r="HEF269" s="336"/>
      <c r="HEG269" s="309"/>
      <c r="HEH269" s="337"/>
      <c r="HEI269" s="307"/>
      <c r="HEJ269" s="336"/>
      <c r="HEK269" s="309"/>
      <c r="HEL269" s="337"/>
      <c r="HEM269" s="307"/>
      <c r="HEN269" s="336"/>
      <c r="HEO269" s="309"/>
      <c r="HEP269" s="337"/>
      <c r="HEQ269" s="307"/>
      <c r="HER269" s="336"/>
      <c r="HES269" s="309"/>
      <c r="HET269" s="337"/>
      <c r="HEU269" s="307"/>
      <c r="HEV269" s="336"/>
      <c r="HEW269" s="309"/>
      <c r="HEX269" s="337"/>
      <c r="HEY269" s="307"/>
      <c r="HEZ269" s="336"/>
      <c r="HFA269" s="309"/>
      <c r="HFB269" s="337"/>
      <c r="HFC269" s="307"/>
      <c r="HFD269" s="336"/>
      <c r="HFE269" s="309"/>
      <c r="HFF269" s="337"/>
      <c r="HFG269" s="307"/>
      <c r="HFH269" s="336"/>
      <c r="HFI269" s="309"/>
      <c r="HFJ269" s="337"/>
      <c r="HFK269" s="307"/>
      <c r="HFL269" s="336"/>
      <c r="HFM269" s="309"/>
      <c r="HFN269" s="337"/>
      <c r="HFO269" s="307"/>
      <c r="HFP269" s="336"/>
      <c r="HFQ269" s="309"/>
      <c r="HFR269" s="337"/>
      <c r="HFS269" s="307"/>
      <c r="HFT269" s="336"/>
      <c r="HFU269" s="309"/>
      <c r="HFV269" s="337"/>
      <c r="HFW269" s="307"/>
      <c r="HFX269" s="336"/>
      <c r="HFY269" s="309"/>
      <c r="HFZ269" s="337"/>
      <c r="HGA269" s="307"/>
      <c r="HGB269" s="336"/>
      <c r="HGC269" s="309"/>
      <c r="HGD269" s="337"/>
      <c r="HGE269" s="307"/>
      <c r="HGF269" s="336"/>
      <c r="HGG269" s="309"/>
      <c r="HGH269" s="337"/>
      <c r="HGI269" s="307"/>
      <c r="HGJ269" s="336"/>
      <c r="HGK269" s="309"/>
      <c r="HGL269" s="337"/>
      <c r="HGM269" s="307"/>
      <c r="HGN269" s="336"/>
      <c r="HGO269" s="309"/>
      <c r="HGP269" s="337"/>
      <c r="HGQ269" s="307"/>
      <c r="HGR269" s="336"/>
      <c r="HGS269" s="309"/>
      <c r="HGT269" s="337"/>
      <c r="HGU269" s="307"/>
      <c r="HGV269" s="336"/>
      <c r="HGW269" s="309"/>
      <c r="HGX269" s="337"/>
      <c r="HGY269" s="307"/>
      <c r="HGZ269" s="336"/>
      <c r="HHA269" s="309"/>
      <c r="HHB269" s="337"/>
      <c r="HHC269" s="307"/>
      <c r="HHD269" s="336"/>
      <c r="HHE269" s="309"/>
      <c r="HHF269" s="337"/>
      <c r="HHG269" s="307"/>
      <c r="HHH269" s="336"/>
      <c r="HHI269" s="309"/>
      <c r="HHJ269" s="337"/>
      <c r="HHK269" s="307"/>
      <c r="HHL269" s="336"/>
      <c r="HHM269" s="309"/>
      <c r="HHN269" s="337"/>
      <c r="HHO269" s="307"/>
      <c r="HHP269" s="336"/>
      <c r="HHQ269" s="309"/>
      <c r="HHR269" s="337"/>
      <c r="HHS269" s="307"/>
      <c r="HHT269" s="336"/>
      <c r="HHU269" s="309"/>
      <c r="HHV269" s="337"/>
      <c r="HHW269" s="307"/>
      <c r="HHX269" s="336"/>
      <c r="HHY269" s="309"/>
      <c r="HHZ269" s="337"/>
      <c r="HIA269" s="307"/>
      <c r="HIB269" s="336"/>
      <c r="HIC269" s="309"/>
      <c r="HID269" s="337"/>
      <c r="HIE269" s="307"/>
      <c r="HIF269" s="336"/>
      <c r="HIG269" s="309"/>
      <c r="HIH269" s="337"/>
      <c r="HII269" s="307"/>
      <c r="HIJ269" s="336"/>
      <c r="HIK269" s="309"/>
      <c r="HIL269" s="337"/>
      <c r="HIM269" s="307"/>
      <c r="HIN269" s="336"/>
      <c r="HIO269" s="309"/>
      <c r="HIP269" s="337"/>
      <c r="HIQ269" s="307"/>
      <c r="HIR269" s="336"/>
      <c r="HIS269" s="309"/>
      <c r="HIT269" s="337"/>
      <c r="HIU269" s="307"/>
      <c r="HIV269" s="336"/>
      <c r="HIW269" s="309"/>
      <c r="HIX269" s="337"/>
      <c r="HIY269" s="307"/>
      <c r="HIZ269" s="336"/>
      <c r="HJA269" s="309"/>
      <c r="HJB269" s="337"/>
      <c r="HJC269" s="307"/>
      <c r="HJD269" s="336"/>
      <c r="HJE269" s="309"/>
      <c r="HJF269" s="337"/>
      <c r="HJG269" s="307"/>
      <c r="HJH269" s="336"/>
      <c r="HJI269" s="309"/>
      <c r="HJJ269" s="337"/>
      <c r="HJK269" s="307"/>
      <c r="HJL269" s="336"/>
      <c r="HJM269" s="309"/>
      <c r="HJN269" s="337"/>
      <c r="HJO269" s="307"/>
      <c r="HJP269" s="336"/>
      <c r="HJQ269" s="309"/>
      <c r="HJR269" s="337"/>
      <c r="HJS269" s="307"/>
      <c r="HJT269" s="336"/>
      <c r="HJU269" s="309"/>
      <c r="HJV269" s="337"/>
      <c r="HJW269" s="307"/>
      <c r="HJX269" s="336"/>
      <c r="HJY269" s="309"/>
      <c r="HJZ269" s="337"/>
      <c r="HKA269" s="307"/>
      <c r="HKB269" s="336"/>
      <c r="HKC269" s="309"/>
      <c r="HKD269" s="337"/>
      <c r="HKE269" s="307"/>
      <c r="HKF269" s="336"/>
      <c r="HKG269" s="309"/>
      <c r="HKH269" s="337"/>
      <c r="HKI269" s="307"/>
      <c r="HKJ269" s="336"/>
      <c r="HKK269" s="309"/>
      <c r="HKL269" s="337"/>
      <c r="HKM269" s="307"/>
      <c r="HKN269" s="336"/>
      <c r="HKO269" s="309"/>
      <c r="HKP269" s="337"/>
      <c r="HKQ269" s="307"/>
      <c r="HKR269" s="336"/>
      <c r="HKS269" s="309"/>
      <c r="HKT269" s="337"/>
      <c r="HKU269" s="307"/>
      <c r="HKV269" s="336"/>
      <c r="HKW269" s="309"/>
      <c r="HKX269" s="337"/>
      <c r="HKY269" s="307"/>
      <c r="HKZ269" s="336"/>
      <c r="HLA269" s="309"/>
      <c r="HLB269" s="337"/>
      <c r="HLC269" s="307"/>
      <c r="HLD269" s="336"/>
      <c r="HLE269" s="309"/>
      <c r="HLF269" s="337"/>
      <c r="HLG269" s="307"/>
      <c r="HLH269" s="336"/>
      <c r="HLI269" s="309"/>
      <c r="HLJ269" s="337"/>
      <c r="HLK269" s="307"/>
      <c r="HLL269" s="336"/>
      <c r="HLM269" s="309"/>
      <c r="HLN269" s="337"/>
      <c r="HLO269" s="307"/>
      <c r="HLP269" s="336"/>
      <c r="HLQ269" s="309"/>
      <c r="HLR269" s="337"/>
      <c r="HLS269" s="307"/>
      <c r="HLT269" s="336"/>
      <c r="HLU269" s="309"/>
      <c r="HLV269" s="337"/>
      <c r="HLW269" s="307"/>
      <c r="HLX269" s="336"/>
      <c r="HLY269" s="309"/>
      <c r="HLZ269" s="337"/>
      <c r="HMA269" s="307"/>
      <c r="HMB269" s="336"/>
      <c r="HMC269" s="309"/>
      <c r="HMD269" s="337"/>
      <c r="HME269" s="307"/>
      <c r="HMF269" s="336"/>
      <c r="HMG269" s="309"/>
      <c r="HMH269" s="337"/>
      <c r="HMI269" s="307"/>
      <c r="HMJ269" s="336"/>
      <c r="HMK269" s="309"/>
      <c r="HML269" s="337"/>
      <c r="HMM269" s="307"/>
      <c r="HMN269" s="336"/>
      <c r="HMO269" s="309"/>
      <c r="HMP269" s="337"/>
      <c r="HMQ269" s="307"/>
      <c r="HMR269" s="336"/>
      <c r="HMS269" s="309"/>
      <c r="HMT269" s="337"/>
      <c r="HMU269" s="307"/>
      <c r="HMV269" s="336"/>
      <c r="HMW269" s="309"/>
      <c r="HMX269" s="337"/>
      <c r="HMY269" s="307"/>
      <c r="HMZ269" s="336"/>
      <c r="HNA269" s="309"/>
      <c r="HNB269" s="337"/>
      <c r="HNC269" s="307"/>
      <c r="HND269" s="336"/>
      <c r="HNE269" s="309"/>
      <c r="HNF269" s="337"/>
      <c r="HNG269" s="307"/>
      <c r="HNH269" s="336"/>
      <c r="HNI269" s="309"/>
      <c r="HNJ269" s="337"/>
      <c r="HNK269" s="307"/>
      <c r="HNL269" s="336"/>
      <c r="HNM269" s="309"/>
      <c r="HNN269" s="337"/>
      <c r="HNO269" s="307"/>
      <c r="HNP269" s="336"/>
      <c r="HNQ269" s="309"/>
      <c r="HNR269" s="337"/>
      <c r="HNS269" s="307"/>
      <c r="HNT269" s="336"/>
      <c r="HNU269" s="309"/>
      <c r="HNV269" s="337"/>
      <c r="HNW269" s="307"/>
      <c r="HNX269" s="336"/>
      <c r="HNY269" s="309"/>
      <c r="HNZ269" s="337"/>
      <c r="HOA269" s="307"/>
      <c r="HOB269" s="336"/>
      <c r="HOC269" s="309"/>
      <c r="HOD269" s="337"/>
      <c r="HOE269" s="307"/>
      <c r="HOF269" s="336"/>
      <c r="HOG269" s="309"/>
      <c r="HOH269" s="337"/>
      <c r="HOI269" s="307"/>
      <c r="HOJ269" s="336"/>
      <c r="HOK269" s="309"/>
      <c r="HOL269" s="337"/>
      <c r="HOM269" s="307"/>
      <c r="HON269" s="336"/>
      <c r="HOO269" s="309"/>
      <c r="HOP269" s="337"/>
      <c r="HOQ269" s="307"/>
      <c r="HOR269" s="336"/>
      <c r="HOS269" s="309"/>
      <c r="HOT269" s="337"/>
      <c r="HOU269" s="307"/>
      <c r="HOV269" s="336"/>
      <c r="HOW269" s="309"/>
      <c r="HOX269" s="337"/>
      <c r="HOY269" s="307"/>
      <c r="HOZ269" s="336"/>
      <c r="HPA269" s="309"/>
      <c r="HPB269" s="337"/>
      <c r="HPC269" s="307"/>
      <c r="HPD269" s="336"/>
      <c r="HPE269" s="309"/>
      <c r="HPF269" s="337"/>
      <c r="HPG269" s="307"/>
      <c r="HPH269" s="336"/>
      <c r="HPI269" s="309"/>
      <c r="HPJ269" s="337"/>
      <c r="HPK269" s="307"/>
      <c r="HPL269" s="336"/>
      <c r="HPM269" s="309"/>
      <c r="HPN269" s="337"/>
      <c r="HPO269" s="307"/>
      <c r="HPP269" s="336"/>
      <c r="HPQ269" s="309"/>
      <c r="HPR269" s="337"/>
      <c r="HPS269" s="307"/>
      <c r="HPT269" s="336"/>
      <c r="HPU269" s="309"/>
      <c r="HPV269" s="337"/>
      <c r="HPW269" s="307"/>
      <c r="HPX269" s="336"/>
      <c r="HPY269" s="309"/>
      <c r="HPZ269" s="337"/>
      <c r="HQA269" s="307"/>
      <c r="HQB269" s="336"/>
      <c r="HQC269" s="309"/>
      <c r="HQD269" s="337"/>
      <c r="HQE269" s="307"/>
      <c r="HQF269" s="336"/>
      <c r="HQG269" s="309"/>
      <c r="HQH269" s="337"/>
      <c r="HQI269" s="307"/>
      <c r="HQJ269" s="336"/>
      <c r="HQK269" s="309"/>
      <c r="HQL269" s="337"/>
      <c r="HQM269" s="307"/>
      <c r="HQN269" s="336"/>
      <c r="HQO269" s="309"/>
      <c r="HQP269" s="337"/>
      <c r="HQQ269" s="307"/>
      <c r="HQR269" s="336"/>
      <c r="HQS269" s="309"/>
      <c r="HQT269" s="337"/>
      <c r="HQU269" s="307"/>
      <c r="HQV269" s="336"/>
      <c r="HQW269" s="309"/>
      <c r="HQX269" s="337"/>
      <c r="HQY269" s="307"/>
      <c r="HQZ269" s="336"/>
      <c r="HRA269" s="309"/>
      <c r="HRB269" s="337"/>
      <c r="HRC269" s="307"/>
      <c r="HRD269" s="336"/>
      <c r="HRE269" s="309"/>
      <c r="HRF269" s="337"/>
      <c r="HRG269" s="307"/>
      <c r="HRH269" s="336"/>
      <c r="HRI269" s="309"/>
      <c r="HRJ269" s="337"/>
      <c r="HRK269" s="307"/>
      <c r="HRL269" s="336"/>
      <c r="HRM269" s="309"/>
      <c r="HRN269" s="337"/>
      <c r="HRO269" s="307"/>
      <c r="HRP269" s="336"/>
      <c r="HRQ269" s="309"/>
      <c r="HRR269" s="337"/>
      <c r="HRS269" s="307"/>
      <c r="HRT269" s="336"/>
      <c r="HRU269" s="309"/>
      <c r="HRV269" s="337"/>
      <c r="HRW269" s="307"/>
      <c r="HRX269" s="336"/>
      <c r="HRY269" s="309"/>
      <c r="HRZ269" s="337"/>
      <c r="HSA269" s="307"/>
      <c r="HSB269" s="336"/>
      <c r="HSC269" s="309"/>
      <c r="HSD269" s="337"/>
      <c r="HSE269" s="307"/>
      <c r="HSF269" s="336"/>
      <c r="HSG269" s="309"/>
      <c r="HSH269" s="337"/>
      <c r="HSI269" s="307"/>
      <c r="HSJ269" s="336"/>
      <c r="HSK269" s="309"/>
      <c r="HSL269" s="337"/>
      <c r="HSM269" s="307"/>
      <c r="HSN269" s="336"/>
      <c r="HSO269" s="309"/>
      <c r="HSP269" s="337"/>
      <c r="HSQ269" s="307"/>
      <c r="HSR269" s="336"/>
      <c r="HSS269" s="309"/>
      <c r="HST269" s="337"/>
      <c r="HSU269" s="307"/>
      <c r="HSV269" s="336"/>
      <c r="HSW269" s="309"/>
      <c r="HSX269" s="337"/>
      <c r="HSY269" s="307"/>
      <c r="HSZ269" s="336"/>
      <c r="HTA269" s="309"/>
      <c r="HTB269" s="337"/>
      <c r="HTC269" s="307"/>
      <c r="HTD269" s="336"/>
      <c r="HTE269" s="309"/>
      <c r="HTF269" s="337"/>
      <c r="HTG269" s="307"/>
      <c r="HTH269" s="336"/>
      <c r="HTI269" s="309"/>
      <c r="HTJ269" s="337"/>
      <c r="HTK269" s="307"/>
      <c r="HTL269" s="336"/>
      <c r="HTM269" s="309"/>
      <c r="HTN269" s="337"/>
      <c r="HTO269" s="307"/>
      <c r="HTP269" s="336"/>
      <c r="HTQ269" s="309"/>
      <c r="HTR269" s="337"/>
      <c r="HTS269" s="307"/>
      <c r="HTT269" s="336"/>
      <c r="HTU269" s="309"/>
      <c r="HTV269" s="337"/>
      <c r="HTW269" s="307"/>
      <c r="HTX269" s="336"/>
      <c r="HTY269" s="309"/>
      <c r="HTZ269" s="337"/>
      <c r="HUA269" s="307"/>
      <c r="HUB269" s="336"/>
      <c r="HUC269" s="309"/>
      <c r="HUD269" s="337"/>
      <c r="HUE269" s="307"/>
      <c r="HUF269" s="336"/>
      <c r="HUG269" s="309"/>
      <c r="HUH269" s="337"/>
      <c r="HUI269" s="307"/>
      <c r="HUJ269" s="336"/>
      <c r="HUK269" s="309"/>
      <c r="HUL269" s="337"/>
      <c r="HUM269" s="307"/>
      <c r="HUN269" s="336"/>
      <c r="HUO269" s="309"/>
      <c r="HUP269" s="337"/>
      <c r="HUQ269" s="307"/>
      <c r="HUR269" s="336"/>
      <c r="HUS269" s="309"/>
      <c r="HUT269" s="337"/>
      <c r="HUU269" s="307"/>
      <c r="HUV269" s="336"/>
      <c r="HUW269" s="309"/>
      <c r="HUX269" s="337"/>
      <c r="HUY269" s="307"/>
      <c r="HUZ269" s="336"/>
      <c r="HVA269" s="309"/>
      <c r="HVB269" s="337"/>
      <c r="HVC269" s="307"/>
      <c r="HVD269" s="336"/>
      <c r="HVE269" s="309"/>
      <c r="HVF269" s="337"/>
      <c r="HVG269" s="307"/>
      <c r="HVH269" s="336"/>
      <c r="HVI269" s="309"/>
      <c r="HVJ269" s="337"/>
      <c r="HVK269" s="307"/>
      <c r="HVL269" s="336"/>
      <c r="HVM269" s="309"/>
      <c r="HVN269" s="337"/>
      <c r="HVO269" s="307"/>
      <c r="HVP269" s="336"/>
      <c r="HVQ269" s="309"/>
      <c r="HVR269" s="337"/>
      <c r="HVS269" s="307"/>
      <c r="HVT269" s="336"/>
      <c r="HVU269" s="309"/>
      <c r="HVV269" s="337"/>
      <c r="HVW269" s="307"/>
      <c r="HVX269" s="336"/>
      <c r="HVY269" s="309"/>
      <c r="HVZ269" s="337"/>
      <c r="HWA269" s="307"/>
      <c r="HWB269" s="336"/>
      <c r="HWC269" s="309"/>
      <c r="HWD269" s="337"/>
      <c r="HWE269" s="307"/>
      <c r="HWF269" s="336"/>
      <c r="HWG269" s="309"/>
      <c r="HWH269" s="337"/>
      <c r="HWI269" s="307"/>
      <c r="HWJ269" s="336"/>
      <c r="HWK269" s="309"/>
      <c r="HWL269" s="337"/>
      <c r="HWM269" s="307"/>
      <c r="HWN269" s="336"/>
      <c r="HWO269" s="309"/>
      <c r="HWP269" s="337"/>
      <c r="HWQ269" s="307"/>
      <c r="HWR269" s="336"/>
      <c r="HWS269" s="309"/>
      <c r="HWT269" s="337"/>
      <c r="HWU269" s="307"/>
      <c r="HWV269" s="336"/>
      <c r="HWW269" s="309"/>
      <c r="HWX269" s="337"/>
      <c r="HWY269" s="307"/>
      <c r="HWZ269" s="336"/>
      <c r="HXA269" s="309"/>
      <c r="HXB269" s="337"/>
      <c r="HXC269" s="307"/>
      <c r="HXD269" s="336"/>
      <c r="HXE269" s="309"/>
      <c r="HXF269" s="337"/>
      <c r="HXG269" s="307"/>
      <c r="HXH269" s="336"/>
      <c r="HXI269" s="309"/>
      <c r="HXJ269" s="337"/>
      <c r="HXK269" s="307"/>
      <c r="HXL269" s="336"/>
      <c r="HXM269" s="309"/>
      <c r="HXN269" s="337"/>
      <c r="HXO269" s="307"/>
      <c r="HXP269" s="336"/>
      <c r="HXQ269" s="309"/>
      <c r="HXR269" s="337"/>
      <c r="HXS269" s="307"/>
      <c r="HXT269" s="336"/>
      <c r="HXU269" s="309"/>
      <c r="HXV269" s="337"/>
      <c r="HXW269" s="307"/>
      <c r="HXX269" s="336"/>
      <c r="HXY269" s="309"/>
      <c r="HXZ269" s="337"/>
      <c r="HYA269" s="307"/>
      <c r="HYB269" s="336"/>
      <c r="HYC269" s="309"/>
      <c r="HYD269" s="337"/>
      <c r="HYE269" s="307"/>
      <c r="HYF269" s="336"/>
      <c r="HYG269" s="309"/>
      <c r="HYH269" s="337"/>
      <c r="HYI269" s="307"/>
      <c r="HYJ269" s="336"/>
      <c r="HYK269" s="309"/>
      <c r="HYL269" s="337"/>
      <c r="HYM269" s="307"/>
      <c r="HYN269" s="336"/>
      <c r="HYO269" s="309"/>
      <c r="HYP269" s="337"/>
      <c r="HYQ269" s="307"/>
      <c r="HYR269" s="336"/>
      <c r="HYS269" s="309"/>
      <c r="HYT269" s="337"/>
      <c r="HYU269" s="307"/>
      <c r="HYV269" s="336"/>
      <c r="HYW269" s="309"/>
      <c r="HYX269" s="337"/>
      <c r="HYY269" s="307"/>
      <c r="HYZ269" s="336"/>
      <c r="HZA269" s="309"/>
      <c r="HZB269" s="337"/>
      <c r="HZC269" s="307"/>
      <c r="HZD269" s="336"/>
      <c r="HZE269" s="309"/>
      <c r="HZF269" s="337"/>
      <c r="HZG269" s="307"/>
      <c r="HZH269" s="336"/>
      <c r="HZI269" s="309"/>
      <c r="HZJ269" s="337"/>
      <c r="HZK269" s="307"/>
      <c r="HZL269" s="336"/>
      <c r="HZM269" s="309"/>
      <c r="HZN269" s="337"/>
      <c r="HZO269" s="307"/>
      <c r="HZP269" s="336"/>
      <c r="HZQ269" s="309"/>
      <c r="HZR269" s="337"/>
      <c r="HZS269" s="307"/>
      <c r="HZT269" s="336"/>
      <c r="HZU269" s="309"/>
      <c r="HZV269" s="337"/>
      <c r="HZW269" s="307"/>
      <c r="HZX269" s="336"/>
      <c r="HZY269" s="309"/>
      <c r="HZZ269" s="337"/>
      <c r="IAA269" s="307"/>
      <c r="IAB269" s="336"/>
      <c r="IAC269" s="309"/>
      <c r="IAD269" s="337"/>
      <c r="IAE269" s="307"/>
      <c r="IAF269" s="336"/>
      <c r="IAG269" s="309"/>
      <c r="IAH269" s="337"/>
      <c r="IAI269" s="307"/>
      <c r="IAJ269" s="336"/>
      <c r="IAK269" s="309"/>
      <c r="IAL269" s="337"/>
      <c r="IAM269" s="307"/>
      <c r="IAN269" s="336"/>
      <c r="IAO269" s="309"/>
      <c r="IAP269" s="337"/>
      <c r="IAQ269" s="307"/>
      <c r="IAR269" s="336"/>
      <c r="IAS269" s="309"/>
      <c r="IAT269" s="337"/>
      <c r="IAU269" s="307"/>
      <c r="IAV269" s="336"/>
      <c r="IAW269" s="309"/>
      <c r="IAX269" s="337"/>
      <c r="IAY269" s="307"/>
      <c r="IAZ269" s="336"/>
      <c r="IBA269" s="309"/>
      <c r="IBB269" s="337"/>
      <c r="IBC269" s="307"/>
      <c r="IBD269" s="336"/>
      <c r="IBE269" s="309"/>
      <c r="IBF269" s="337"/>
      <c r="IBG269" s="307"/>
      <c r="IBH269" s="336"/>
      <c r="IBI269" s="309"/>
      <c r="IBJ269" s="337"/>
      <c r="IBK269" s="307"/>
      <c r="IBL269" s="336"/>
      <c r="IBM269" s="309"/>
      <c r="IBN269" s="337"/>
      <c r="IBO269" s="307"/>
      <c r="IBP269" s="336"/>
      <c r="IBQ269" s="309"/>
      <c r="IBR269" s="337"/>
      <c r="IBS269" s="307"/>
      <c r="IBT269" s="336"/>
      <c r="IBU269" s="309"/>
      <c r="IBV269" s="337"/>
      <c r="IBW269" s="307"/>
      <c r="IBX269" s="336"/>
      <c r="IBY269" s="309"/>
      <c r="IBZ269" s="337"/>
      <c r="ICA269" s="307"/>
      <c r="ICB269" s="336"/>
      <c r="ICC269" s="309"/>
      <c r="ICD269" s="337"/>
      <c r="ICE269" s="307"/>
      <c r="ICF269" s="336"/>
      <c r="ICG269" s="309"/>
      <c r="ICH269" s="337"/>
      <c r="ICI269" s="307"/>
      <c r="ICJ269" s="336"/>
      <c r="ICK269" s="309"/>
      <c r="ICL269" s="337"/>
      <c r="ICM269" s="307"/>
      <c r="ICN269" s="336"/>
      <c r="ICO269" s="309"/>
      <c r="ICP269" s="337"/>
      <c r="ICQ269" s="307"/>
      <c r="ICR269" s="336"/>
      <c r="ICS269" s="309"/>
      <c r="ICT269" s="337"/>
      <c r="ICU269" s="307"/>
      <c r="ICV269" s="336"/>
      <c r="ICW269" s="309"/>
      <c r="ICX269" s="337"/>
      <c r="ICY269" s="307"/>
      <c r="ICZ269" s="336"/>
      <c r="IDA269" s="309"/>
      <c r="IDB269" s="337"/>
      <c r="IDC269" s="307"/>
      <c r="IDD269" s="336"/>
      <c r="IDE269" s="309"/>
      <c r="IDF269" s="337"/>
      <c r="IDG269" s="307"/>
      <c r="IDH269" s="336"/>
      <c r="IDI269" s="309"/>
      <c r="IDJ269" s="337"/>
      <c r="IDK269" s="307"/>
      <c r="IDL269" s="336"/>
      <c r="IDM269" s="309"/>
      <c r="IDN269" s="337"/>
      <c r="IDO269" s="307"/>
      <c r="IDP269" s="336"/>
      <c r="IDQ269" s="309"/>
      <c r="IDR269" s="337"/>
      <c r="IDS269" s="307"/>
      <c r="IDT269" s="336"/>
      <c r="IDU269" s="309"/>
      <c r="IDV269" s="337"/>
      <c r="IDW269" s="307"/>
      <c r="IDX269" s="336"/>
      <c r="IDY269" s="309"/>
      <c r="IDZ269" s="337"/>
      <c r="IEA269" s="307"/>
      <c r="IEB269" s="336"/>
      <c r="IEC269" s="309"/>
      <c r="IED269" s="337"/>
      <c r="IEE269" s="307"/>
      <c r="IEF269" s="336"/>
      <c r="IEG269" s="309"/>
      <c r="IEH269" s="337"/>
      <c r="IEI269" s="307"/>
      <c r="IEJ269" s="336"/>
      <c r="IEK269" s="309"/>
      <c r="IEL269" s="337"/>
      <c r="IEM269" s="307"/>
      <c r="IEN269" s="336"/>
      <c r="IEO269" s="309"/>
      <c r="IEP269" s="337"/>
      <c r="IEQ269" s="307"/>
      <c r="IER269" s="336"/>
      <c r="IES269" s="309"/>
      <c r="IET269" s="337"/>
      <c r="IEU269" s="307"/>
      <c r="IEV269" s="336"/>
      <c r="IEW269" s="309"/>
      <c r="IEX269" s="337"/>
      <c r="IEY269" s="307"/>
      <c r="IEZ269" s="336"/>
      <c r="IFA269" s="309"/>
      <c r="IFB269" s="337"/>
      <c r="IFC269" s="307"/>
      <c r="IFD269" s="336"/>
      <c r="IFE269" s="309"/>
      <c r="IFF269" s="337"/>
      <c r="IFG269" s="307"/>
      <c r="IFH269" s="336"/>
      <c r="IFI269" s="309"/>
      <c r="IFJ269" s="337"/>
      <c r="IFK269" s="307"/>
      <c r="IFL269" s="336"/>
      <c r="IFM269" s="309"/>
      <c r="IFN269" s="337"/>
      <c r="IFO269" s="307"/>
      <c r="IFP269" s="336"/>
      <c r="IFQ269" s="309"/>
      <c r="IFR269" s="337"/>
      <c r="IFS269" s="307"/>
      <c r="IFT269" s="336"/>
      <c r="IFU269" s="309"/>
      <c r="IFV269" s="337"/>
      <c r="IFW269" s="307"/>
      <c r="IFX269" s="336"/>
      <c r="IFY269" s="309"/>
      <c r="IFZ269" s="337"/>
      <c r="IGA269" s="307"/>
      <c r="IGB269" s="336"/>
      <c r="IGC269" s="309"/>
      <c r="IGD269" s="337"/>
      <c r="IGE269" s="307"/>
      <c r="IGF269" s="336"/>
      <c r="IGG269" s="309"/>
      <c r="IGH269" s="337"/>
      <c r="IGI269" s="307"/>
      <c r="IGJ269" s="336"/>
      <c r="IGK269" s="309"/>
      <c r="IGL269" s="337"/>
      <c r="IGM269" s="307"/>
      <c r="IGN269" s="336"/>
      <c r="IGO269" s="309"/>
      <c r="IGP269" s="337"/>
      <c r="IGQ269" s="307"/>
      <c r="IGR269" s="336"/>
      <c r="IGS269" s="309"/>
      <c r="IGT269" s="337"/>
      <c r="IGU269" s="307"/>
      <c r="IGV269" s="336"/>
      <c r="IGW269" s="309"/>
      <c r="IGX269" s="337"/>
      <c r="IGY269" s="307"/>
      <c r="IGZ269" s="336"/>
      <c r="IHA269" s="309"/>
      <c r="IHB269" s="337"/>
      <c r="IHC269" s="307"/>
      <c r="IHD269" s="336"/>
      <c r="IHE269" s="309"/>
      <c r="IHF269" s="337"/>
      <c r="IHG269" s="307"/>
      <c r="IHH269" s="336"/>
      <c r="IHI269" s="309"/>
      <c r="IHJ269" s="337"/>
      <c r="IHK269" s="307"/>
      <c r="IHL269" s="336"/>
      <c r="IHM269" s="309"/>
      <c r="IHN269" s="337"/>
      <c r="IHO269" s="307"/>
      <c r="IHP269" s="336"/>
      <c r="IHQ269" s="309"/>
      <c r="IHR269" s="337"/>
      <c r="IHS269" s="307"/>
      <c r="IHT269" s="336"/>
      <c r="IHU269" s="309"/>
      <c r="IHV269" s="337"/>
      <c r="IHW269" s="307"/>
      <c r="IHX269" s="336"/>
      <c r="IHY269" s="309"/>
      <c r="IHZ269" s="337"/>
      <c r="IIA269" s="307"/>
      <c r="IIB269" s="336"/>
      <c r="IIC269" s="309"/>
      <c r="IID269" s="337"/>
      <c r="IIE269" s="307"/>
      <c r="IIF269" s="336"/>
      <c r="IIG269" s="309"/>
      <c r="IIH269" s="337"/>
      <c r="III269" s="307"/>
      <c r="IIJ269" s="336"/>
      <c r="IIK269" s="309"/>
      <c r="IIL269" s="337"/>
      <c r="IIM269" s="307"/>
      <c r="IIN269" s="336"/>
      <c r="IIO269" s="309"/>
      <c r="IIP269" s="337"/>
      <c r="IIQ269" s="307"/>
      <c r="IIR269" s="336"/>
      <c r="IIS269" s="309"/>
      <c r="IIT269" s="337"/>
      <c r="IIU269" s="307"/>
      <c r="IIV269" s="336"/>
      <c r="IIW269" s="309"/>
      <c r="IIX269" s="337"/>
      <c r="IIY269" s="307"/>
      <c r="IIZ269" s="336"/>
      <c r="IJA269" s="309"/>
      <c r="IJB269" s="337"/>
      <c r="IJC269" s="307"/>
      <c r="IJD269" s="336"/>
      <c r="IJE269" s="309"/>
      <c r="IJF269" s="337"/>
      <c r="IJG269" s="307"/>
      <c r="IJH269" s="336"/>
      <c r="IJI269" s="309"/>
      <c r="IJJ269" s="337"/>
      <c r="IJK269" s="307"/>
      <c r="IJL269" s="336"/>
      <c r="IJM269" s="309"/>
      <c r="IJN269" s="337"/>
      <c r="IJO269" s="307"/>
      <c r="IJP269" s="336"/>
      <c r="IJQ269" s="309"/>
      <c r="IJR269" s="337"/>
      <c r="IJS269" s="307"/>
      <c r="IJT269" s="336"/>
      <c r="IJU269" s="309"/>
      <c r="IJV269" s="337"/>
      <c r="IJW269" s="307"/>
      <c r="IJX269" s="336"/>
      <c r="IJY269" s="309"/>
      <c r="IJZ269" s="337"/>
      <c r="IKA269" s="307"/>
      <c r="IKB269" s="336"/>
      <c r="IKC269" s="309"/>
      <c r="IKD269" s="337"/>
      <c r="IKE269" s="307"/>
      <c r="IKF269" s="336"/>
      <c r="IKG269" s="309"/>
      <c r="IKH269" s="337"/>
      <c r="IKI269" s="307"/>
      <c r="IKJ269" s="336"/>
      <c r="IKK269" s="309"/>
      <c r="IKL269" s="337"/>
      <c r="IKM269" s="307"/>
      <c r="IKN269" s="336"/>
      <c r="IKO269" s="309"/>
      <c r="IKP269" s="337"/>
      <c r="IKQ269" s="307"/>
      <c r="IKR269" s="336"/>
      <c r="IKS269" s="309"/>
      <c r="IKT269" s="337"/>
      <c r="IKU269" s="307"/>
      <c r="IKV269" s="336"/>
      <c r="IKW269" s="309"/>
      <c r="IKX269" s="337"/>
      <c r="IKY269" s="307"/>
      <c r="IKZ269" s="336"/>
      <c r="ILA269" s="309"/>
      <c r="ILB269" s="337"/>
      <c r="ILC269" s="307"/>
      <c r="ILD269" s="336"/>
      <c r="ILE269" s="309"/>
      <c r="ILF269" s="337"/>
      <c r="ILG269" s="307"/>
      <c r="ILH269" s="336"/>
      <c r="ILI269" s="309"/>
      <c r="ILJ269" s="337"/>
      <c r="ILK269" s="307"/>
      <c r="ILL269" s="336"/>
      <c r="ILM269" s="309"/>
      <c r="ILN269" s="337"/>
      <c r="ILO269" s="307"/>
      <c r="ILP269" s="336"/>
      <c r="ILQ269" s="309"/>
      <c r="ILR269" s="337"/>
      <c r="ILS269" s="307"/>
      <c r="ILT269" s="336"/>
      <c r="ILU269" s="309"/>
      <c r="ILV269" s="337"/>
      <c r="ILW269" s="307"/>
      <c r="ILX269" s="336"/>
      <c r="ILY269" s="309"/>
      <c r="ILZ269" s="337"/>
      <c r="IMA269" s="307"/>
      <c r="IMB269" s="336"/>
      <c r="IMC269" s="309"/>
      <c r="IMD269" s="337"/>
      <c r="IME269" s="307"/>
      <c r="IMF269" s="336"/>
      <c r="IMG269" s="309"/>
      <c r="IMH269" s="337"/>
      <c r="IMI269" s="307"/>
      <c r="IMJ269" s="336"/>
      <c r="IMK269" s="309"/>
      <c r="IML269" s="337"/>
      <c r="IMM269" s="307"/>
      <c r="IMN269" s="336"/>
      <c r="IMO269" s="309"/>
      <c r="IMP269" s="337"/>
      <c r="IMQ269" s="307"/>
      <c r="IMR269" s="336"/>
      <c r="IMS269" s="309"/>
      <c r="IMT269" s="337"/>
      <c r="IMU269" s="307"/>
      <c r="IMV269" s="336"/>
      <c r="IMW269" s="309"/>
      <c r="IMX269" s="337"/>
      <c r="IMY269" s="307"/>
      <c r="IMZ269" s="336"/>
      <c r="INA269" s="309"/>
      <c r="INB269" s="337"/>
      <c r="INC269" s="307"/>
      <c r="IND269" s="336"/>
      <c r="INE269" s="309"/>
      <c r="INF269" s="337"/>
      <c r="ING269" s="307"/>
      <c r="INH269" s="336"/>
      <c r="INI269" s="309"/>
      <c r="INJ269" s="337"/>
      <c r="INK269" s="307"/>
      <c r="INL269" s="336"/>
      <c r="INM269" s="309"/>
      <c r="INN269" s="337"/>
      <c r="INO269" s="307"/>
      <c r="INP269" s="336"/>
      <c r="INQ269" s="309"/>
      <c r="INR269" s="337"/>
      <c r="INS269" s="307"/>
      <c r="INT269" s="336"/>
      <c r="INU269" s="309"/>
      <c r="INV269" s="337"/>
      <c r="INW269" s="307"/>
      <c r="INX269" s="336"/>
      <c r="INY269" s="309"/>
      <c r="INZ269" s="337"/>
      <c r="IOA269" s="307"/>
      <c r="IOB269" s="336"/>
      <c r="IOC269" s="309"/>
      <c r="IOD269" s="337"/>
      <c r="IOE269" s="307"/>
      <c r="IOF269" s="336"/>
      <c r="IOG269" s="309"/>
      <c r="IOH269" s="337"/>
      <c r="IOI269" s="307"/>
      <c r="IOJ269" s="336"/>
      <c r="IOK269" s="309"/>
      <c r="IOL269" s="337"/>
      <c r="IOM269" s="307"/>
      <c r="ION269" s="336"/>
      <c r="IOO269" s="309"/>
      <c r="IOP269" s="337"/>
      <c r="IOQ269" s="307"/>
      <c r="IOR269" s="336"/>
      <c r="IOS269" s="309"/>
      <c r="IOT269" s="337"/>
      <c r="IOU269" s="307"/>
      <c r="IOV269" s="336"/>
      <c r="IOW269" s="309"/>
      <c r="IOX269" s="337"/>
      <c r="IOY269" s="307"/>
      <c r="IOZ269" s="336"/>
      <c r="IPA269" s="309"/>
      <c r="IPB269" s="337"/>
      <c r="IPC269" s="307"/>
      <c r="IPD269" s="336"/>
      <c r="IPE269" s="309"/>
      <c r="IPF269" s="337"/>
      <c r="IPG269" s="307"/>
      <c r="IPH269" s="336"/>
      <c r="IPI269" s="309"/>
      <c r="IPJ269" s="337"/>
      <c r="IPK269" s="307"/>
      <c r="IPL269" s="336"/>
      <c r="IPM269" s="309"/>
      <c r="IPN269" s="337"/>
      <c r="IPO269" s="307"/>
      <c r="IPP269" s="336"/>
      <c r="IPQ269" s="309"/>
      <c r="IPR269" s="337"/>
      <c r="IPS269" s="307"/>
      <c r="IPT269" s="336"/>
      <c r="IPU269" s="309"/>
      <c r="IPV269" s="337"/>
      <c r="IPW269" s="307"/>
      <c r="IPX269" s="336"/>
      <c r="IPY269" s="309"/>
      <c r="IPZ269" s="337"/>
      <c r="IQA269" s="307"/>
      <c r="IQB269" s="336"/>
      <c r="IQC269" s="309"/>
      <c r="IQD269" s="337"/>
      <c r="IQE269" s="307"/>
      <c r="IQF269" s="336"/>
      <c r="IQG269" s="309"/>
      <c r="IQH269" s="337"/>
      <c r="IQI269" s="307"/>
      <c r="IQJ269" s="336"/>
      <c r="IQK269" s="309"/>
      <c r="IQL269" s="337"/>
      <c r="IQM269" s="307"/>
      <c r="IQN269" s="336"/>
      <c r="IQO269" s="309"/>
      <c r="IQP269" s="337"/>
      <c r="IQQ269" s="307"/>
      <c r="IQR269" s="336"/>
      <c r="IQS269" s="309"/>
      <c r="IQT269" s="337"/>
      <c r="IQU269" s="307"/>
      <c r="IQV269" s="336"/>
      <c r="IQW269" s="309"/>
      <c r="IQX269" s="337"/>
      <c r="IQY269" s="307"/>
      <c r="IQZ269" s="336"/>
      <c r="IRA269" s="309"/>
      <c r="IRB269" s="337"/>
      <c r="IRC269" s="307"/>
      <c r="IRD269" s="336"/>
      <c r="IRE269" s="309"/>
      <c r="IRF269" s="337"/>
      <c r="IRG269" s="307"/>
      <c r="IRH269" s="336"/>
      <c r="IRI269" s="309"/>
      <c r="IRJ269" s="337"/>
      <c r="IRK269" s="307"/>
      <c r="IRL269" s="336"/>
      <c r="IRM269" s="309"/>
      <c r="IRN269" s="337"/>
      <c r="IRO269" s="307"/>
      <c r="IRP269" s="336"/>
      <c r="IRQ269" s="309"/>
      <c r="IRR269" s="337"/>
      <c r="IRS269" s="307"/>
      <c r="IRT269" s="336"/>
      <c r="IRU269" s="309"/>
      <c r="IRV269" s="337"/>
      <c r="IRW269" s="307"/>
      <c r="IRX269" s="336"/>
      <c r="IRY269" s="309"/>
      <c r="IRZ269" s="337"/>
      <c r="ISA269" s="307"/>
      <c r="ISB269" s="336"/>
      <c r="ISC269" s="309"/>
      <c r="ISD269" s="337"/>
      <c r="ISE269" s="307"/>
      <c r="ISF269" s="336"/>
      <c r="ISG269" s="309"/>
      <c r="ISH269" s="337"/>
      <c r="ISI269" s="307"/>
      <c r="ISJ269" s="336"/>
      <c r="ISK269" s="309"/>
      <c r="ISL269" s="337"/>
      <c r="ISM269" s="307"/>
      <c r="ISN269" s="336"/>
      <c r="ISO269" s="309"/>
      <c r="ISP269" s="337"/>
      <c r="ISQ269" s="307"/>
      <c r="ISR269" s="336"/>
      <c r="ISS269" s="309"/>
      <c r="IST269" s="337"/>
      <c r="ISU269" s="307"/>
      <c r="ISV269" s="336"/>
      <c r="ISW269" s="309"/>
      <c r="ISX269" s="337"/>
      <c r="ISY269" s="307"/>
      <c r="ISZ269" s="336"/>
      <c r="ITA269" s="309"/>
      <c r="ITB269" s="337"/>
      <c r="ITC269" s="307"/>
      <c r="ITD269" s="336"/>
      <c r="ITE269" s="309"/>
      <c r="ITF269" s="337"/>
      <c r="ITG269" s="307"/>
      <c r="ITH269" s="336"/>
      <c r="ITI269" s="309"/>
      <c r="ITJ269" s="337"/>
      <c r="ITK269" s="307"/>
      <c r="ITL269" s="336"/>
      <c r="ITM269" s="309"/>
      <c r="ITN269" s="337"/>
      <c r="ITO269" s="307"/>
      <c r="ITP269" s="336"/>
      <c r="ITQ269" s="309"/>
      <c r="ITR269" s="337"/>
      <c r="ITS269" s="307"/>
      <c r="ITT269" s="336"/>
      <c r="ITU269" s="309"/>
      <c r="ITV269" s="337"/>
      <c r="ITW269" s="307"/>
      <c r="ITX269" s="336"/>
      <c r="ITY269" s="309"/>
      <c r="ITZ269" s="337"/>
      <c r="IUA269" s="307"/>
      <c r="IUB269" s="336"/>
      <c r="IUC269" s="309"/>
      <c r="IUD269" s="337"/>
      <c r="IUE269" s="307"/>
      <c r="IUF269" s="336"/>
      <c r="IUG269" s="309"/>
      <c r="IUH269" s="337"/>
      <c r="IUI269" s="307"/>
      <c r="IUJ269" s="336"/>
      <c r="IUK269" s="309"/>
      <c r="IUL269" s="337"/>
      <c r="IUM269" s="307"/>
      <c r="IUN269" s="336"/>
      <c r="IUO269" s="309"/>
      <c r="IUP269" s="337"/>
      <c r="IUQ269" s="307"/>
      <c r="IUR269" s="336"/>
      <c r="IUS269" s="309"/>
      <c r="IUT269" s="337"/>
      <c r="IUU269" s="307"/>
      <c r="IUV269" s="336"/>
      <c r="IUW269" s="309"/>
      <c r="IUX269" s="337"/>
      <c r="IUY269" s="307"/>
      <c r="IUZ269" s="336"/>
      <c r="IVA269" s="309"/>
      <c r="IVB269" s="337"/>
      <c r="IVC269" s="307"/>
      <c r="IVD269" s="336"/>
      <c r="IVE269" s="309"/>
      <c r="IVF269" s="337"/>
      <c r="IVG269" s="307"/>
      <c r="IVH269" s="336"/>
      <c r="IVI269" s="309"/>
      <c r="IVJ269" s="337"/>
      <c r="IVK269" s="307"/>
      <c r="IVL269" s="336"/>
      <c r="IVM269" s="309"/>
      <c r="IVN269" s="337"/>
      <c r="IVO269" s="307"/>
      <c r="IVP269" s="336"/>
      <c r="IVQ269" s="309"/>
      <c r="IVR269" s="337"/>
      <c r="IVS269" s="307"/>
      <c r="IVT269" s="336"/>
      <c r="IVU269" s="309"/>
      <c r="IVV269" s="337"/>
      <c r="IVW269" s="307"/>
      <c r="IVX269" s="336"/>
      <c r="IVY269" s="309"/>
      <c r="IVZ269" s="337"/>
      <c r="IWA269" s="307"/>
      <c r="IWB269" s="336"/>
      <c r="IWC269" s="309"/>
      <c r="IWD269" s="337"/>
      <c r="IWE269" s="307"/>
      <c r="IWF269" s="336"/>
      <c r="IWG269" s="309"/>
      <c r="IWH269" s="337"/>
      <c r="IWI269" s="307"/>
      <c r="IWJ269" s="336"/>
      <c r="IWK269" s="309"/>
      <c r="IWL269" s="337"/>
      <c r="IWM269" s="307"/>
      <c r="IWN269" s="336"/>
      <c r="IWO269" s="309"/>
      <c r="IWP269" s="337"/>
      <c r="IWQ269" s="307"/>
      <c r="IWR269" s="336"/>
      <c r="IWS269" s="309"/>
      <c r="IWT269" s="337"/>
      <c r="IWU269" s="307"/>
      <c r="IWV269" s="336"/>
      <c r="IWW269" s="309"/>
      <c r="IWX269" s="337"/>
      <c r="IWY269" s="307"/>
      <c r="IWZ269" s="336"/>
      <c r="IXA269" s="309"/>
      <c r="IXB269" s="337"/>
      <c r="IXC269" s="307"/>
      <c r="IXD269" s="336"/>
      <c r="IXE269" s="309"/>
      <c r="IXF269" s="337"/>
      <c r="IXG269" s="307"/>
      <c r="IXH269" s="336"/>
      <c r="IXI269" s="309"/>
      <c r="IXJ269" s="337"/>
      <c r="IXK269" s="307"/>
      <c r="IXL269" s="336"/>
      <c r="IXM269" s="309"/>
      <c r="IXN269" s="337"/>
      <c r="IXO269" s="307"/>
      <c r="IXP269" s="336"/>
      <c r="IXQ269" s="309"/>
      <c r="IXR269" s="337"/>
      <c r="IXS269" s="307"/>
      <c r="IXT269" s="336"/>
      <c r="IXU269" s="309"/>
      <c r="IXV269" s="337"/>
      <c r="IXW269" s="307"/>
      <c r="IXX269" s="336"/>
      <c r="IXY269" s="309"/>
      <c r="IXZ269" s="337"/>
      <c r="IYA269" s="307"/>
      <c r="IYB269" s="336"/>
      <c r="IYC269" s="309"/>
      <c r="IYD269" s="337"/>
      <c r="IYE269" s="307"/>
      <c r="IYF269" s="336"/>
      <c r="IYG269" s="309"/>
      <c r="IYH269" s="337"/>
      <c r="IYI269" s="307"/>
      <c r="IYJ269" s="336"/>
      <c r="IYK269" s="309"/>
      <c r="IYL269" s="337"/>
      <c r="IYM269" s="307"/>
      <c r="IYN269" s="336"/>
      <c r="IYO269" s="309"/>
      <c r="IYP269" s="337"/>
      <c r="IYQ269" s="307"/>
      <c r="IYR269" s="336"/>
      <c r="IYS269" s="309"/>
      <c r="IYT269" s="337"/>
      <c r="IYU269" s="307"/>
      <c r="IYV269" s="336"/>
      <c r="IYW269" s="309"/>
      <c r="IYX269" s="337"/>
      <c r="IYY269" s="307"/>
      <c r="IYZ269" s="336"/>
      <c r="IZA269" s="309"/>
      <c r="IZB269" s="337"/>
      <c r="IZC269" s="307"/>
      <c r="IZD269" s="336"/>
      <c r="IZE269" s="309"/>
      <c r="IZF269" s="337"/>
      <c r="IZG269" s="307"/>
      <c r="IZH269" s="336"/>
      <c r="IZI269" s="309"/>
      <c r="IZJ269" s="337"/>
      <c r="IZK269" s="307"/>
      <c r="IZL269" s="336"/>
      <c r="IZM269" s="309"/>
      <c r="IZN269" s="337"/>
      <c r="IZO269" s="307"/>
      <c r="IZP269" s="336"/>
      <c r="IZQ269" s="309"/>
      <c r="IZR269" s="337"/>
      <c r="IZS269" s="307"/>
      <c r="IZT269" s="336"/>
      <c r="IZU269" s="309"/>
      <c r="IZV269" s="337"/>
      <c r="IZW269" s="307"/>
      <c r="IZX269" s="336"/>
      <c r="IZY269" s="309"/>
      <c r="IZZ269" s="337"/>
      <c r="JAA269" s="307"/>
      <c r="JAB269" s="336"/>
      <c r="JAC269" s="309"/>
      <c r="JAD269" s="337"/>
      <c r="JAE269" s="307"/>
      <c r="JAF269" s="336"/>
      <c r="JAG269" s="309"/>
      <c r="JAH269" s="337"/>
      <c r="JAI269" s="307"/>
      <c r="JAJ269" s="336"/>
      <c r="JAK269" s="309"/>
      <c r="JAL269" s="337"/>
      <c r="JAM269" s="307"/>
      <c r="JAN269" s="336"/>
      <c r="JAO269" s="309"/>
      <c r="JAP269" s="337"/>
      <c r="JAQ269" s="307"/>
      <c r="JAR269" s="336"/>
      <c r="JAS269" s="309"/>
      <c r="JAT269" s="337"/>
      <c r="JAU269" s="307"/>
      <c r="JAV269" s="336"/>
      <c r="JAW269" s="309"/>
      <c r="JAX269" s="337"/>
      <c r="JAY269" s="307"/>
      <c r="JAZ269" s="336"/>
      <c r="JBA269" s="309"/>
      <c r="JBB269" s="337"/>
      <c r="JBC269" s="307"/>
      <c r="JBD269" s="336"/>
      <c r="JBE269" s="309"/>
      <c r="JBF269" s="337"/>
      <c r="JBG269" s="307"/>
      <c r="JBH269" s="336"/>
      <c r="JBI269" s="309"/>
      <c r="JBJ269" s="337"/>
      <c r="JBK269" s="307"/>
      <c r="JBL269" s="336"/>
      <c r="JBM269" s="309"/>
      <c r="JBN269" s="337"/>
      <c r="JBO269" s="307"/>
      <c r="JBP269" s="336"/>
      <c r="JBQ269" s="309"/>
      <c r="JBR269" s="337"/>
      <c r="JBS269" s="307"/>
      <c r="JBT269" s="336"/>
      <c r="JBU269" s="309"/>
      <c r="JBV269" s="337"/>
      <c r="JBW269" s="307"/>
      <c r="JBX269" s="336"/>
      <c r="JBY269" s="309"/>
      <c r="JBZ269" s="337"/>
      <c r="JCA269" s="307"/>
      <c r="JCB269" s="336"/>
      <c r="JCC269" s="309"/>
      <c r="JCD269" s="337"/>
      <c r="JCE269" s="307"/>
      <c r="JCF269" s="336"/>
      <c r="JCG269" s="309"/>
      <c r="JCH269" s="337"/>
      <c r="JCI269" s="307"/>
      <c r="JCJ269" s="336"/>
      <c r="JCK269" s="309"/>
      <c r="JCL269" s="337"/>
      <c r="JCM269" s="307"/>
      <c r="JCN269" s="336"/>
      <c r="JCO269" s="309"/>
      <c r="JCP269" s="337"/>
      <c r="JCQ269" s="307"/>
      <c r="JCR269" s="336"/>
      <c r="JCS269" s="309"/>
      <c r="JCT269" s="337"/>
      <c r="JCU269" s="307"/>
      <c r="JCV269" s="336"/>
      <c r="JCW269" s="309"/>
      <c r="JCX269" s="337"/>
      <c r="JCY269" s="307"/>
      <c r="JCZ269" s="336"/>
      <c r="JDA269" s="309"/>
      <c r="JDB269" s="337"/>
      <c r="JDC269" s="307"/>
      <c r="JDD269" s="336"/>
      <c r="JDE269" s="309"/>
      <c r="JDF269" s="337"/>
      <c r="JDG269" s="307"/>
      <c r="JDH269" s="336"/>
      <c r="JDI269" s="309"/>
      <c r="JDJ269" s="337"/>
      <c r="JDK269" s="307"/>
      <c r="JDL269" s="336"/>
      <c r="JDM269" s="309"/>
      <c r="JDN269" s="337"/>
      <c r="JDO269" s="307"/>
      <c r="JDP269" s="336"/>
      <c r="JDQ269" s="309"/>
      <c r="JDR269" s="337"/>
      <c r="JDS269" s="307"/>
      <c r="JDT269" s="336"/>
      <c r="JDU269" s="309"/>
      <c r="JDV269" s="337"/>
      <c r="JDW269" s="307"/>
      <c r="JDX269" s="336"/>
      <c r="JDY269" s="309"/>
      <c r="JDZ269" s="337"/>
      <c r="JEA269" s="307"/>
      <c r="JEB269" s="336"/>
      <c r="JEC269" s="309"/>
      <c r="JED269" s="337"/>
      <c r="JEE269" s="307"/>
      <c r="JEF269" s="336"/>
      <c r="JEG269" s="309"/>
      <c r="JEH269" s="337"/>
      <c r="JEI269" s="307"/>
      <c r="JEJ269" s="336"/>
      <c r="JEK269" s="309"/>
      <c r="JEL269" s="337"/>
      <c r="JEM269" s="307"/>
      <c r="JEN269" s="336"/>
      <c r="JEO269" s="309"/>
      <c r="JEP269" s="337"/>
      <c r="JEQ269" s="307"/>
      <c r="JER269" s="336"/>
      <c r="JES269" s="309"/>
      <c r="JET269" s="337"/>
      <c r="JEU269" s="307"/>
      <c r="JEV269" s="336"/>
      <c r="JEW269" s="309"/>
      <c r="JEX269" s="337"/>
      <c r="JEY269" s="307"/>
      <c r="JEZ269" s="336"/>
      <c r="JFA269" s="309"/>
      <c r="JFB269" s="337"/>
      <c r="JFC269" s="307"/>
      <c r="JFD269" s="336"/>
      <c r="JFE269" s="309"/>
      <c r="JFF269" s="337"/>
      <c r="JFG269" s="307"/>
      <c r="JFH269" s="336"/>
      <c r="JFI269" s="309"/>
      <c r="JFJ269" s="337"/>
      <c r="JFK269" s="307"/>
      <c r="JFL269" s="336"/>
      <c r="JFM269" s="309"/>
      <c r="JFN269" s="337"/>
      <c r="JFO269" s="307"/>
      <c r="JFP269" s="336"/>
      <c r="JFQ269" s="309"/>
      <c r="JFR269" s="337"/>
      <c r="JFS269" s="307"/>
      <c r="JFT269" s="336"/>
      <c r="JFU269" s="309"/>
      <c r="JFV269" s="337"/>
      <c r="JFW269" s="307"/>
      <c r="JFX269" s="336"/>
      <c r="JFY269" s="309"/>
      <c r="JFZ269" s="337"/>
      <c r="JGA269" s="307"/>
      <c r="JGB269" s="336"/>
      <c r="JGC269" s="309"/>
      <c r="JGD269" s="337"/>
      <c r="JGE269" s="307"/>
      <c r="JGF269" s="336"/>
      <c r="JGG269" s="309"/>
      <c r="JGH269" s="337"/>
      <c r="JGI269" s="307"/>
      <c r="JGJ269" s="336"/>
      <c r="JGK269" s="309"/>
      <c r="JGL269" s="337"/>
      <c r="JGM269" s="307"/>
      <c r="JGN269" s="336"/>
      <c r="JGO269" s="309"/>
      <c r="JGP269" s="337"/>
      <c r="JGQ269" s="307"/>
      <c r="JGR269" s="336"/>
      <c r="JGS269" s="309"/>
      <c r="JGT269" s="337"/>
      <c r="JGU269" s="307"/>
      <c r="JGV269" s="336"/>
      <c r="JGW269" s="309"/>
      <c r="JGX269" s="337"/>
      <c r="JGY269" s="307"/>
      <c r="JGZ269" s="336"/>
      <c r="JHA269" s="309"/>
      <c r="JHB269" s="337"/>
      <c r="JHC269" s="307"/>
      <c r="JHD269" s="336"/>
      <c r="JHE269" s="309"/>
      <c r="JHF269" s="337"/>
      <c r="JHG269" s="307"/>
      <c r="JHH269" s="336"/>
      <c r="JHI269" s="309"/>
      <c r="JHJ269" s="337"/>
      <c r="JHK269" s="307"/>
      <c r="JHL269" s="336"/>
      <c r="JHM269" s="309"/>
      <c r="JHN269" s="337"/>
      <c r="JHO269" s="307"/>
      <c r="JHP269" s="336"/>
      <c r="JHQ269" s="309"/>
      <c r="JHR269" s="337"/>
      <c r="JHS269" s="307"/>
      <c r="JHT269" s="336"/>
      <c r="JHU269" s="309"/>
      <c r="JHV269" s="337"/>
      <c r="JHW269" s="307"/>
      <c r="JHX269" s="336"/>
      <c r="JHY269" s="309"/>
      <c r="JHZ269" s="337"/>
      <c r="JIA269" s="307"/>
      <c r="JIB269" s="336"/>
      <c r="JIC269" s="309"/>
      <c r="JID269" s="337"/>
      <c r="JIE269" s="307"/>
      <c r="JIF269" s="336"/>
      <c r="JIG269" s="309"/>
      <c r="JIH269" s="337"/>
      <c r="JII269" s="307"/>
      <c r="JIJ269" s="336"/>
      <c r="JIK269" s="309"/>
      <c r="JIL269" s="337"/>
      <c r="JIM269" s="307"/>
      <c r="JIN269" s="336"/>
      <c r="JIO269" s="309"/>
      <c r="JIP269" s="337"/>
      <c r="JIQ269" s="307"/>
      <c r="JIR269" s="336"/>
      <c r="JIS269" s="309"/>
      <c r="JIT269" s="337"/>
      <c r="JIU269" s="307"/>
      <c r="JIV269" s="336"/>
      <c r="JIW269" s="309"/>
      <c r="JIX269" s="337"/>
      <c r="JIY269" s="307"/>
      <c r="JIZ269" s="336"/>
      <c r="JJA269" s="309"/>
      <c r="JJB269" s="337"/>
      <c r="JJC269" s="307"/>
      <c r="JJD269" s="336"/>
      <c r="JJE269" s="309"/>
      <c r="JJF269" s="337"/>
      <c r="JJG269" s="307"/>
      <c r="JJH269" s="336"/>
      <c r="JJI269" s="309"/>
      <c r="JJJ269" s="337"/>
      <c r="JJK269" s="307"/>
      <c r="JJL269" s="336"/>
      <c r="JJM269" s="309"/>
      <c r="JJN269" s="337"/>
      <c r="JJO269" s="307"/>
      <c r="JJP269" s="336"/>
      <c r="JJQ269" s="309"/>
      <c r="JJR269" s="337"/>
      <c r="JJS269" s="307"/>
      <c r="JJT269" s="336"/>
      <c r="JJU269" s="309"/>
      <c r="JJV269" s="337"/>
      <c r="JJW269" s="307"/>
      <c r="JJX269" s="336"/>
      <c r="JJY269" s="309"/>
      <c r="JJZ269" s="337"/>
      <c r="JKA269" s="307"/>
      <c r="JKB269" s="336"/>
      <c r="JKC269" s="309"/>
      <c r="JKD269" s="337"/>
      <c r="JKE269" s="307"/>
      <c r="JKF269" s="336"/>
      <c r="JKG269" s="309"/>
      <c r="JKH269" s="337"/>
      <c r="JKI269" s="307"/>
      <c r="JKJ269" s="336"/>
      <c r="JKK269" s="309"/>
      <c r="JKL269" s="337"/>
      <c r="JKM269" s="307"/>
      <c r="JKN269" s="336"/>
      <c r="JKO269" s="309"/>
      <c r="JKP269" s="337"/>
      <c r="JKQ269" s="307"/>
      <c r="JKR269" s="336"/>
      <c r="JKS269" s="309"/>
      <c r="JKT269" s="337"/>
      <c r="JKU269" s="307"/>
      <c r="JKV269" s="336"/>
      <c r="JKW269" s="309"/>
      <c r="JKX269" s="337"/>
      <c r="JKY269" s="307"/>
      <c r="JKZ269" s="336"/>
      <c r="JLA269" s="309"/>
      <c r="JLB269" s="337"/>
      <c r="JLC269" s="307"/>
      <c r="JLD269" s="336"/>
      <c r="JLE269" s="309"/>
      <c r="JLF269" s="337"/>
      <c r="JLG269" s="307"/>
      <c r="JLH269" s="336"/>
      <c r="JLI269" s="309"/>
      <c r="JLJ269" s="337"/>
      <c r="JLK269" s="307"/>
      <c r="JLL269" s="336"/>
      <c r="JLM269" s="309"/>
      <c r="JLN269" s="337"/>
      <c r="JLO269" s="307"/>
      <c r="JLP269" s="336"/>
      <c r="JLQ269" s="309"/>
      <c r="JLR269" s="337"/>
      <c r="JLS269" s="307"/>
      <c r="JLT269" s="336"/>
      <c r="JLU269" s="309"/>
      <c r="JLV269" s="337"/>
      <c r="JLW269" s="307"/>
      <c r="JLX269" s="336"/>
      <c r="JLY269" s="309"/>
      <c r="JLZ269" s="337"/>
      <c r="JMA269" s="307"/>
      <c r="JMB269" s="336"/>
      <c r="JMC269" s="309"/>
      <c r="JMD269" s="337"/>
      <c r="JME269" s="307"/>
      <c r="JMF269" s="336"/>
      <c r="JMG269" s="309"/>
      <c r="JMH269" s="337"/>
      <c r="JMI269" s="307"/>
      <c r="JMJ269" s="336"/>
      <c r="JMK269" s="309"/>
      <c r="JML269" s="337"/>
      <c r="JMM269" s="307"/>
      <c r="JMN269" s="336"/>
      <c r="JMO269" s="309"/>
      <c r="JMP269" s="337"/>
      <c r="JMQ269" s="307"/>
      <c r="JMR269" s="336"/>
      <c r="JMS269" s="309"/>
      <c r="JMT269" s="337"/>
      <c r="JMU269" s="307"/>
      <c r="JMV269" s="336"/>
      <c r="JMW269" s="309"/>
      <c r="JMX269" s="337"/>
      <c r="JMY269" s="307"/>
      <c r="JMZ269" s="336"/>
      <c r="JNA269" s="309"/>
      <c r="JNB269" s="337"/>
      <c r="JNC269" s="307"/>
      <c r="JND269" s="336"/>
      <c r="JNE269" s="309"/>
      <c r="JNF269" s="337"/>
      <c r="JNG269" s="307"/>
      <c r="JNH269" s="336"/>
      <c r="JNI269" s="309"/>
      <c r="JNJ269" s="337"/>
      <c r="JNK269" s="307"/>
      <c r="JNL269" s="336"/>
      <c r="JNM269" s="309"/>
      <c r="JNN269" s="337"/>
      <c r="JNO269" s="307"/>
      <c r="JNP269" s="336"/>
      <c r="JNQ269" s="309"/>
      <c r="JNR269" s="337"/>
      <c r="JNS269" s="307"/>
      <c r="JNT269" s="336"/>
      <c r="JNU269" s="309"/>
      <c r="JNV269" s="337"/>
      <c r="JNW269" s="307"/>
      <c r="JNX269" s="336"/>
      <c r="JNY269" s="309"/>
      <c r="JNZ269" s="337"/>
      <c r="JOA269" s="307"/>
      <c r="JOB269" s="336"/>
      <c r="JOC269" s="309"/>
      <c r="JOD269" s="337"/>
      <c r="JOE269" s="307"/>
      <c r="JOF269" s="336"/>
      <c r="JOG269" s="309"/>
      <c r="JOH269" s="337"/>
      <c r="JOI269" s="307"/>
      <c r="JOJ269" s="336"/>
      <c r="JOK269" s="309"/>
      <c r="JOL269" s="337"/>
      <c r="JOM269" s="307"/>
      <c r="JON269" s="336"/>
      <c r="JOO269" s="309"/>
      <c r="JOP269" s="337"/>
      <c r="JOQ269" s="307"/>
      <c r="JOR269" s="336"/>
      <c r="JOS269" s="309"/>
      <c r="JOT269" s="337"/>
      <c r="JOU269" s="307"/>
      <c r="JOV269" s="336"/>
      <c r="JOW269" s="309"/>
      <c r="JOX269" s="337"/>
      <c r="JOY269" s="307"/>
      <c r="JOZ269" s="336"/>
      <c r="JPA269" s="309"/>
      <c r="JPB269" s="337"/>
      <c r="JPC269" s="307"/>
      <c r="JPD269" s="336"/>
      <c r="JPE269" s="309"/>
      <c r="JPF269" s="337"/>
      <c r="JPG269" s="307"/>
      <c r="JPH269" s="336"/>
      <c r="JPI269" s="309"/>
      <c r="JPJ269" s="337"/>
      <c r="JPK269" s="307"/>
      <c r="JPL269" s="336"/>
      <c r="JPM269" s="309"/>
      <c r="JPN269" s="337"/>
      <c r="JPO269" s="307"/>
      <c r="JPP269" s="336"/>
      <c r="JPQ269" s="309"/>
      <c r="JPR269" s="337"/>
      <c r="JPS269" s="307"/>
      <c r="JPT269" s="336"/>
      <c r="JPU269" s="309"/>
      <c r="JPV269" s="337"/>
      <c r="JPW269" s="307"/>
      <c r="JPX269" s="336"/>
      <c r="JPY269" s="309"/>
      <c r="JPZ269" s="337"/>
      <c r="JQA269" s="307"/>
      <c r="JQB269" s="336"/>
      <c r="JQC269" s="309"/>
      <c r="JQD269" s="337"/>
      <c r="JQE269" s="307"/>
      <c r="JQF269" s="336"/>
      <c r="JQG269" s="309"/>
      <c r="JQH269" s="337"/>
      <c r="JQI269" s="307"/>
      <c r="JQJ269" s="336"/>
      <c r="JQK269" s="309"/>
      <c r="JQL269" s="337"/>
      <c r="JQM269" s="307"/>
      <c r="JQN269" s="336"/>
      <c r="JQO269" s="309"/>
      <c r="JQP269" s="337"/>
      <c r="JQQ269" s="307"/>
      <c r="JQR269" s="336"/>
      <c r="JQS269" s="309"/>
      <c r="JQT269" s="337"/>
      <c r="JQU269" s="307"/>
      <c r="JQV269" s="336"/>
      <c r="JQW269" s="309"/>
      <c r="JQX269" s="337"/>
      <c r="JQY269" s="307"/>
      <c r="JQZ269" s="336"/>
      <c r="JRA269" s="309"/>
      <c r="JRB269" s="337"/>
      <c r="JRC269" s="307"/>
      <c r="JRD269" s="336"/>
      <c r="JRE269" s="309"/>
      <c r="JRF269" s="337"/>
      <c r="JRG269" s="307"/>
      <c r="JRH269" s="336"/>
      <c r="JRI269" s="309"/>
      <c r="JRJ269" s="337"/>
      <c r="JRK269" s="307"/>
      <c r="JRL269" s="336"/>
      <c r="JRM269" s="309"/>
      <c r="JRN269" s="337"/>
      <c r="JRO269" s="307"/>
      <c r="JRP269" s="336"/>
      <c r="JRQ269" s="309"/>
      <c r="JRR269" s="337"/>
      <c r="JRS269" s="307"/>
      <c r="JRT269" s="336"/>
      <c r="JRU269" s="309"/>
      <c r="JRV269" s="337"/>
      <c r="JRW269" s="307"/>
      <c r="JRX269" s="336"/>
      <c r="JRY269" s="309"/>
      <c r="JRZ269" s="337"/>
      <c r="JSA269" s="307"/>
      <c r="JSB269" s="336"/>
      <c r="JSC269" s="309"/>
      <c r="JSD269" s="337"/>
      <c r="JSE269" s="307"/>
      <c r="JSF269" s="336"/>
      <c r="JSG269" s="309"/>
      <c r="JSH269" s="337"/>
      <c r="JSI269" s="307"/>
      <c r="JSJ269" s="336"/>
      <c r="JSK269" s="309"/>
      <c r="JSL269" s="337"/>
      <c r="JSM269" s="307"/>
      <c r="JSN269" s="336"/>
      <c r="JSO269" s="309"/>
      <c r="JSP269" s="337"/>
      <c r="JSQ269" s="307"/>
      <c r="JSR269" s="336"/>
      <c r="JSS269" s="309"/>
      <c r="JST269" s="337"/>
      <c r="JSU269" s="307"/>
      <c r="JSV269" s="336"/>
      <c r="JSW269" s="309"/>
      <c r="JSX269" s="337"/>
      <c r="JSY269" s="307"/>
      <c r="JSZ269" s="336"/>
      <c r="JTA269" s="309"/>
      <c r="JTB269" s="337"/>
      <c r="JTC269" s="307"/>
      <c r="JTD269" s="336"/>
      <c r="JTE269" s="309"/>
      <c r="JTF269" s="337"/>
      <c r="JTG269" s="307"/>
      <c r="JTH269" s="336"/>
      <c r="JTI269" s="309"/>
      <c r="JTJ269" s="337"/>
      <c r="JTK269" s="307"/>
      <c r="JTL269" s="336"/>
      <c r="JTM269" s="309"/>
      <c r="JTN269" s="337"/>
      <c r="JTO269" s="307"/>
      <c r="JTP269" s="336"/>
      <c r="JTQ269" s="309"/>
      <c r="JTR269" s="337"/>
      <c r="JTS269" s="307"/>
      <c r="JTT269" s="336"/>
      <c r="JTU269" s="309"/>
      <c r="JTV269" s="337"/>
      <c r="JTW269" s="307"/>
      <c r="JTX269" s="336"/>
      <c r="JTY269" s="309"/>
      <c r="JTZ269" s="337"/>
      <c r="JUA269" s="307"/>
      <c r="JUB269" s="336"/>
      <c r="JUC269" s="309"/>
      <c r="JUD269" s="337"/>
      <c r="JUE269" s="307"/>
      <c r="JUF269" s="336"/>
      <c r="JUG269" s="309"/>
      <c r="JUH269" s="337"/>
      <c r="JUI269" s="307"/>
      <c r="JUJ269" s="336"/>
      <c r="JUK269" s="309"/>
      <c r="JUL269" s="337"/>
      <c r="JUM269" s="307"/>
      <c r="JUN269" s="336"/>
      <c r="JUO269" s="309"/>
      <c r="JUP269" s="337"/>
      <c r="JUQ269" s="307"/>
      <c r="JUR269" s="336"/>
      <c r="JUS269" s="309"/>
      <c r="JUT269" s="337"/>
      <c r="JUU269" s="307"/>
      <c r="JUV269" s="336"/>
      <c r="JUW269" s="309"/>
      <c r="JUX269" s="337"/>
      <c r="JUY269" s="307"/>
      <c r="JUZ269" s="336"/>
      <c r="JVA269" s="309"/>
      <c r="JVB269" s="337"/>
      <c r="JVC269" s="307"/>
      <c r="JVD269" s="336"/>
      <c r="JVE269" s="309"/>
      <c r="JVF269" s="337"/>
      <c r="JVG269" s="307"/>
      <c r="JVH269" s="336"/>
      <c r="JVI269" s="309"/>
      <c r="JVJ269" s="337"/>
      <c r="JVK269" s="307"/>
      <c r="JVL269" s="336"/>
      <c r="JVM269" s="309"/>
      <c r="JVN269" s="337"/>
      <c r="JVO269" s="307"/>
      <c r="JVP269" s="336"/>
      <c r="JVQ269" s="309"/>
      <c r="JVR269" s="337"/>
      <c r="JVS269" s="307"/>
      <c r="JVT269" s="336"/>
      <c r="JVU269" s="309"/>
      <c r="JVV269" s="337"/>
      <c r="JVW269" s="307"/>
      <c r="JVX269" s="336"/>
      <c r="JVY269" s="309"/>
      <c r="JVZ269" s="337"/>
      <c r="JWA269" s="307"/>
      <c r="JWB269" s="336"/>
      <c r="JWC269" s="309"/>
      <c r="JWD269" s="337"/>
      <c r="JWE269" s="307"/>
      <c r="JWF269" s="336"/>
      <c r="JWG269" s="309"/>
      <c r="JWH269" s="337"/>
      <c r="JWI269" s="307"/>
      <c r="JWJ269" s="336"/>
      <c r="JWK269" s="309"/>
      <c r="JWL269" s="337"/>
      <c r="JWM269" s="307"/>
      <c r="JWN269" s="336"/>
      <c r="JWO269" s="309"/>
      <c r="JWP269" s="337"/>
      <c r="JWQ269" s="307"/>
      <c r="JWR269" s="336"/>
      <c r="JWS269" s="309"/>
      <c r="JWT269" s="337"/>
      <c r="JWU269" s="307"/>
      <c r="JWV269" s="336"/>
      <c r="JWW269" s="309"/>
      <c r="JWX269" s="337"/>
      <c r="JWY269" s="307"/>
      <c r="JWZ269" s="336"/>
      <c r="JXA269" s="309"/>
      <c r="JXB269" s="337"/>
      <c r="JXC269" s="307"/>
      <c r="JXD269" s="336"/>
      <c r="JXE269" s="309"/>
      <c r="JXF269" s="337"/>
      <c r="JXG269" s="307"/>
      <c r="JXH269" s="336"/>
      <c r="JXI269" s="309"/>
      <c r="JXJ269" s="337"/>
      <c r="JXK269" s="307"/>
      <c r="JXL269" s="336"/>
      <c r="JXM269" s="309"/>
      <c r="JXN269" s="337"/>
      <c r="JXO269" s="307"/>
      <c r="JXP269" s="336"/>
      <c r="JXQ269" s="309"/>
      <c r="JXR269" s="337"/>
      <c r="JXS269" s="307"/>
      <c r="JXT269" s="336"/>
      <c r="JXU269" s="309"/>
      <c r="JXV269" s="337"/>
      <c r="JXW269" s="307"/>
      <c r="JXX269" s="336"/>
      <c r="JXY269" s="309"/>
      <c r="JXZ269" s="337"/>
      <c r="JYA269" s="307"/>
      <c r="JYB269" s="336"/>
      <c r="JYC269" s="309"/>
      <c r="JYD269" s="337"/>
      <c r="JYE269" s="307"/>
      <c r="JYF269" s="336"/>
      <c r="JYG269" s="309"/>
      <c r="JYH269" s="337"/>
      <c r="JYI269" s="307"/>
      <c r="JYJ269" s="336"/>
      <c r="JYK269" s="309"/>
      <c r="JYL269" s="337"/>
      <c r="JYM269" s="307"/>
      <c r="JYN269" s="336"/>
      <c r="JYO269" s="309"/>
      <c r="JYP269" s="337"/>
      <c r="JYQ269" s="307"/>
      <c r="JYR269" s="336"/>
      <c r="JYS269" s="309"/>
      <c r="JYT269" s="337"/>
      <c r="JYU269" s="307"/>
      <c r="JYV269" s="336"/>
      <c r="JYW269" s="309"/>
      <c r="JYX269" s="337"/>
      <c r="JYY269" s="307"/>
      <c r="JYZ269" s="336"/>
      <c r="JZA269" s="309"/>
      <c r="JZB269" s="337"/>
      <c r="JZC269" s="307"/>
      <c r="JZD269" s="336"/>
      <c r="JZE269" s="309"/>
      <c r="JZF269" s="337"/>
      <c r="JZG269" s="307"/>
      <c r="JZH269" s="336"/>
      <c r="JZI269" s="309"/>
      <c r="JZJ269" s="337"/>
      <c r="JZK269" s="307"/>
      <c r="JZL269" s="336"/>
      <c r="JZM269" s="309"/>
      <c r="JZN269" s="337"/>
      <c r="JZO269" s="307"/>
      <c r="JZP269" s="336"/>
      <c r="JZQ269" s="309"/>
      <c r="JZR269" s="337"/>
      <c r="JZS269" s="307"/>
      <c r="JZT269" s="336"/>
      <c r="JZU269" s="309"/>
      <c r="JZV269" s="337"/>
      <c r="JZW269" s="307"/>
      <c r="JZX269" s="336"/>
      <c r="JZY269" s="309"/>
      <c r="JZZ269" s="337"/>
      <c r="KAA269" s="307"/>
      <c r="KAB269" s="336"/>
      <c r="KAC269" s="309"/>
      <c r="KAD269" s="337"/>
      <c r="KAE269" s="307"/>
      <c r="KAF269" s="336"/>
      <c r="KAG269" s="309"/>
      <c r="KAH269" s="337"/>
      <c r="KAI269" s="307"/>
      <c r="KAJ269" s="336"/>
      <c r="KAK269" s="309"/>
      <c r="KAL269" s="337"/>
      <c r="KAM269" s="307"/>
      <c r="KAN269" s="336"/>
      <c r="KAO269" s="309"/>
      <c r="KAP269" s="337"/>
      <c r="KAQ269" s="307"/>
      <c r="KAR269" s="336"/>
      <c r="KAS269" s="309"/>
      <c r="KAT269" s="337"/>
      <c r="KAU269" s="307"/>
      <c r="KAV269" s="336"/>
      <c r="KAW269" s="309"/>
      <c r="KAX269" s="337"/>
      <c r="KAY269" s="307"/>
      <c r="KAZ269" s="336"/>
      <c r="KBA269" s="309"/>
      <c r="KBB269" s="337"/>
      <c r="KBC269" s="307"/>
      <c r="KBD269" s="336"/>
      <c r="KBE269" s="309"/>
      <c r="KBF269" s="337"/>
      <c r="KBG269" s="307"/>
      <c r="KBH269" s="336"/>
      <c r="KBI269" s="309"/>
      <c r="KBJ269" s="337"/>
      <c r="KBK269" s="307"/>
      <c r="KBL269" s="336"/>
      <c r="KBM269" s="309"/>
      <c r="KBN269" s="337"/>
      <c r="KBO269" s="307"/>
      <c r="KBP269" s="336"/>
      <c r="KBQ269" s="309"/>
      <c r="KBR269" s="337"/>
      <c r="KBS269" s="307"/>
      <c r="KBT269" s="336"/>
      <c r="KBU269" s="309"/>
      <c r="KBV269" s="337"/>
      <c r="KBW269" s="307"/>
      <c r="KBX269" s="336"/>
      <c r="KBY269" s="309"/>
      <c r="KBZ269" s="337"/>
      <c r="KCA269" s="307"/>
      <c r="KCB269" s="336"/>
      <c r="KCC269" s="309"/>
      <c r="KCD269" s="337"/>
      <c r="KCE269" s="307"/>
      <c r="KCF269" s="336"/>
      <c r="KCG269" s="309"/>
      <c r="KCH269" s="337"/>
      <c r="KCI269" s="307"/>
      <c r="KCJ269" s="336"/>
      <c r="KCK269" s="309"/>
      <c r="KCL269" s="337"/>
      <c r="KCM269" s="307"/>
      <c r="KCN269" s="336"/>
      <c r="KCO269" s="309"/>
      <c r="KCP269" s="337"/>
      <c r="KCQ269" s="307"/>
      <c r="KCR269" s="336"/>
      <c r="KCS269" s="309"/>
      <c r="KCT269" s="337"/>
      <c r="KCU269" s="307"/>
      <c r="KCV269" s="336"/>
      <c r="KCW269" s="309"/>
      <c r="KCX269" s="337"/>
      <c r="KCY269" s="307"/>
      <c r="KCZ269" s="336"/>
      <c r="KDA269" s="309"/>
      <c r="KDB269" s="337"/>
      <c r="KDC269" s="307"/>
      <c r="KDD269" s="336"/>
      <c r="KDE269" s="309"/>
      <c r="KDF269" s="337"/>
      <c r="KDG269" s="307"/>
      <c r="KDH269" s="336"/>
      <c r="KDI269" s="309"/>
      <c r="KDJ269" s="337"/>
      <c r="KDK269" s="307"/>
      <c r="KDL269" s="336"/>
      <c r="KDM269" s="309"/>
      <c r="KDN269" s="337"/>
      <c r="KDO269" s="307"/>
      <c r="KDP269" s="336"/>
      <c r="KDQ269" s="309"/>
      <c r="KDR269" s="337"/>
      <c r="KDS269" s="307"/>
      <c r="KDT269" s="336"/>
      <c r="KDU269" s="309"/>
      <c r="KDV269" s="337"/>
      <c r="KDW269" s="307"/>
      <c r="KDX269" s="336"/>
      <c r="KDY269" s="309"/>
      <c r="KDZ269" s="337"/>
      <c r="KEA269" s="307"/>
      <c r="KEB269" s="336"/>
      <c r="KEC269" s="309"/>
      <c r="KED269" s="337"/>
      <c r="KEE269" s="307"/>
      <c r="KEF269" s="336"/>
      <c r="KEG269" s="309"/>
      <c r="KEH269" s="337"/>
      <c r="KEI269" s="307"/>
      <c r="KEJ269" s="336"/>
      <c r="KEK269" s="309"/>
      <c r="KEL269" s="337"/>
      <c r="KEM269" s="307"/>
      <c r="KEN269" s="336"/>
      <c r="KEO269" s="309"/>
      <c r="KEP269" s="337"/>
      <c r="KEQ269" s="307"/>
      <c r="KER269" s="336"/>
      <c r="KES269" s="309"/>
      <c r="KET269" s="337"/>
      <c r="KEU269" s="307"/>
      <c r="KEV269" s="336"/>
      <c r="KEW269" s="309"/>
      <c r="KEX269" s="337"/>
      <c r="KEY269" s="307"/>
      <c r="KEZ269" s="336"/>
      <c r="KFA269" s="309"/>
      <c r="KFB269" s="337"/>
      <c r="KFC269" s="307"/>
      <c r="KFD269" s="336"/>
      <c r="KFE269" s="309"/>
      <c r="KFF269" s="337"/>
      <c r="KFG269" s="307"/>
      <c r="KFH269" s="336"/>
      <c r="KFI269" s="309"/>
      <c r="KFJ269" s="337"/>
      <c r="KFK269" s="307"/>
      <c r="KFL269" s="336"/>
      <c r="KFM269" s="309"/>
      <c r="KFN269" s="337"/>
      <c r="KFO269" s="307"/>
      <c r="KFP269" s="336"/>
      <c r="KFQ269" s="309"/>
      <c r="KFR269" s="337"/>
      <c r="KFS269" s="307"/>
      <c r="KFT269" s="336"/>
      <c r="KFU269" s="309"/>
      <c r="KFV269" s="337"/>
      <c r="KFW269" s="307"/>
      <c r="KFX269" s="336"/>
      <c r="KFY269" s="309"/>
      <c r="KFZ269" s="337"/>
      <c r="KGA269" s="307"/>
      <c r="KGB269" s="336"/>
      <c r="KGC269" s="309"/>
      <c r="KGD269" s="337"/>
      <c r="KGE269" s="307"/>
      <c r="KGF269" s="336"/>
      <c r="KGG269" s="309"/>
      <c r="KGH269" s="337"/>
      <c r="KGI269" s="307"/>
      <c r="KGJ269" s="336"/>
      <c r="KGK269" s="309"/>
      <c r="KGL269" s="337"/>
      <c r="KGM269" s="307"/>
      <c r="KGN269" s="336"/>
      <c r="KGO269" s="309"/>
      <c r="KGP269" s="337"/>
      <c r="KGQ269" s="307"/>
      <c r="KGR269" s="336"/>
      <c r="KGS269" s="309"/>
      <c r="KGT269" s="337"/>
      <c r="KGU269" s="307"/>
      <c r="KGV269" s="336"/>
      <c r="KGW269" s="309"/>
      <c r="KGX269" s="337"/>
      <c r="KGY269" s="307"/>
      <c r="KGZ269" s="336"/>
      <c r="KHA269" s="309"/>
      <c r="KHB269" s="337"/>
      <c r="KHC269" s="307"/>
      <c r="KHD269" s="336"/>
      <c r="KHE269" s="309"/>
      <c r="KHF269" s="337"/>
      <c r="KHG269" s="307"/>
      <c r="KHH269" s="336"/>
      <c r="KHI269" s="309"/>
      <c r="KHJ269" s="337"/>
      <c r="KHK269" s="307"/>
      <c r="KHL269" s="336"/>
      <c r="KHM269" s="309"/>
      <c r="KHN269" s="337"/>
      <c r="KHO269" s="307"/>
      <c r="KHP269" s="336"/>
      <c r="KHQ269" s="309"/>
      <c r="KHR269" s="337"/>
      <c r="KHS269" s="307"/>
      <c r="KHT269" s="336"/>
      <c r="KHU269" s="309"/>
      <c r="KHV269" s="337"/>
      <c r="KHW269" s="307"/>
      <c r="KHX269" s="336"/>
      <c r="KHY269" s="309"/>
      <c r="KHZ269" s="337"/>
      <c r="KIA269" s="307"/>
      <c r="KIB269" s="336"/>
      <c r="KIC269" s="309"/>
      <c r="KID269" s="337"/>
      <c r="KIE269" s="307"/>
      <c r="KIF269" s="336"/>
      <c r="KIG269" s="309"/>
      <c r="KIH269" s="337"/>
      <c r="KII269" s="307"/>
      <c r="KIJ269" s="336"/>
      <c r="KIK269" s="309"/>
      <c r="KIL269" s="337"/>
      <c r="KIM269" s="307"/>
      <c r="KIN269" s="336"/>
      <c r="KIO269" s="309"/>
      <c r="KIP269" s="337"/>
      <c r="KIQ269" s="307"/>
      <c r="KIR269" s="336"/>
      <c r="KIS269" s="309"/>
      <c r="KIT269" s="337"/>
      <c r="KIU269" s="307"/>
      <c r="KIV269" s="336"/>
      <c r="KIW269" s="309"/>
      <c r="KIX269" s="337"/>
      <c r="KIY269" s="307"/>
      <c r="KIZ269" s="336"/>
      <c r="KJA269" s="309"/>
      <c r="KJB269" s="337"/>
      <c r="KJC269" s="307"/>
      <c r="KJD269" s="336"/>
      <c r="KJE269" s="309"/>
      <c r="KJF269" s="337"/>
      <c r="KJG269" s="307"/>
      <c r="KJH269" s="336"/>
      <c r="KJI269" s="309"/>
      <c r="KJJ269" s="337"/>
      <c r="KJK269" s="307"/>
      <c r="KJL269" s="336"/>
      <c r="KJM269" s="309"/>
      <c r="KJN269" s="337"/>
      <c r="KJO269" s="307"/>
      <c r="KJP269" s="336"/>
      <c r="KJQ269" s="309"/>
      <c r="KJR269" s="337"/>
      <c r="KJS269" s="307"/>
      <c r="KJT269" s="336"/>
      <c r="KJU269" s="309"/>
      <c r="KJV269" s="337"/>
      <c r="KJW269" s="307"/>
      <c r="KJX269" s="336"/>
      <c r="KJY269" s="309"/>
      <c r="KJZ269" s="337"/>
      <c r="KKA269" s="307"/>
      <c r="KKB269" s="336"/>
      <c r="KKC269" s="309"/>
      <c r="KKD269" s="337"/>
      <c r="KKE269" s="307"/>
      <c r="KKF269" s="336"/>
      <c r="KKG269" s="309"/>
      <c r="KKH269" s="337"/>
      <c r="KKI269" s="307"/>
      <c r="KKJ269" s="336"/>
      <c r="KKK269" s="309"/>
      <c r="KKL269" s="337"/>
      <c r="KKM269" s="307"/>
      <c r="KKN269" s="336"/>
      <c r="KKO269" s="309"/>
      <c r="KKP269" s="337"/>
      <c r="KKQ269" s="307"/>
      <c r="KKR269" s="336"/>
      <c r="KKS269" s="309"/>
      <c r="KKT269" s="337"/>
      <c r="KKU269" s="307"/>
      <c r="KKV269" s="336"/>
      <c r="KKW269" s="309"/>
      <c r="KKX269" s="337"/>
      <c r="KKY269" s="307"/>
      <c r="KKZ269" s="336"/>
      <c r="KLA269" s="309"/>
      <c r="KLB269" s="337"/>
      <c r="KLC269" s="307"/>
      <c r="KLD269" s="336"/>
      <c r="KLE269" s="309"/>
      <c r="KLF269" s="337"/>
      <c r="KLG269" s="307"/>
      <c r="KLH269" s="336"/>
      <c r="KLI269" s="309"/>
      <c r="KLJ269" s="337"/>
      <c r="KLK269" s="307"/>
      <c r="KLL269" s="336"/>
      <c r="KLM269" s="309"/>
      <c r="KLN269" s="337"/>
      <c r="KLO269" s="307"/>
      <c r="KLP269" s="336"/>
      <c r="KLQ269" s="309"/>
      <c r="KLR269" s="337"/>
      <c r="KLS269" s="307"/>
      <c r="KLT269" s="336"/>
      <c r="KLU269" s="309"/>
      <c r="KLV269" s="337"/>
      <c r="KLW269" s="307"/>
      <c r="KLX269" s="336"/>
      <c r="KLY269" s="309"/>
      <c r="KLZ269" s="337"/>
      <c r="KMA269" s="307"/>
      <c r="KMB269" s="336"/>
      <c r="KMC269" s="309"/>
      <c r="KMD269" s="337"/>
      <c r="KME269" s="307"/>
      <c r="KMF269" s="336"/>
      <c r="KMG269" s="309"/>
      <c r="KMH269" s="337"/>
      <c r="KMI269" s="307"/>
      <c r="KMJ269" s="336"/>
      <c r="KMK269" s="309"/>
      <c r="KML269" s="337"/>
      <c r="KMM269" s="307"/>
      <c r="KMN269" s="336"/>
      <c r="KMO269" s="309"/>
      <c r="KMP269" s="337"/>
      <c r="KMQ269" s="307"/>
      <c r="KMR269" s="336"/>
      <c r="KMS269" s="309"/>
      <c r="KMT269" s="337"/>
      <c r="KMU269" s="307"/>
      <c r="KMV269" s="336"/>
      <c r="KMW269" s="309"/>
      <c r="KMX269" s="337"/>
      <c r="KMY269" s="307"/>
      <c r="KMZ269" s="336"/>
      <c r="KNA269" s="309"/>
      <c r="KNB269" s="337"/>
      <c r="KNC269" s="307"/>
      <c r="KND269" s="336"/>
      <c r="KNE269" s="309"/>
      <c r="KNF269" s="337"/>
      <c r="KNG269" s="307"/>
      <c r="KNH269" s="336"/>
      <c r="KNI269" s="309"/>
      <c r="KNJ269" s="337"/>
      <c r="KNK269" s="307"/>
      <c r="KNL269" s="336"/>
      <c r="KNM269" s="309"/>
      <c r="KNN269" s="337"/>
      <c r="KNO269" s="307"/>
      <c r="KNP269" s="336"/>
      <c r="KNQ269" s="309"/>
      <c r="KNR269" s="337"/>
      <c r="KNS269" s="307"/>
      <c r="KNT269" s="336"/>
      <c r="KNU269" s="309"/>
      <c r="KNV269" s="337"/>
      <c r="KNW269" s="307"/>
      <c r="KNX269" s="336"/>
      <c r="KNY269" s="309"/>
      <c r="KNZ269" s="337"/>
      <c r="KOA269" s="307"/>
      <c r="KOB269" s="336"/>
      <c r="KOC269" s="309"/>
      <c r="KOD269" s="337"/>
      <c r="KOE269" s="307"/>
      <c r="KOF269" s="336"/>
      <c r="KOG269" s="309"/>
      <c r="KOH269" s="337"/>
      <c r="KOI269" s="307"/>
      <c r="KOJ269" s="336"/>
      <c r="KOK269" s="309"/>
      <c r="KOL269" s="337"/>
      <c r="KOM269" s="307"/>
      <c r="KON269" s="336"/>
      <c r="KOO269" s="309"/>
      <c r="KOP269" s="337"/>
      <c r="KOQ269" s="307"/>
      <c r="KOR269" s="336"/>
      <c r="KOS269" s="309"/>
      <c r="KOT269" s="337"/>
      <c r="KOU269" s="307"/>
      <c r="KOV269" s="336"/>
      <c r="KOW269" s="309"/>
      <c r="KOX269" s="337"/>
      <c r="KOY269" s="307"/>
      <c r="KOZ269" s="336"/>
      <c r="KPA269" s="309"/>
      <c r="KPB269" s="337"/>
      <c r="KPC269" s="307"/>
      <c r="KPD269" s="336"/>
      <c r="KPE269" s="309"/>
      <c r="KPF269" s="337"/>
      <c r="KPG269" s="307"/>
      <c r="KPH269" s="336"/>
      <c r="KPI269" s="309"/>
      <c r="KPJ269" s="337"/>
      <c r="KPK269" s="307"/>
      <c r="KPL269" s="336"/>
      <c r="KPM269" s="309"/>
      <c r="KPN269" s="337"/>
      <c r="KPO269" s="307"/>
      <c r="KPP269" s="336"/>
      <c r="KPQ269" s="309"/>
      <c r="KPR269" s="337"/>
      <c r="KPS269" s="307"/>
      <c r="KPT269" s="336"/>
      <c r="KPU269" s="309"/>
      <c r="KPV269" s="337"/>
      <c r="KPW269" s="307"/>
      <c r="KPX269" s="336"/>
      <c r="KPY269" s="309"/>
      <c r="KPZ269" s="337"/>
      <c r="KQA269" s="307"/>
      <c r="KQB269" s="336"/>
      <c r="KQC269" s="309"/>
      <c r="KQD269" s="337"/>
      <c r="KQE269" s="307"/>
      <c r="KQF269" s="336"/>
      <c r="KQG269" s="309"/>
      <c r="KQH269" s="337"/>
      <c r="KQI269" s="307"/>
      <c r="KQJ269" s="336"/>
      <c r="KQK269" s="309"/>
      <c r="KQL269" s="337"/>
      <c r="KQM269" s="307"/>
      <c r="KQN269" s="336"/>
      <c r="KQO269" s="309"/>
      <c r="KQP269" s="337"/>
      <c r="KQQ269" s="307"/>
      <c r="KQR269" s="336"/>
      <c r="KQS269" s="309"/>
      <c r="KQT269" s="337"/>
      <c r="KQU269" s="307"/>
      <c r="KQV269" s="336"/>
      <c r="KQW269" s="309"/>
      <c r="KQX269" s="337"/>
      <c r="KQY269" s="307"/>
      <c r="KQZ269" s="336"/>
      <c r="KRA269" s="309"/>
      <c r="KRB269" s="337"/>
      <c r="KRC269" s="307"/>
      <c r="KRD269" s="336"/>
      <c r="KRE269" s="309"/>
      <c r="KRF269" s="337"/>
      <c r="KRG269" s="307"/>
      <c r="KRH269" s="336"/>
      <c r="KRI269" s="309"/>
      <c r="KRJ269" s="337"/>
      <c r="KRK269" s="307"/>
      <c r="KRL269" s="336"/>
      <c r="KRM269" s="309"/>
      <c r="KRN269" s="337"/>
      <c r="KRO269" s="307"/>
      <c r="KRP269" s="336"/>
      <c r="KRQ269" s="309"/>
      <c r="KRR269" s="337"/>
      <c r="KRS269" s="307"/>
      <c r="KRT269" s="336"/>
      <c r="KRU269" s="309"/>
      <c r="KRV269" s="337"/>
      <c r="KRW269" s="307"/>
      <c r="KRX269" s="336"/>
      <c r="KRY269" s="309"/>
      <c r="KRZ269" s="337"/>
      <c r="KSA269" s="307"/>
      <c r="KSB269" s="336"/>
      <c r="KSC269" s="309"/>
      <c r="KSD269" s="337"/>
      <c r="KSE269" s="307"/>
      <c r="KSF269" s="336"/>
      <c r="KSG269" s="309"/>
      <c r="KSH269" s="337"/>
      <c r="KSI269" s="307"/>
      <c r="KSJ269" s="336"/>
      <c r="KSK269" s="309"/>
      <c r="KSL269" s="337"/>
      <c r="KSM269" s="307"/>
      <c r="KSN269" s="336"/>
      <c r="KSO269" s="309"/>
      <c r="KSP269" s="337"/>
      <c r="KSQ269" s="307"/>
      <c r="KSR269" s="336"/>
      <c r="KSS269" s="309"/>
      <c r="KST269" s="337"/>
      <c r="KSU269" s="307"/>
      <c r="KSV269" s="336"/>
      <c r="KSW269" s="309"/>
      <c r="KSX269" s="337"/>
      <c r="KSY269" s="307"/>
      <c r="KSZ269" s="336"/>
      <c r="KTA269" s="309"/>
      <c r="KTB269" s="337"/>
      <c r="KTC269" s="307"/>
      <c r="KTD269" s="336"/>
      <c r="KTE269" s="309"/>
      <c r="KTF269" s="337"/>
      <c r="KTG269" s="307"/>
      <c r="KTH269" s="336"/>
      <c r="KTI269" s="309"/>
      <c r="KTJ269" s="337"/>
      <c r="KTK269" s="307"/>
      <c r="KTL269" s="336"/>
      <c r="KTM269" s="309"/>
      <c r="KTN269" s="337"/>
      <c r="KTO269" s="307"/>
      <c r="KTP269" s="336"/>
      <c r="KTQ269" s="309"/>
      <c r="KTR269" s="337"/>
      <c r="KTS269" s="307"/>
      <c r="KTT269" s="336"/>
      <c r="KTU269" s="309"/>
      <c r="KTV269" s="337"/>
      <c r="KTW269" s="307"/>
      <c r="KTX269" s="336"/>
      <c r="KTY269" s="309"/>
      <c r="KTZ269" s="337"/>
      <c r="KUA269" s="307"/>
      <c r="KUB269" s="336"/>
      <c r="KUC269" s="309"/>
      <c r="KUD269" s="337"/>
      <c r="KUE269" s="307"/>
      <c r="KUF269" s="336"/>
      <c r="KUG269" s="309"/>
      <c r="KUH269" s="337"/>
      <c r="KUI269" s="307"/>
      <c r="KUJ269" s="336"/>
      <c r="KUK269" s="309"/>
      <c r="KUL269" s="337"/>
      <c r="KUM269" s="307"/>
      <c r="KUN269" s="336"/>
      <c r="KUO269" s="309"/>
      <c r="KUP269" s="337"/>
      <c r="KUQ269" s="307"/>
      <c r="KUR269" s="336"/>
      <c r="KUS269" s="309"/>
      <c r="KUT269" s="337"/>
      <c r="KUU269" s="307"/>
      <c r="KUV269" s="336"/>
      <c r="KUW269" s="309"/>
      <c r="KUX269" s="337"/>
      <c r="KUY269" s="307"/>
      <c r="KUZ269" s="336"/>
      <c r="KVA269" s="309"/>
      <c r="KVB269" s="337"/>
      <c r="KVC269" s="307"/>
      <c r="KVD269" s="336"/>
      <c r="KVE269" s="309"/>
      <c r="KVF269" s="337"/>
      <c r="KVG269" s="307"/>
      <c r="KVH269" s="336"/>
      <c r="KVI269" s="309"/>
      <c r="KVJ269" s="337"/>
      <c r="KVK269" s="307"/>
      <c r="KVL269" s="336"/>
      <c r="KVM269" s="309"/>
      <c r="KVN269" s="337"/>
      <c r="KVO269" s="307"/>
      <c r="KVP269" s="336"/>
      <c r="KVQ269" s="309"/>
      <c r="KVR269" s="337"/>
      <c r="KVS269" s="307"/>
      <c r="KVT269" s="336"/>
      <c r="KVU269" s="309"/>
      <c r="KVV269" s="337"/>
      <c r="KVW269" s="307"/>
      <c r="KVX269" s="336"/>
      <c r="KVY269" s="309"/>
      <c r="KVZ269" s="337"/>
      <c r="KWA269" s="307"/>
      <c r="KWB269" s="336"/>
      <c r="KWC269" s="309"/>
      <c r="KWD269" s="337"/>
      <c r="KWE269" s="307"/>
      <c r="KWF269" s="336"/>
      <c r="KWG269" s="309"/>
      <c r="KWH269" s="337"/>
      <c r="KWI269" s="307"/>
      <c r="KWJ269" s="336"/>
      <c r="KWK269" s="309"/>
      <c r="KWL269" s="337"/>
      <c r="KWM269" s="307"/>
      <c r="KWN269" s="336"/>
      <c r="KWO269" s="309"/>
      <c r="KWP269" s="337"/>
      <c r="KWQ269" s="307"/>
      <c r="KWR269" s="336"/>
      <c r="KWS269" s="309"/>
      <c r="KWT269" s="337"/>
      <c r="KWU269" s="307"/>
      <c r="KWV269" s="336"/>
      <c r="KWW269" s="309"/>
      <c r="KWX269" s="337"/>
      <c r="KWY269" s="307"/>
      <c r="KWZ269" s="336"/>
      <c r="KXA269" s="309"/>
      <c r="KXB269" s="337"/>
      <c r="KXC269" s="307"/>
      <c r="KXD269" s="336"/>
      <c r="KXE269" s="309"/>
      <c r="KXF269" s="337"/>
      <c r="KXG269" s="307"/>
      <c r="KXH269" s="336"/>
      <c r="KXI269" s="309"/>
      <c r="KXJ269" s="337"/>
      <c r="KXK269" s="307"/>
      <c r="KXL269" s="336"/>
      <c r="KXM269" s="309"/>
      <c r="KXN269" s="337"/>
      <c r="KXO269" s="307"/>
      <c r="KXP269" s="336"/>
      <c r="KXQ269" s="309"/>
      <c r="KXR269" s="337"/>
      <c r="KXS269" s="307"/>
      <c r="KXT269" s="336"/>
      <c r="KXU269" s="309"/>
      <c r="KXV269" s="337"/>
      <c r="KXW269" s="307"/>
      <c r="KXX269" s="336"/>
      <c r="KXY269" s="309"/>
      <c r="KXZ269" s="337"/>
      <c r="KYA269" s="307"/>
      <c r="KYB269" s="336"/>
      <c r="KYC269" s="309"/>
      <c r="KYD269" s="337"/>
      <c r="KYE269" s="307"/>
      <c r="KYF269" s="336"/>
      <c r="KYG269" s="309"/>
      <c r="KYH269" s="337"/>
      <c r="KYI269" s="307"/>
      <c r="KYJ269" s="336"/>
      <c r="KYK269" s="309"/>
      <c r="KYL269" s="337"/>
      <c r="KYM269" s="307"/>
      <c r="KYN269" s="336"/>
      <c r="KYO269" s="309"/>
      <c r="KYP269" s="337"/>
      <c r="KYQ269" s="307"/>
      <c r="KYR269" s="336"/>
      <c r="KYS269" s="309"/>
      <c r="KYT269" s="337"/>
      <c r="KYU269" s="307"/>
      <c r="KYV269" s="336"/>
      <c r="KYW269" s="309"/>
      <c r="KYX269" s="337"/>
      <c r="KYY269" s="307"/>
      <c r="KYZ269" s="336"/>
      <c r="KZA269" s="309"/>
      <c r="KZB269" s="337"/>
      <c r="KZC269" s="307"/>
      <c r="KZD269" s="336"/>
      <c r="KZE269" s="309"/>
      <c r="KZF269" s="337"/>
      <c r="KZG269" s="307"/>
      <c r="KZH269" s="336"/>
      <c r="KZI269" s="309"/>
      <c r="KZJ269" s="337"/>
      <c r="KZK269" s="307"/>
      <c r="KZL269" s="336"/>
      <c r="KZM269" s="309"/>
      <c r="KZN269" s="337"/>
      <c r="KZO269" s="307"/>
      <c r="KZP269" s="336"/>
      <c r="KZQ269" s="309"/>
      <c r="KZR269" s="337"/>
      <c r="KZS269" s="307"/>
      <c r="KZT269" s="336"/>
      <c r="KZU269" s="309"/>
      <c r="KZV269" s="337"/>
      <c r="KZW269" s="307"/>
      <c r="KZX269" s="336"/>
      <c r="KZY269" s="309"/>
      <c r="KZZ269" s="337"/>
      <c r="LAA269" s="307"/>
      <c r="LAB269" s="336"/>
      <c r="LAC269" s="309"/>
      <c r="LAD269" s="337"/>
      <c r="LAE269" s="307"/>
      <c r="LAF269" s="336"/>
      <c r="LAG269" s="309"/>
      <c r="LAH269" s="337"/>
      <c r="LAI269" s="307"/>
      <c r="LAJ269" s="336"/>
      <c r="LAK269" s="309"/>
      <c r="LAL269" s="337"/>
      <c r="LAM269" s="307"/>
      <c r="LAN269" s="336"/>
      <c r="LAO269" s="309"/>
      <c r="LAP269" s="337"/>
      <c r="LAQ269" s="307"/>
      <c r="LAR269" s="336"/>
      <c r="LAS269" s="309"/>
      <c r="LAT269" s="337"/>
      <c r="LAU269" s="307"/>
      <c r="LAV269" s="336"/>
      <c r="LAW269" s="309"/>
      <c r="LAX269" s="337"/>
      <c r="LAY269" s="307"/>
      <c r="LAZ269" s="336"/>
      <c r="LBA269" s="309"/>
      <c r="LBB269" s="337"/>
      <c r="LBC269" s="307"/>
      <c r="LBD269" s="336"/>
      <c r="LBE269" s="309"/>
      <c r="LBF269" s="337"/>
      <c r="LBG269" s="307"/>
      <c r="LBH269" s="336"/>
      <c r="LBI269" s="309"/>
      <c r="LBJ269" s="337"/>
      <c r="LBK269" s="307"/>
      <c r="LBL269" s="336"/>
      <c r="LBM269" s="309"/>
      <c r="LBN269" s="337"/>
      <c r="LBO269" s="307"/>
      <c r="LBP269" s="336"/>
      <c r="LBQ269" s="309"/>
      <c r="LBR269" s="337"/>
      <c r="LBS269" s="307"/>
      <c r="LBT269" s="336"/>
      <c r="LBU269" s="309"/>
      <c r="LBV269" s="337"/>
      <c r="LBW269" s="307"/>
      <c r="LBX269" s="336"/>
      <c r="LBY269" s="309"/>
      <c r="LBZ269" s="337"/>
      <c r="LCA269" s="307"/>
      <c r="LCB269" s="336"/>
      <c r="LCC269" s="309"/>
      <c r="LCD269" s="337"/>
      <c r="LCE269" s="307"/>
      <c r="LCF269" s="336"/>
      <c r="LCG269" s="309"/>
      <c r="LCH269" s="337"/>
      <c r="LCI269" s="307"/>
      <c r="LCJ269" s="336"/>
      <c r="LCK269" s="309"/>
      <c r="LCL269" s="337"/>
      <c r="LCM269" s="307"/>
      <c r="LCN269" s="336"/>
      <c r="LCO269" s="309"/>
      <c r="LCP269" s="337"/>
      <c r="LCQ269" s="307"/>
      <c r="LCR269" s="336"/>
      <c r="LCS269" s="309"/>
      <c r="LCT269" s="337"/>
      <c r="LCU269" s="307"/>
      <c r="LCV269" s="336"/>
      <c r="LCW269" s="309"/>
      <c r="LCX269" s="337"/>
      <c r="LCY269" s="307"/>
      <c r="LCZ269" s="336"/>
      <c r="LDA269" s="309"/>
      <c r="LDB269" s="337"/>
      <c r="LDC269" s="307"/>
      <c r="LDD269" s="336"/>
      <c r="LDE269" s="309"/>
      <c r="LDF269" s="337"/>
      <c r="LDG269" s="307"/>
      <c r="LDH269" s="336"/>
      <c r="LDI269" s="309"/>
      <c r="LDJ269" s="337"/>
      <c r="LDK269" s="307"/>
      <c r="LDL269" s="336"/>
      <c r="LDM269" s="309"/>
      <c r="LDN269" s="337"/>
      <c r="LDO269" s="307"/>
      <c r="LDP269" s="336"/>
      <c r="LDQ269" s="309"/>
      <c r="LDR269" s="337"/>
      <c r="LDS269" s="307"/>
      <c r="LDT269" s="336"/>
      <c r="LDU269" s="309"/>
      <c r="LDV269" s="337"/>
      <c r="LDW269" s="307"/>
      <c r="LDX269" s="336"/>
      <c r="LDY269" s="309"/>
      <c r="LDZ269" s="337"/>
      <c r="LEA269" s="307"/>
      <c r="LEB269" s="336"/>
      <c r="LEC269" s="309"/>
      <c r="LED269" s="337"/>
      <c r="LEE269" s="307"/>
      <c r="LEF269" s="336"/>
      <c r="LEG269" s="309"/>
      <c r="LEH269" s="337"/>
      <c r="LEI269" s="307"/>
      <c r="LEJ269" s="336"/>
      <c r="LEK269" s="309"/>
      <c r="LEL269" s="337"/>
      <c r="LEM269" s="307"/>
      <c r="LEN269" s="336"/>
      <c r="LEO269" s="309"/>
      <c r="LEP269" s="337"/>
      <c r="LEQ269" s="307"/>
      <c r="LER269" s="336"/>
      <c r="LES269" s="309"/>
      <c r="LET269" s="337"/>
      <c r="LEU269" s="307"/>
      <c r="LEV269" s="336"/>
      <c r="LEW269" s="309"/>
      <c r="LEX269" s="337"/>
      <c r="LEY269" s="307"/>
      <c r="LEZ269" s="336"/>
      <c r="LFA269" s="309"/>
      <c r="LFB269" s="337"/>
      <c r="LFC269" s="307"/>
      <c r="LFD269" s="336"/>
      <c r="LFE269" s="309"/>
      <c r="LFF269" s="337"/>
      <c r="LFG269" s="307"/>
      <c r="LFH269" s="336"/>
      <c r="LFI269" s="309"/>
      <c r="LFJ269" s="337"/>
      <c r="LFK269" s="307"/>
      <c r="LFL269" s="336"/>
      <c r="LFM269" s="309"/>
      <c r="LFN269" s="337"/>
      <c r="LFO269" s="307"/>
      <c r="LFP269" s="336"/>
      <c r="LFQ269" s="309"/>
      <c r="LFR269" s="337"/>
      <c r="LFS269" s="307"/>
      <c r="LFT269" s="336"/>
      <c r="LFU269" s="309"/>
      <c r="LFV269" s="337"/>
      <c r="LFW269" s="307"/>
      <c r="LFX269" s="336"/>
      <c r="LFY269" s="309"/>
      <c r="LFZ269" s="337"/>
      <c r="LGA269" s="307"/>
      <c r="LGB269" s="336"/>
      <c r="LGC269" s="309"/>
      <c r="LGD269" s="337"/>
      <c r="LGE269" s="307"/>
      <c r="LGF269" s="336"/>
      <c r="LGG269" s="309"/>
      <c r="LGH269" s="337"/>
      <c r="LGI269" s="307"/>
      <c r="LGJ269" s="336"/>
      <c r="LGK269" s="309"/>
      <c r="LGL269" s="337"/>
      <c r="LGM269" s="307"/>
      <c r="LGN269" s="336"/>
      <c r="LGO269" s="309"/>
      <c r="LGP269" s="337"/>
      <c r="LGQ269" s="307"/>
      <c r="LGR269" s="336"/>
      <c r="LGS269" s="309"/>
      <c r="LGT269" s="337"/>
      <c r="LGU269" s="307"/>
      <c r="LGV269" s="336"/>
      <c r="LGW269" s="309"/>
      <c r="LGX269" s="337"/>
      <c r="LGY269" s="307"/>
      <c r="LGZ269" s="336"/>
      <c r="LHA269" s="309"/>
      <c r="LHB269" s="337"/>
      <c r="LHC269" s="307"/>
      <c r="LHD269" s="336"/>
      <c r="LHE269" s="309"/>
      <c r="LHF269" s="337"/>
      <c r="LHG269" s="307"/>
      <c r="LHH269" s="336"/>
      <c r="LHI269" s="309"/>
      <c r="LHJ269" s="337"/>
      <c r="LHK269" s="307"/>
      <c r="LHL269" s="336"/>
      <c r="LHM269" s="309"/>
      <c r="LHN269" s="337"/>
      <c r="LHO269" s="307"/>
      <c r="LHP269" s="336"/>
      <c r="LHQ269" s="309"/>
      <c r="LHR269" s="337"/>
      <c r="LHS269" s="307"/>
      <c r="LHT269" s="336"/>
      <c r="LHU269" s="309"/>
      <c r="LHV269" s="337"/>
      <c r="LHW269" s="307"/>
      <c r="LHX269" s="336"/>
      <c r="LHY269" s="309"/>
      <c r="LHZ269" s="337"/>
      <c r="LIA269" s="307"/>
      <c r="LIB269" s="336"/>
      <c r="LIC269" s="309"/>
      <c r="LID269" s="337"/>
      <c r="LIE269" s="307"/>
      <c r="LIF269" s="336"/>
      <c r="LIG269" s="309"/>
      <c r="LIH269" s="337"/>
      <c r="LII269" s="307"/>
      <c r="LIJ269" s="336"/>
      <c r="LIK269" s="309"/>
      <c r="LIL269" s="337"/>
      <c r="LIM269" s="307"/>
      <c r="LIN269" s="336"/>
      <c r="LIO269" s="309"/>
      <c r="LIP269" s="337"/>
      <c r="LIQ269" s="307"/>
      <c r="LIR269" s="336"/>
      <c r="LIS269" s="309"/>
      <c r="LIT269" s="337"/>
      <c r="LIU269" s="307"/>
      <c r="LIV269" s="336"/>
      <c r="LIW269" s="309"/>
      <c r="LIX269" s="337"/>
      <c r="LIY269" s="307"/>
      <c r="LIZ269" s="336"/>
      <c r="LJA269" s="309"/>
      <c r="LJB269" s="337"/>
      <c r="LJC269" s="307"/>
      <c r="LJD269" s="336"/>
      <c r="LJE269" s="309"/>
      <c r="LJF269" s="337"/>
      <c r="LJG269" s="307"/>
      <c r="LJH269" s="336"/>
      <c r="LJI269" s="309"/>
      <c r="LJJ269" s="337"/>
      <c r="LJK269" s="307"/>
      <c r="LJL269" s="336"/>
      <c r="LJM269" s="309"/>
      <c r="LJN269" s="337"/>
      <c r="LJO269" s="307"/>
      <c r="LJP269" s="336"/>
      <c r="LJQ269" s="309"/>
      <c r="LJR269" s="337"/>
      <c r="LJS269" s="307"/>
      <c r="LJT269" s="336"/>
      <c r="LJU269" s="309"/>
      <c r="LJV269" s="337"/>
      <c r="LJW269" s="307"/>
      <c r="LJX269" s="336"/>
      <c r="LJY269" s="309"/>
      <c r="LJZ269" s="337"/>
      <c r="LKA269" s="307"/>
      <c r="LKB269" s="336"/>
      <c r="LKC269" s="309"/>
      <c r="LKD269" s="337"/>
      <c r="LKE269" s="307"/>
      <c r="LKF269" s="336"/>
      <c r="LKG269" s="309"/>
      <c r="LKH269" s="337"/>
      <c r="LKI269" s="307"/>
      <c r="LKJ269" s="336"/>
      <c r="LKK269" s="309"/>
      <c r="LKL269" s="337"/>
      <c r="LKM269" s="307"/>
      <c r="LKN269" s="336"/>
      <c r="LKO269" s="309"/>
      <c r="LKP269" s="337"/>
      <c r="LKQ269" s="307"/>
      <c r="LKR269" s="336"/>
      <c r="LKS269" s="309"/>
      <c r="LKT269" s="337"/>
      <c r="LKU269" s="307"/>
      <c r="LKV269" s="336"/>
      <c r="LKW269" s="309"/>
      <c r="LKX269" s="337"/>
      <c r="LKY269" s="307"/>
      <c r="LKZ269" s="336"/>
      <c r="LLA269" s="309"/>
      <c r="LLB269" s="337"/>
      <c r="LLC269" s="307"/>
      <c r="LLD269" s="336"/>
      <c r="LLE269" s="309"/>
      <c r="LLF269" s="337"/>
      <c r="LLG269" s="307"/>
      <c r="LLH269" s="336"/>
      <c r="LLI269" s="309"/>
      <c r="LLJ269" s="337"/>
      <c r="LLK269" s="307"/>
      <c r="LLL269" s="336"/>
      <c r="LLM269" s="309"/>
      <c r="LLN269" s="337"/>
      <c r="LLO269" s="307"/>
      <c r="LLP269" s="336"/>
      <c r="LLQ269" s="309"/>
      <c r="LLR269" s="337"/>
      <c r="LLS269" s="307"/>
      <c r="LLT269" s="336"/>
      <c r="LLU269" s="309"/>
      <c r="LLV269" s="337"/>
      <c r="LLW269" s="307"/>
      <c r="LLX269" s="336"/>
      <c r="LLY269" s="309"/>
      <c r="LLZ269" s="337"/>
      <c r="LMA269" s="307"/>
      <c r="LMB269" s="336"/>
      <c r="LMC269" s="309"/>
      <c r="LMD269" s="337"/>
      <c r="LME269" s="307"/>
      <c r="LMF269" s="336"/>
      <c r="LMG269" s="309"/>
      <c r="LMH269" s="337"/>
      <c r="LMI269" s="307"/>
      <c r="LMJ269" s="336"/>
      <c r="LMK269" s="309"/>
      <c r="LML269" s="337"/>
      <c r="LMM269" s="307"/>
      <c r="LMN269" s="336"/>
      <c r="LMO269" s="309"/>
      <c r="LMP269" s="337"/>
      <c r="LMQ269" s="307"/>
      <c r="LMR269" s="336"/>
      <c r="LMS269" s="309"/>
      <c r="LMT269" s="337"/>
      <c r="LMU269" s="307"/>
      <c r="LMV269" s="336"/>
      <c r="LMW269" s="309"/>
      <c r="LMX269" s="337"/>
      <c r="LMY269" s="307"/>
      <c r="LMZ269" s="336"/>
      <c r="LNA269" s="309"/>
      <c r="LNB269" s="337"/>
      <c r="LNC269" s="307"/>
      <c r="LND269" s="336"/>
      <c r="LNE269" s="309"/>
      <c r="LNF269" s="337"/>
      <c r="LNG269" s="307"/>
      <c r="LNH269" s="336"/>
      <c r="LNI269" s="309"/>
      <c r="LNJ269" s="337"/>
      <c r="LNK269" s="307"/>
      <c r="LNL269" s="336"/>
      <c r="LNM269" s="309"/>
      <c r="LNN269" s="337"/>
      <c r="LNO269" s="307"/>
      <c r="LNP269" s="336"/>
      <c r="LNQ269" s="309"/>
      <c r="LNR269" s="337"/>
      <c r="LNS269" s="307"/>
      <c r="LNT269" s="336"/>
      <c r="LNU269" s="309"/>
      <c r="LNV269" s="337"/>
      <c r="LNW269" s="307"/>
      <c r="LNX269" s="336"/>
      <c r="LNY269" s="309"/>
      <c r="LNZ269" s="337"/>
      <c r="LOA269" s="307"/>
      <c r="LOB269" s="336"/>
      <c r="LOC269" s="309"/>
      <c r="LOD269" s="337"/>
      <c r="LOE269" s="307"/>
      <c r="LOF269" s="336"/>
      <c r="LOG269" s="309"/>
      <c r="LOH269" s="337"/>
      <c r="LOI269" s="307"/>
      <c r="LOJ269" s="336"/>
      <c r="LOK269" s="309"/>
      <c r="LOL269" s="337"/>
      <c r="LOM269" s="307"/>
      <c r="LON269" s="336"/>
      <c r="LOO269" s="309"/>
      <c r="LOP269" s="337"/>
      <c r="LOQ269" s="307"/>
      <c r="LOR269" s="336"/>
      <c r="LOS269" s="309"/>
      <c r="LOT269" s="337"/>
      <c r="LOU269" s="307"/>
      <c r="LOV269" s="336"/>
      <c r="LOW269" s="309"/>
      <c r="LOX269" s="337"/>
      <c r="LOY269" s="307"/>
      <c r="LOZ269" s="336"/>
      <c r="LPA269" s="309"/>
      <c r="LPB269" s="337"/>
      <c r="LPC269" s="307"/>
      <c r="LPD269" s="336"/>
      <c r="LPE269" s="309"/>
      <c r="LPF269" s="337"/>
      <c r="LPG269" s="307"/>
      <c r="LPH269" s="336"/>
      <c r="LPI269" s="309"/>
      <c r="LPJ269" s="337"/>
      <c r="LPK269" s="307"/>
      <c r="LPL269" s="336"/>
      <c r="LPM269" s="309"/>
      <c r="LPN269" s="337"/>
      <c r="LPO269" s="307"/>
      <c r="LPP269" s="336"/>
      <c r="LPQ269" s="309"/>
      <c r="LPR269" s="337"/>
      <c r="LPS269" s="307"/>
      <c r="LPT269" s="336"/>
      <c r="LPU269" s="309"/>
      <c r="LPV269" s="337"/>
      <c r="LPW269" s="307"/>
      <c r="LPX269" s="336"/>
      <c r="LPY269" s="309"/>
      <c r="LPZ269" s="337"/>
      <c r="LQA269" s="307"/>
      <c r="LQB269" s="336"/>
      <c r="LQC269" s="309"/>
      <c r="LQD269" s="337"/>
      <c r="LQE269" s="307"/>
      <c r="LQF269" s="336"/>
      <c r="LQG269" s="309"/>
      <c r="LQH269" s="337"/>
      <c r="LQI269" s="307"/>
      <c r="LQJ269" s="336"/>
      <c r="LQK269" s="309"/>
      <c r="LQL269" s="337"/>
      <c r="LQM269" s="307"/>
      <c r="LQN269" s="336"/>
      <c r="LQO269" s="309"/>
      <c r="LQP269" s="337"/>
      <c r="LQQ269" s="307"/>
      <c r="LQR269" s="336"/>
      <c r="LQS269" s="309"/>
      <c r="LQT269" s="337"/>
      <c r="LQU269" s="307"/>
      <c r="LQV269" s="336"/>
      <c r="LQW269" s="309"/>
      <c r="LQX269" s="337"/>
      <c r="LQY269" s="307"/>
      <c r="LQZ269" s="336"/>
      <c r="LRA269" s="309"/>
      <c r="LRB269" s="337"/>
      <c r="LRC269" s="307"/>
      <c r="LRD269" s="336"/>
      <c r="LRE269" s="309"/>
      <c r="LRF269" s="337"/>
      <c r="LRG269" s="307"/>
      <c r="LRH269" s="336"/>
      <c r="LRI269" s="309"/>
      <c r="LRJ269" s="337"/>
      <c r="LRK269" s="307"/>
      <c r="LRL269" s="336"/>
      <c r="LRM269" s="309"/>
      <c r="LRN269" s="337"/>
      <c r="LRO269" s="307"/>
      <c r="LRP269" s="336"/>
      <c r="LRQ269" s="309"/>
      <c r="LRR269" s="337"/>
      <c r="LRS269" s="307"/>
      <c r="LRT269" s="336"/>
      <c r="LRU269" s="309"/>
      <c r="LRV269" s="337"/>
      <c r="LRW269" s="307"/>
      <c r="LRX269" s="336"/>
      <c r="LRY269" s="309"/>
      <c r="LRZ269" s="337"/>
      <c r="LSA269" s="307"/>
      <c r="LSB269" s="336"/>
      <c r="LSC269" s="309"/>
      <c r="LSD269" s="337"/>
      <c r="LSE269" s="307"/>
      <c r="LSF269" s="336"/>
      <c r="LSG269" s="309"/>
      <c r="LSH269" s="337"/>
      <c r="LSI269" s="307"/>
      <c r="LSJ269" s="336"/>
      <c r="LSK269" s="309"/>
      <c r="LSL269" s="337"/>
      <c r="LSM269" s="307"/>
      <c r="LSN269" s="336"/>
      <c r="LSO269" s="309"/>
      <c r="LSP269" s="337"/>
      <c r="LSQ269" s="307"/>
      <c r="LSR269" s="336"/>
      <c r="LSS269" s="309"/>
      <c r="LST269" s="337"/>
      <c r="LSU269" s="307"/>
      <c r="LSV269" s="336"/>
      <c r="LSW269" s="309"/>
      <c r="LSX269" s="337"/>
      <c r="LSY269" s="307"/>
      <c r="LSZ269" s="336"/>
      <c r="LTA269" s="309"/>
      <c r="LTB269" s="337"/>
      <c r="LTC269" s="307"/>
      <c r="LTD269" s="336"/>
      <c r="LTE269" s="309"/>
      <c r="LTF269" s="337"/>
      <c r="LTG269" s="307"/>
      <c r="LTH269" s="336"/>
      <c r="LTI269" s="309"/>
      <c r="LTJ269" s="337"/>
      <c r="LTK269" s="307"/>
      <c r="LTL269" s="336"/>
      <c r="LTM269" s="309"/>
      <c r="LTN269" s="337"/>
      <c r="LTO269" s="307"/>
      <c r="LTP269" s="336"/>
      <c r="LTQ269" s="309"/>
      <c r="LTR269" s="337"/>
      <c r="LTS269" s="307"/>
      <c r="LTT269" s="336"/>
      <c r="LTU269" s="309"/>
      <c r="LTV269" s="337"/>
      <c r="LTW269" s="307"/>
      <c r="LTX269" s="336"/>
      <c r="LTY269" s="309"/>
      <c r="LTZ269" s="337"/>
      <c r="LUA269" s="307"/>
      <c r="LUB269" s="336"/>
      <c r="LUC269" s="309"/>
      <c r="LUD269" s="337"/>
      <c r="LUE269" s="307"/>
      <c r="LUF269" s="336"/>
      <c r="LUG269" s="309"/>
      <c r="LUH269" s="337"/>
      <c r="LUI269" s="307"/>
      <c r="LUJ269" s="336"/>
      <c r="LUK269" s="309"/>
      <c r="LUL269" s="337"/>
      <c r="LUM269" s="307"/>
      <c r="LUN269" s="336"/>
      <c r="LUO269" s="309"/>
      <c r="LUP269" s="337"/>
      <c r="LUQ269" s="307"/>
      <c r="LUR269" s="336"/>
      <c r="LUS269" s="309"/>
      <c r="LUT269" s="337"/>
      <c r="LUU269" s="307"/>
      <c r="LUV269" s="336"/>
      <c r="LUW269" s="309"/>
      <c r="LUX269" s="337"/>
      <c r="LUY269" s="307"/>
      <c r="LUZ269" s="336"/>
      <c r="LVA269" s="309"/>
      <c r="LVB269" s="337"/>
      <c r="LVC269" s="307"/>
      <c r="LVD269" s="336"/>
      <c r="LVE269" s="309"/>
      <c r="LVF269" s="337"/>
      <c r="LVG269" s="307"/>
      <c r="LVH269" s="336"/>
      <c r="LVI269" s="309"/>
      <c r="LVJ269" s="337"/>
      <c r="LVK269" s="307"/>
      <c r="LVL269" s="336"/>
      <c r="LVM269" s="309"/>
      <c r="LVN269" s="337"/>
      <c r="LVO269" s="307"/>
      <c r="LVP269" s="336"/>
      <c r="LVQ269" s="309"/>
      <c r="LVR269" s="337"/>
      <c r="LVS269" s="307"/>
      <c r="LVT269" s="336"/>
      <c r="LVU269" s="309"/>
      <c r="LVV269" s="337"/>
      <c r="LVW269" s="307"/>
      <c r="LVX269" s="336"/>
      <c r="LVY269" s="309"/>
      <c r="LVZ269" s="337"/>
      <c r="LWA269" s="307"/>
      <c r="LWB269" s="336"/>
      <c r="LWC269" s="309"/>
      <c r="LWD269" s="337"/>
      <c r="LWE269" s="307"/>
      <c r="LWF269" s="336"/>
      <c r="LWG269" s="309"/>
      <c r="LWH269" s="337"/>
      <c r="LWI269" s="307"/>
      <c r="LWJ269" s="336"/>
      <c r="LWK269" s="309"/>
      <c r="LWL269" s="337"/>
      <c r="LWM269" s="307"/>
      <c r="LWN269" s="336"/>
      <c r="LWO269" s="309"/>
      <c r="LWP269" s="337"/>
      <c r="LWQ269" s="307"/>
      <c r="LWR269" s="336"/>
      <c r="LWS269" s="309"/>
      <c r="LWT269" s="337"/>
      <c r="LWU269" s="307"/>
      <c r="LWV269" s="336"/>
      <c r="LWW269" s="309"/>
      <c r="LWX269" s="337"/>
      <c r="LWY269" s="307"/>
      <c r="LWZ269" s="336"/>
      <c r="LXA269" s="309"/>
      <c r="LXB269" s="337"/>
      <c r="LXC269" s="307"/>
      <c r="LXD269" s="336"/>
      <c r="LXE269" s="309"/>
      <c r="LXF269" s="337"/>
      <c r="LXG269" s="307"/>
      <c r="LXH269" s="336"/>
      <c r="LXI269" s="309"/>
      <c r="LXJ269" s="337"/>
      <c r="LXK269" s="307"/>
      <c r="LXL269" s="336"/>
      <c r="LXM269" s="309"/>
      <c r="LXN269" s="337"/>
      <c r="LXO269" s="307"/>
      <c r="LXP269" s="336"/>
      <c r="LXQ269" s="309"/>
      <c r="LXR269" s="337"/>
      <c r="LXS269" s="307"/>
      <c r="LXT269" s="336"/>
      <c r="LXU269" s="309"/>
      <c r="LXV269" s="337"/>
      <c r="LXW269" s="307"/>
      <c r="LXX269" s="336"/>
      <c r="LXY269" s="309"/>
      <c r="LXZ269" s="337"/>
      <c r="LYA269" s="307"/>
      <c r="LYB269" s="336"/>
      <c r="LYC269" s="309"/>
      <c r="LYD269" s="337"/>
      <c r="LYE269" s="307"/>
      <c r="LYF269" s="336"/>
      <c r="LYG269" s="309"/>
      <c r="LYH269" s="337"/>
      <c r="LYI269" s="307"/>
      <c r="LYJ269" s="336"/>
      <c r="LYK269" s="309"/>
      <c r="LYL269" s="337"/>
      <c r="LYM269" s="307"/>
      <c r="LYN269" s="336"/>
      <c r="LYO269" s="309"/>
      <c r="LYP269" s="337"/>
      <c r="LYQ269" s="307"/>
      <c r="LYR269" s="336"/>
      <c r="LYS269" s="309"/>
      <c r="LYT269" s="337"/>
      <c r="LYU269" s="307"/>
      <c r="LYV269" s="336"/>
      <c r="LYW269" s="309"/>
      <c r="LYX269" s="337"/>
      <c r="LYY269" s="307"/>
      <c r="LYZ269" s="336"/>
      <c r="LZA269" s="309"/>
      <c r="LZB269" s="337"/>
      <c r="LZC269" s="307"/>
      <c r="LZD269" s="336"/>
      <c r="LZE269" s="309"/>
      <c r="LZF269" s="337"/>
      <c r="LZG269" s="307"/>
      <c r="LZH269" s="336"/>
      <c r="LZI269" s="309"/>
      <c r="LZJ269" s="337"/>
      <c r="LZK269" s="307"/>
      <c r="LZL269" s="336"/>
      <c r="LZM269" s="309"/>
      <c r="LZN269" s="337"/>
      <c r="LZO269" s="307"/>
      <c r="LZP269" s="336"/>
      <c r="LZQ269" s="309"/>
      <c r="LZR269" s="337"/>
      <c r="LZS269" s="307"/>
      <c r="LZT269" s="336"/>
      <c r="LZU269" s="309"/>
      <c r="LZV269" s="337"/>
      <c r="LZW269" s="307"/>
      <c r="LZX269" s="336"/>
      <c r="LZY269" s="309"/>
      <c r="LZZ269" s="337"/>
      <c r="MAA269" s="307"/>
      <c r="MAB269" s="336"/>
      <c r="MAC269" s="309"/>
      <c r="MAD269" s="337"/>
      <c r="MAE269" s="307"/>
      <c r="MAF269" s="336"/>
      <c r="MAG269" s="309"/>
      <c r="MAH269" s="337"/>
      <c r="MAI269" s="307"/>
      <c r="MAJ269" s="336"/>
      <c r="MAK269" s="309"/>
      <c r="MAL269" s="337"/>
      <c r="MAM269" s="307"/>
      <c r="MAN269" s="336"/>
      <c r="MAO269" s="309"/>
      <c r="MAP269" s="337"/>
      <c r="MAQ269" s="307"/>
      <c r="MAR269" s="336"/>
      <c r="MAS269" s="309"/>
      <c r="MAT269" s="337"/>
      <c r="MAU269" s="307"/>
      <c r="MAV269" s="336"/>
      <c r="MAW269" s="309"/>
      <c r="MAX269" s="337"/>
      <c r="MAY269" s="307"/>
      <c r="MAZ269" s="336"/>
      <c r="MBA269" s="309"/>
      <c r="MBB269" s="337"/>
      <c r="MBC269" s="307"/>
      <c r="MBD269" s="336"/>
      <c r="MBE269" s="309"/>
      <c r="MBF269" s="337"/>
      <c r="MBG269" s="307"/>
      <c r="MBH269" s="336"/>
      <c r="MBI269" s="309"/>
      <c r="MBJ269" s="337"/>
      <c r="MBK269" s="307"/>
      <c r="MBL269" s="336"/>
      <c r="MBM269" s="309"/>
      <c r="MBN269" s="337"/>
      <c r="MBO269" s="307"/>
      <c r="MBP269" s="336"/>
      <c r="MBQ269" s="309"/>
      <c r="MBR269" s="337"/>
      <c r="MBS269" s="307"/>
      <c r="MBT269" s="336"/>
      <c r="MBU269" s="309"/>
      <c r="MBV269" s="337"/>
      <c r="MBW269" s="307"/>
      <c r="MBX269" s="336"/>
      <c r="MBY269" s="309"/>
      <c r="MBZ269" s="337"/>
      <c r="MCA269" s="307"/>
      <c r="MCB269" s="336"/>
      <c r="MCC269" s="309"/>
      <c r="MCD269" s="337"/>
      <c r="MCE269" s="307"/>
      <c r="MCF269" s="336"/>
      <c r="MCG269" s="309"/>
      <c r="MCH269" s="337"/>
      <c r="MCI269" s="307"/>
      <c r="MCJ269" s="336"/>
      <c r="MCK269" s="309"/>
      <c r="MCL269" s="337"/>
      <c r="MCM269" s="307"/>
      <c r="MCN269" s="336"/>
      <c r="MCO269" s="309"/>
      <c r="MCP269" s="337"/>
      <c r="MCQ269" s="307"/>
      <c r="MCR269" s="336"/>
      <c r="MCS269" s="309"/>
      <c r="MCT269" s="337"/>
      <c r="MCU269" s="307"/>
      <c r="MCV269" s="336"/>
      <c r="MCW269" s="309"/>
      <c r="MCX269" s="337"/>
      <c r="MCY269" s="307"/>
      <c r="MCZ269" s="336"/>
      <c r="MDA269" s="309"/>
      <c r="MDB269" s="337"/>
      <c r="MDC269" s="307"/>
      <c r="MDD269" s="336"/>
      <c r="MDE269" s="309"/>
      <c r="MDF269" s="337"/>
      <c r="MDG269" s="307"/>
      <c r="MDH269" s="336"/>
      <c r="MDI269" s="309"/>
      <c r="MDJ269" s="337"/>
      <c r="MDK269" s="307"/>
      <c r="MDL269" s="336"/>
      <c r="MDM269" s="309"/>
      <c r="MDN269" s="337"/>
      <c r="MDO269" s="307"/>
      <c r="MDP269" s="336"/>
      <c r="MDQ269" s="309"/>
      <c r="MDR269" s="337"/>
      <c r="MDS269" s="307"/>
      <c r="MDT269" s="336"/>
      <c r="MDU269" s="309"/>
      <c r="MDV269" s="337"/>
      <c r="MDW269" s="307"/>
      <c r="MDX269" s="336"/>
      <c r="MDY269" s="309"/>
      <c r="MDZ269" s="337"/>
      <c r="MEA269" s="307"/>
      <c r="MEB269" s="336"/>
      <c r="MEC269" s="309"/>
      <c r="MED269" s="337"/>
      <c r="MEE269" s="307"/>
      <c r="MEF269" s="336"/>
      <c r="MEG269" s="309"/>
      <c r="MEH269" s="337"/>
      <c r="MEI269" s="307"/>
      <c r="MEJ269" s="336"/>
      <c r="MEK269" s="309"/>
      <c r="MEL269" s="337"/>
      <c r="MEM269" s="307"/>
      <c r="MEN269" s="336"/>
      <c r="MEO269" s="309"/>
      <c r="MEP269" s="337"/>
      <c r="MEQ269" s="307"/>
      <c r="MER269" s="336"/>
      <c r="MES269" s="309"/>
      <c r="MET269" s="337"/>
      <c r="MEU269" s="307"/>
      <c r="MEV269" s="336"/>
      <c r="MEW269" s="309"/>
      <c r="MEX269" s="337"/>
      <c r="MEY269" s="307"/>
      <c r="MEZ269" s="336"/>
      <c r="MFA269" s="309"/>
      <c r="MFB269" s="337"/>
      <c r="MFC269" s="307"/>
      <c r="MFD269" s="336"/>
      <c r="MFE269" s="309"/>
      <c r="MFF269" s="337"/>
      <c r="MFG269" s="307"/>
      <c r="MFH269" s="336"/>
      <c r="MFI269" s="309"/>
      <c r="MFJ269" s="337"/>
      <c r="MFK269" s="307"/>
      <c r="MFL269" s="336"/>
      <c r="MFM269" s="309"/>
      <c r="MFN269" s="337"/>
      <c r="MFO269" s="307"/>
      <c r="MFP269" s="336"/>
      <c r="MFQ269" s="309"/>
      <c r="MFR269" s="337"/>
      <c r="MFS269" s="307"/>
      <c r="MFT269" s="336"/>
      <c r="MFU269" s="309"/>
      <c r="MFV269" s="337"/>
      <c r="MFW269" s="307"/>
      <c r="MFX269" s="336"/>
      <c r="MFY269" s="309"/>
      <c r="MFZ269" s="337"/>
      <c r="MGA269" s="307"/>
      <c r="MGB269" s="336"/>
      <c r="MGC269" s="309"/>
      <c r="MGD269" s="337"/>
      <c r="MGE269" s="307"/>
      <c r="MGF269" s="336"/>
      <c r="MGG269" s="309"/>
      <c r="MGH269" s="337"/>
      <c r="MGI269" s="307"/>
      <c r="MGJ269" s="336"/>
      <c r="MGK269" s="309"/>
      <c r="MGL269" s="337"/>
      <c r="MGM269" s="307"/>
      <c r="MGN269" s="336"/>
      <c r="MGO269" s="309"/>
      <c r="MGP269" s="337"/>
      <c r="MGQ269" s="307"/>
      <c r="MGR269" s="336"/>
      <c r="MGS269" s="309"/>
      <c r="MGT269" s="337"/>
      <c r="MGU269" s="307"/>
      <c r="MGV269" s="336"/>
      <c r="MGW269" s="309"/>
      <c r="MGX269" s="337"/>
      <c r="MGY269" s="307"/>
      <c r="MGZ269" s="336"/>
      <c r="MHA269" s="309"/>
      <c r="MHB269" s="337"/>
      <c r="MHC269" s="307"/>
      <c r="MHD269" s="336"/>
      <c r="MHE269" s="309"/>
      <c r="MHF269" s="337"/>
      <c r="MHG269" s="307"/>
      <c r="MHH269" s="336"/>
      <c r="MHI269" s="309"/>
      <c r="MHJ269" s="337"/>
      <c r="MHK269" s="307"/>
      <c r="MHL269" s="336"/>
      <c r="MHM269" s="309"/>
      <c r="MHN269" s="337"/>
      <c r="MHO269" s="307"/>
      <c r="MHP269" s="336"/>
      <c r="MHQ269" s="309"/>
      <c r="MHR269" s="337"/>
      <c r="MHS269" s="307"/>
      <c r="MHT269" s="336"/>
      <c r="MHU269" s="309"/>
      <c r="MHV269" s="337"/>
      <c r="MHW269" s="307"/>
      <c r="MHX269" s="336"/>
      <c r="MHY269" s="309"/>
      <c r="MHZ269" s="337"/>
      <c r="MIA269" s="307"/>
      <c r="MIB269" s="336"/>
      <c r="MIC269" s="309"/>
      <c r="MID269" s="337"/>
      <c r="MIE269" s="307"/>
      <c r="MIF269" s="336"/>
      <c r="MIG269" s="309"/>
      <c r="MIH269" s="337"/>
      <c r="MII269" s="307"/>
      <c r="MIJ269" s="336"/>
      <c r="MIK269" s="309"/>
      <c r="MIL269" s="337"/>
      <c r="MIM269" s="307"/>
      <c r="MIN269" s="336"/>
      <c r="MIO269" s="309"/>
      <c r="MIP269" s="337"/>
      <c r="MIQ269" s="307"/>
      <c r="MIR269" s="336"/>
      <c r="MIS269" s="309"/>
      <c r="MIT269" s="337"/>
      <c r="MIU269" s="307"/>
      <c r="MIV269" s="336"/>
      <c r="MIW269" s="309"/>
      <c r="MIX269" s="337"/>
      <c r="MIY269" s="307"/>
      <c r="MIZ269" s="336"/>
      <c r="MJA269" s="309"/>
      <c r="MJB269" s="337"/>
      <c r="MJC269" s="307"/>
      <c r="MJD269" s="336"/>
      <c r="MJE269" s="309"/>
      <c r="MJF269" s="337"/>
      <c r="MJG269" s="307"/>
      <c r="MJH269" s="336"/>
      <c r="MJI269" s="309"/>
      <c r="MJJ269" s="337"/>
      <c r="MJK269" s="307"/>
      <c r="MJL269" s="336"/>
      <c r="MJM269" s="309"/>
      <c r="MJN269" s="337"/>
      <c r="MJO269" s="307"/>
      <c r="MJP269" s="336"/>
      <c r="MJQ269" s="309"/>
      <c r="MJR269" s="337"/>
      <c r="MJS269" s="307"/>
      <c r="MJT269" s="336"/>
      <c r="MJU269" s="309"/>
      <c r="MJV269" s="337"/>
      <c r="MJW269" s="307"/>
      <c r="MJX269" s="336"/>
      <c r="MJY269" s="309"/>
      <c r="MJZ269" s="337"/>
      <c r="MKA269" s="307"/>
      <c r="MKB269" s="336"/>
      <c r="MKC269" s="309"/>
      <c r="MKD269" s="337"/>
      <c r="MKE269" s="307"/>
      <c r="MKF269" s="336"/>
      <c r="MKG269" s="309"/>
      <c r="MKH269" s="337"/>
      <c r="MKI269" s="307"/>
      <c r="MKJ269" s="336"/>
      <c r="MKK269" s="309"/>
      <c r="MKL269" s="337"/>
      <c r="MKM269" s="307"/>
      <c r="MKN269" s="336"/>
      <c r="MKO269" s="309"/>
      <c r="MKP269" s="337"/>
      <c r="MKQ269" s="307"/>
      <c r="MKR269" s="336"/>
      <c r="MKS269" s="309"/>
      <c r="MKT269" s="337"/>
      <c r="MKU269" s="307"/>
      <c r="MKV269" s="336"/>
      <c r="MKW269" s="309"/>
      <c r="MKX269" s="337"/>
      <c r="MKY269" s="307"/>
      <c r="MKZ269" s="336"/>
      <c r="MLA269" s="309"/>
      <c r="MLB269" s="337"/>
      <c r="MLC269" s="307"/>
      <c r="MLD269" s="336"/>
      <c r="MLE269" s="309"/>
      <c r="MLF269" s="337"/>
      <c r="MLG269" s="307"/>
      <c r="MLH269" s="336"/>
      <c r="MLI269" s="309"/>
      <c r="MLJ269" s="337"/>
      <c r="MLK269" s="307"/>
      <c r="MLL269" s="336"/>
      <c r="MLM269" s="309"/>
      <c r="MLN269" s="337"/>
      <c r="MLO269" s="307"/>
      <c r="MLP269" s="336"/>
      <c r="MLQ269" s="309"/>
      <c r="MLR269" s="337"/>
      <c r="MLS269" s="307"/>
      <c r="MLT269" s="336"/>
      <c r="MLU269" s="309"/>
      <c r="MLV269" s="337"/>
      <c r="MLW269" s="307"/>
      <c r="MLX269" s="336"/>
      <c r="MLY269" s="309"/>
      <c r="MLZ269" s="337"/>
      <c r="MMA269" s="307"/>
      <c r="MMB269" s="336"/>
      <c r="MMC269" s="309"/>
      <c r="MMD269" s="337"/>
      <c r="MME269" s="307"/>
      <c r="MMF269" s="336"/>
      <c r="MMG269" s="309"/>
      <c r="MMH269" s="337"/>
      <c r="MMI269" s="307"/>
      <c r="MMJ269" s="336"/>
      <c r="MMK269" s="309"/>
      <c r="MML269" s="337"/>
      <c r="MMM269" s="307"/>
      <c r="MMN269" s="336"/>
      <c r="MMO269" s="309"/>
      <c r="MMP269" s="337"/>
      <c r="MMQ269" s="307"/>
      <c r="MMR269" s="336"/>
      <c r="MMS269" s="309"/>
      <c r="MMT269" s="337"/>
      <c r="MMU269" s="307"/>
      <c r="MMV269" s="336"/>
      <c r="MMW269" s="309"/>
      <c r="MMX269" s="337"/>
      <c r="MMY269" s="307"/>
      <c r="MMZ269" s="336"/>
      <c r="MNA269" s="309"/>
      <c r="MNB269" s="337"/>
      <c r="MNC269" s="307"/>
      <c r="MND269" s="336"/>
      <c r="MNE269" s="309"/>
      <c r="MNF269" s="337"/>
      <c r="MNG269" s="307"/>
      <c r="MNH269" s="336"/>
      <c r="MNI269" s="309"/>
      <c r="MNJ269" s="337"/>
      <c r="MNK269" s="307"/>
      <c r="MNL269" s="336"/>
      <c r="MNM269" s="309"/>
      <c r="MNN269" s="337"/>
      <c r="MNO269" s="307"/>
      <c r="MNP269" s="336"/>
      <c r="MNQ269" s="309"/>
      <c r="MNR269" s="337"/>
      <c r="MNS269" s="307"/>
      <c r="MNT269" s="336"/>
      <c r="MNU269" s="309"/>
      <c r="MNV269" s="337"/>
      <c r="MNW269" s="307"/>
      <c r="MNX269" s="336"/>
      <c r="MNY269" s="309"/>
      <c r="MNZ269" s="337"/>
      <c r="MOA269" s="307"/>
      <c r="MOB269" s="336"/>
      <c r="MOC269" s="309"/>
      <c r="MOD269" s="337"/>
      <c r="MOE269" s="307"/>
      <c r="MOF269" s="336"/>
      <c r="MOG269" s="309"/>
      <c r="MOH269" s="337"/>
      <c r="MOI269" s="307"/>
      <c r="MOJ269" s="336"/>
      <c r="MOK269" s="309"/>
      <c r="MOL269" s="337"/>
      <c r="MOM269" s="307"/>
      <c r="MON269" s="336"/>
      <c r="MOO269" s="309"/>
      <c r="MOP269" s="337"/>
      <c r="MOQ269" s="307"/>
      <c r="MOR269" s="336"/>
      <c r="MOS269" s="309"/>
      <c r="MOT269" s="337"/>
      <c r="MOU269" s="307"/>
      <c r="MOV269" s="336"/>
      <c r="MOW269" s="309"/>
      <c r="MOX269" s="337"/>
      <c r="MOY269" s="307"/>
      <c r="MOZ269" s="336"/>
      <c r="MPA269" s="309"/>
      <c r="MPB269" s="337"/>
      <c r="MPC269" s="307"/>
      <c r="MPD269" s="336"/>
      <c r="MPE269" s="309"/>
      <c r="MPF269" s="337"/>
      <c r="MPG269" s="307"/>
      <c r="MPH269" s="336"/>
      <c r="MPI269" s="309"/>
      <c r="MPJ269" s="337"/>
      <c r="MPK269" s="307"/>
      <c r="MPL269" s="336"/>
      <c r="MPM269" s="309"/>
      <c r="MPN269" s="337"/>
      <c r="MPO269" s="307"/>
      <c r="MPP269" s="336"/>
      <c r="MPQ269" s="309"/>
      <c r="MPR269" s="337"/>
      <c r="MPS269" s="307"/>
      <c r="MPT269" s="336"/>
      <c r="MPU269" s="309"/>
      <c r="MPV269" s="337"/>
      <c r="MPW269" s="307"/>
      <c r="MPX269" s="336"/>
      <c r="MPY269" s="309"/>
      <c r="MPZ269" s="337"/>
      <c r="MQA269" s="307"/>
      <c r="MQB269" s="336"/>
      <c r="MQC269" s="309"/>
      <c r="MQD269" s="337"/>
      <c r="MQE269" s="307"/>
      <c r="MQF269" s="336"/>
      <c r="MQG269" s="309"/>
      <c r="MQH269" s="337"/>
      <c r="MQI269" s="307"/>
      <c r="MQJ269" s="336"/>
      <c r="MQK269" s="309"/>
      <c r="MQL269" s="337"/>
      <c r="MQM269" s="307"/>
      <c r="MQN269" s="336"/>
      <c r="MQO269" s="309"/>
      <c r="MQP269" s="337"/>
      <c r="MQQ269" s="307"/>
      <c r="MQR269" s="336"/>
      <c r="MQS269" s="309"/>
      <c r="MQT269" s="337"/>
      <c r="MQU269" s="307"/>
      <c r="MQV269" s="336"/>
      <c r="MQW269" s="309"/>
      <c r="MQX269" s="337"/>
      <c r="MQY269" s="307"/>
      <c r="MQZ269" s="336"/>
      <c r="MRA269" s="309"/>
      <c r="MRB269" s="337"/>
      <c r="MRC269" s="307"/>
      <c r="MRD269" s="336"/>
      <c r="MRE269" s="309"/>
      <c r="MRF269" s="337"/>
      <c r="MRG269" s="307"/>
      <c r="MRH269" s="336"/>
      <c r="MRI269" s="309"/>
      <c r="MRJ269" s="337"/>
      <c r="MRK269" s="307"/>
      <c r="MRL269" s="336"/>
      <c r="MRM269" s="309"/>
      <c r="MRN269" s="337"/>
      <c r="MRO269" s="307"/>
      <c r="MRP269" s="336"/>
      <c r="MRQ269" s="309"/>
      <c r="MRR269" s="337"/>
      <c r="MRS269" s="307"/>
      <c r="MRT269" s="336"/>
      <c r="MRU269" s="309"/>
      <c r="MRV269" s="337"/>
      <c r="MRW269" s="307"/>
      <c r="MRX269" s="336"/>
      <c r="MRY269" s="309"/>
      <c r="MRZ269" s="337"/>
      <c r="MSA269" s="307"/>
      <c r="MSB269" s="336"/>
      <c r="MSC269" s="309"/>
      <c r="MSD269" s="337"/>
      <c r="MSE269" s="307"/>
      <c r="MSF269" s="336"/>
      <c r="MSG269" s="309"/>
      <c r="MSH269" s="337"/>
      <c r="MSI269" s="307"/>
      <c r="MSJ269" s="336"/>
      <c r="MSK269" s="309"/>
      <c r="MSL269" s="337"/>
      <c r="MSM269" s="307"/>
      <c r="MSN269" s="336"/>
      <c r="MSO269" s="309"/>
      <c r="MSP269" s="337"/>
      <c r="MSQ269" s="307"/>
      <c r="MSR269" s="336"/>
      <c r="MSS269" s="309"/>
      <c r="MST269" s="337"/>
      <c r="MSU269" s="307"/>
      <c r="MSV269" s="336"/>
      <c r="MSW269" s="309"/>
      <c r="MSX269" s="337"/>
      <c r="MSY269" s="307"/>
      <c r="MSZ269" s="336"/>
      <c r="MTA269" s="309"/>
      <c r="MTB269" s="337"/>
      <c r="MTC269" s="307"/>
      <c r="MTD269" s="336"/>
      <c r="MTE269" s="309"/>
      <c r="MTF269" s="337"/>
      <c r="MTG269" s="307"/>
      <c r="MTH269" s="336"/>
      <c r="MTI269" s="309"/>
      <c r="MTJ269" s="337"/>
      <c r="MTK269" s="307"/>
      <c r="MTL269" s="336"/>
      <c r="MTM269" s="309"/>
      <c r="MTN269" s="337"/>
      <c r="MTO269" s="307"/>
      <c r="MTP269" s="336"/>
      <c r="MTQ269" s="309"/>
      <c r="MTR269" s="337"/>
      <c r="MTS269" s="307"/>
      <c r="MTT269" s="336"/>
      <c r="MTU269" s="309"/>
      <c r="MTV269" s="337"/>
      <c r="MTW269" s="307"/>
      <c r="MTX269" s="336"/>
      <c r="MTY269" s="309"/>
      <c r="MTZ269" s="337"/>
      <c r="MUA269" s="307"/>
      <c r="MUB269" s="336"/>
      <c r="MUC269" s="309"/>
      <c r="MUD269" s="337"/>
      <c r="MUE269" s="307"/>
      <c r="MUF269" s="336"/>
      <c r="MUG269" s="309"/>
      <c r="MUH269" s="337"/>
      <c r="MUI269" s="307"/>
      <c r="MUJ269" s="336"/>
      <c r="MUK269" s="309"/>
      <c r="MUL269" s="337"/>
      <c r="MUM269" s="307"/>
      <c r="MUN269" s="336"/>
      <c r="MUO269" s="309"/>
      <c r="MUP269" s="337"/>
      <c r="MUQ269" s="307"/>
      <c r="MUR269" s="336"/>
      <c r="MUS269" s="309"/>
      <c r="MUT269" s="337"/>
      <c r="MUU269" s="307"/>
      <c r="MUV269" s="336"/>
      <c r="MUW269" s="309"/>
      <c r="MUX269" s="337"/>
      <c r="MUY269" s="307"/>
      <c r="MUZ269" s="336"/>
      <c r="MVA269" s="309"/>
      <c r="MVB269" s="337"/>
      <c r="MVC269" s="307"/>
      <c r="MVD269" s="336"/>
      <c r="MVE269" s="309"/>
      <c r="MVF269" s="337"/>
      <c r="MVG269" s="307"/>
      <c r="MVH269" s="336"/>
      <c r="MVI269" s="309"/>
      <c r="MVJ269" s="337"/>
      <c r="MVK269" s="307"/>
      <c r="MVL269" s="336"/>
      <c r="MVM269" s="309"/>
      <c r="MVN269" s="337"/>
      <c r="MVO269" s="307"/>
      <c r="MVP269" s="336"/>
      <c r="MVQ269" s="309"/>
      <c r="MVR269" s="337"/>
      <c r="MVS269" s="307"/>
      <c r="MVT269" s="336"/>
      <c r="MVU269" s="309"/>
      <c r="MVV269" s="337"/>
      <c r="MVW269" s="307"/>
      <c r="MVX269" s="336"/>
      <c r="MVY269" s="309"/>
      <c r="MVZ269" s="337"/>
      <c r="MWA269" s="307"/>
      <c r="MWB269" s="336"/>
      <c r="MWC269" s="309"/>
      <c r="MWD269" s="337"/>
      <c r="MWE269" s="307"/>
      <c r="MWF269" s="336"/>
      <c r="MWG269" s="309"/>
      <c r="MWH269" s="337"/>
      <c r="MWI269" s="307"/>
      <c r="MWJ269" s="336"/>
      <c r="MWK269" s="309"/>
      <c r="MWL269" s="337"/>
      <c r="MWM269" s="307"/>
      <c r="MWN269" s="336"/>
      <c r="MWO269" s="309"/>
      <c r="MWP269" s="337"/>
      <c r="MWQ269" s="307"/>
      <c r="MWR269" s="336"/>
      <c r="MWS269" s="309"/>
      <c r="MWT269" s="337"/>
      <c r="MWU269" s="307"/>
      <c r="MWV269" s="336"/>
      <c r="MWW269" s="309"/>
      <c r="MWX269" s="337"/>
      <c r="MWY269" s="307"/>
      <c r="MWZ269" s="336"/>
      <c r="MXA269" s="309"/>
      <c r="MXB269" s="337"/>
      <c r="MXC269" s="307"/>
      <c r="MXD269" s="336"/>
      <c r="MXE269" s="309"/>
      <c r="MXF269" s="337"/>
      <c r="MXG269" s="307"/>
      <c r="MXH269" s="336"/>
      <c r="MXI269" s="309"/>
      <c r="MXJ269" s="337"/>
      <c r="MXK269" s="307"/>
      <c r="MXL269" s="336"/>
      <c r="MXM269" s="309"/>
      <c r="MXN269" s="337"/>
      <c r="MXO269" s="307"/>
      <c r="MXP269" s="336"/>
      <c r="MXQ269" s="309"/>
      <c r="MXR269" s="337"/>
      <c r="MXS269" s="307"/>
      <c r="MXT269" s="336"/>
      <c r="MXU269" s="309"/>
      <c r="MXV269" s="337"/>
      <c r="MXW269" s="307"/>
      <c r="MXX269" s="336"/>
      <c r="MXY269" s="309"/>
      <c r="MXZ269" s="337"/>
      <c r="MYA269" s="307"/>
      <c r="MYB269" s="336"/>
      <c r="MYC269" s="309"/>
      <c r="MYD269" s="337"/>
      <c r="MYE269" s="307"/>
      <c r="MYF269" s="336"/>
      <c r="MYG269" s="309"/>
      <c r="MYH269" s="337"/>
      <c r="MYI269" s="307"/>
      <c r="MYJ269" s="336"/>
      <c r="MYK269" s="309"/>
      <c r="MYL269" s="337"/>
      <c r="MYM269" s="307"/>
      <c r="MYN269" s="336"/>
      <c r="MYO269" s="309"/>
      <c r="MYP269" s="337"/>
      <c r="MYQ269" s="307"/>
      <c r="MYR269" s="336"/>
      <c r="MYS269" s="309"/>
      <c r="MYT269" s="337"/>
      <c r="MYU269" s="307"/>
      <c r="MYV269" s="336"/>
      <c r="MYW269" s="309"/>
      <c r="MYX269" s="337"/>
      <c r="MYY269" s="307"/>
      <c r="MYZ269" s="336"/>
      <c r="MZA269" s="309"/>
      <c r="MZB269" s="337"/>
      <c r="MZC269" s="307"/>
      <c r="MZD269" s="336"/>
      <c r="MZE269" s="309"/>
      <c r="MZF269" s="337"/>
      <c r="MZG269" s="307"/>
      <c r="MZH269" s="336"/>
      <c r="MZI269" s="309"/>
      <c r="MZJ269" s="337"/>
      <c r="MZK269" s="307"/>
      <c r="MZL269" s="336"/>
      <c r="MZM269" s="309"/>
      <c r="MZN269" s="337"/>
      <c r="MZO269" s="307"/>
      <c r="MZP269" s="336"/>
      <c r="MZQ269" s="309"/>
      <c r="MZR269" s="337"/>
      <c r="MZS269" s="307"/>
      <c r="MZT269" s="336"/>
      <c r="MZU269" s="309"/>
      <c r="MZV269" s="337"/>
      <c r="MZW269" s="307"/>
      <c r="MZX269" s="336"/>
      <c r="MZY269" s="309"/>
      <c r="MZZ269" s="337"/>
      <c r="NAA269" s="307"/>
      <c r="NAB269" s="336"/>
      <c r="NAC269" s="309"/>
      <c r="NAD269" s="337"/>
      <c r="NAE269" s="307"/>
      <c r="NAF269" s="336"/>
      <c r="NAG269" s="309"/>
      <c r="NAH269" s="337"/>
      <c r="NAI269" s="307"/>
      <c r="NAJ269" s="336"/>
      <c r="NAK269" s="309"/>
      <c r="NAL269" s="337"/>
      <c r="NAM269" s="307"/>
      <c r="NAN269" s="336"/>
      <c r="NAO269" s="309"/>
      <c r="NAP269" s="337"/>
      <c r="NAQ269" s="307"/>
      <c r="NAR269" s="336"/>
      <c r="NAS269" s="309"/>
      <c r="NAT269" s="337"/>
      <c r="NAU269" s="307"/>
      <c r="NAV269" s="336"/>
      <c r="NAW269" s="309"/>
      <c r="NAX269" s="337"/>
      <c r="NAY269" s="307"/>
      <c r="NAZ269" s="336"/>
      <c r="NBA269" s="309"/>
      <c r="NBB269" s="337"/>
      <c r="NBC269" s="307"/>
      <c r="NBD269" s="336"/>
      <c r="NBE269" s="309"/>
      <c r="NBF269" s="337"/>
      <c r="NBG269" s="307"/>
      <c r="NBH269" s="336"/>
      <c r="NBI269" s="309"/>
      <c r="NBJ269" s="337"/>
      <c r="NBK269" s="307"/>
      <c r="NBL269" s="336"/>
      <c r="NBM269" s="309"/>
      <c r="NBN269" s="337"/>
      <c r="NBO269" s="307"/>
      <c r="NBP269" s="336"/>
      <c r="NBQ269" s="309"/>
      <c r="NBR269" s="337"/>
      <c r="NBS269" s="307"/>
      <c r="NBT269" s="336"/>
      <c r="NBU269" s="309"/>
      <c r="NBV269" s="337"/>
      <c r="NBW269" s="307"/>
      <c r="NBX269" s="336"/>
      <c r="NBY269" s="309"/>
      <c r="NBZ269" s="337"/>
      <c r="NCA269" s="307"/>
      <c r="NCB269" s="336"/>
      <c r="NCC269" s="309"/>
      <c r="NCD269" s="337"/>
      <c r="NCE269" s="307"/>
      <c r="NCF269" s="336"/>
      <c r="NCG269" s="309"/>
      <c r="NCH269" s="337"/>
      <c r="NCI269" s="307"/>
      <c r="NCJ269" s="336"/>
      <c r="NCK269" s="309"/>
      <c r="NCL269" s="337"/>
      <c r="NCM269" s="307"/>
      <c r="NCN269" s="336"/>
      <c r="NCO269" s="309"/>
      <c r="NCP269" s="337"/>
      <c r="NCQ269" s="307"/>
      <c r="NCR269" s="336"/>
      <c r="NCS269" s="309"/>
      <c r="NCT269" s="337"/>
      <c r="NCU269" s="307"/>
      <c r="NCV269" s="336"/>
      <c r="NCW269" s="309"/>
      <c r="NCX269" s="337"/>
      <c r="NCY269" s="307"/>
      <c r="NCZ269" s="336"/>
      <c r="NDA269" s="309"/>
      <c r="NDB269" s="337"/>
      <c r="NDC269" s="307"/>
      <c r="NDD269" s="336"/>
      <c r="NDE269" s="309"/>
      <c r="NDF269" s="337"/>
      <c r="NDG269" s="307"/>
      <c r="NDH269" s="336"/>
      <c r="NDI269" s="309"/>
      <c r="NDJ269" s="337"/>
      <c r="NDK269" s="307"/>
      <c r="NDL269" s="336"/>
      <c r="NDM269" s="309"/>
      <c r="NDN269" s="337"/>
      <c r="NDO269" s="307"/>
      <c r="NDP269" s="336"/>
      <c r="NDQ269" s="309"/>
      <c r="NDR269" s="337"/>
      <c r="NDS269" s="307"/>
      <c r="NDT269" s="336"/>
      <c r="NDU269" s="309"/>
      <c r="NDV269" s="337"/>
      <c r="NDW269" s="307"/>
      <c r="NDX269" s="336"/>
      <c r="NDY269" s="309"/>
      <c r="NDZ269" s="337"/>
      <c r="NEA269" s="307"/>
      <c r="NEB269" s="336"/>
      <c r="NEC269" s="309"/>
      <c r="NED269" s="337"/>
      <c r="NEE269" s="307"/>
      <c r="NEF269" s="336"/>
      <c r="NEG269" s="309"/>
      <c r="NEH269" s="337"/>
      <c r="NEI269" s="307"/>
      <c r="NEJ269" s="336"/>
      <c r="NEK269" s="309"/>
      <c r="NEL269" s="337"/>
      <c r="NEM269" s="307"/>
      <c r="NEN269" s="336"/>
      <c r="NEO269" s="309"/>
      <c r="NEP269" s="337"/>
      <c r="NEQ269" s="307"/>
      <c r="NER269" s="336"/>
      <c r="NES269" s="309"/>
      <c r="NET269" s="337"/>
      <c r="NEU269" s="307"/>
      <c r="NEV269" s="336"/>
      <c r="NEW269" s="309"/>
      <c r="NEX269" s="337"/>
      <c r="NEY269" s="307"/>
      <c r="NEZ269" s="336"/>
      <c r="NFA269" s="309"/>
      <c r="NFB269" s="337"/>
      <c r="NFC269" s="307"/>
      <c r="NFD269" s="336"/>
      <c r="NFE269" s="309"/>
      <c r="NFF269" s="337"/>
      <c r="NFG269" s="307"/>
      <c r="NFH269" s="336"/>
      <c r="NFI269" s="309"/>
      <c r="NFJ269" s="337"/>
      <c r="NFK269" s="307"/>
      <c r="NFL269" s="336"/>
      <c r="NFM269" s="309"/>
      <c r="NFN269" s="337"/>
      <c r="NFO269" s="307"/>
      <c r="NFP269" s="336"/>
      <c r="NFQ269" s="309"/>
      <c r="NFR269" s="337"/>
      <c r="NFS269" s="307"/>
      <c r="NFT269" s="336"/>
      <c r="NFU269" s="309"/>
      <c r="NFV269" s="337"/>
      <c r="NFW269" s="307"/>
      <c r="NFX269" s="336"/>
      <c r="NFY269" s="309"/>
      <c r="NFZ269" s="337"/>
      <c r="NGA269" s="307"/>
      <c r="NGB269" s="336"/>
      <c r="NGC269" s="309"/>
      <c r="NGD269" s="337"/>
      <c r="NGE269" s="307"/>
      <c r="NGF269" s="336"/>
      <c r="NGG269" s="309"/>
      <c r="NGH269" s="337"/>
      <c r="NGI269" s="307"/>
      <c r="NGJ269" s="336"/>
      <c r="NGK269" s="309"/>
      <c r="NGL269" s="337"/>
      <c r="NGM269" s="307"/>
      <c r="NGN269" s="336"/>
      <c r="NGO269" s="309"/>
      <c r="NGP269" s="337"/>
      <c r="NGQ269" s="307"/>
      <c r="NGR269" s="336"/>
      <c r="NGS269" s="309"/>
      <c r="NGT269" s="337"/>
      <c r="NGU269" s="307"/>
      <c r="NGV269" s="336"/>
      <c r="NGW269" s="309"/>
      <c r="NGX269" s="337"/>
      <c r="NGY269" s="307"/>
      <c r="NGZ269" s="336"/>
      <c r="NHA269" s="309"/>
      <c r="NHB269" s="337"/>
      <c r="NHC269" s="307"/>
      <c r="NHD269" s="336"/>
      <c r="NHE269" s="309"/>
      <c r="NHF269" s="337"/>
      <c r="NHG269" s="307"/>
      <c r="NHH269" s="336"/>
      <c r="NHI269" s="309"/>
      <c r="NHJ269" s="337"/>
      <c r="NHK269" s="307"/>
      <c r="NHL269" s="336"/>
      <c r="NHM269" s="309"/>
      <c r="NHN269" s="337"/>
      <c r="NHO269" s="307"/>
      <c r="NHP269" s="336"/>
      <c r="NHQ269" s="309"/>
      <c r="NHR269" s="337"/>
      <c r="NHS269" s="307"/>
      <c r="NHT269" s="336"/>
      <c r="NHU269" s="309"/>
      <c r="NHV269" s="337"/>
      <c r="NHW269" s="307"/>
      <c r="NHX269" s="336"/>
      <c r="NHY269" s="309"/>
      <c r="NHZ269" s="337"/>
      <c r="NIA269" s="307"/>
      <c r="NIB269" s="336"/>
      <c r="NIC269" s="309"/>
      <c r="NID269" s="337"/>
      <c r="NIE269" s="307"/>
      <c r="NIF269" s="336"/>
      <c r="NIG269" s="309"/>
      <c r="NIH269" s="337"/>
      <c r="NII269" s="307"/>
      <c r="NIJ269" s="336"/>
      <c r="NIK269" s="309"/>
      <c r="NIL269" s="337"/>
      <c r="NIM269" s="307"/>
      <c r="NIN269" s="336"/>
      <c r="NIO269" s="309"/>
      <c r="NIP269" s="337"/>
      <c r="NIQ269" s="307"/>
      <c r="NIR269" s="336"/>
      <c r="NIS269" s="309"/>
      <c r="NIT269" s="337"/>
      <c r="NIU269" s="307"/>
      <c r="NIV269" s="336"/>
      <c r="NIW269" s="309"/>
      <c r="NIX269" s="337"/>
      <c r="NIY269" s="307"/>
      <c r="NIZ269" s="336"/>
      <c r="NJA269" s="309"/>
      <c r="NJB269" s="337"/>
      <c r="NJC269" s="307"/>
      <c r="NJD269" s="336"/>
      <c r="NJE269" s="309"/>
      <c r="NJF269" s="337"/>
      <c r="NJG269" s="307"/>
      <c r="NJH269" s="336"/>
      <c r="NJI269" s="309"/>
      <c r="NJJ269" s="337"/>
      <c r="NJK269" s="307"/>
      <c r="NJL269" s="336"/>
      <c r="NJM269" s="309"/>
      <c r="NJN269" s="337"/>
      <c r="NJO269" s="307"/>
      <c r="NJP269" s="336"/>
      <c r="NJQ269" s="309"/>
      <c r="NJR269" s="337"/>
      <c r="NJS269" s="307"/>
      <c r="NJT269" s="336"/>
      <c r="NJU269" s="309"/>
      <c r="NJV269" s="337"/>
      <c r="NJW269" s="307"/>
      <c r="NJX269" s="336"/>
      <c r="NJY269" s="309"/>
      <c r="NJZ269" s="337"/>
      <c r="NKA269" s="307"/>
      <c r="NKB269" s="336"/>
      <c r="NKC269" s="309"/>
      <c r="NKD269" s="337"/>
      <c r="NKE269" s="307"/>
      <c r="NKF269" s="336"/>
      <c r="NKG269" s="309"/>
      <c r="NKH269" s="337"/>
      <c r="NKI269" s="307"/>
      <c r="NKJ269" s="336"/>
      <c r="NKK269" s="309"/>
      <c r="NKL269" s="337"/>
      <c r="NKM269" s="307"/>
      <c r="NKN269" s="336"/>
      <c r="NKO269" s="309"/>
      <c r="NKP269" s="337"/>
      <c r="NKQ269" s="307"/>
      <c r="NKR269" s="336"/>
      <c r="NKS269" s="309"/>
      <c r="NKT269" s="337"/>
      <c r="NKU269" s="307"/>
      <c r="NKV269" s="336"/>
      <c r="NKW269" s="309"/>
      <c r="NKX269" s="337"/>
      <c r="NKY269" s="307"/>
      <c r="NKZ269" s="336"/>
      <c r="NLA269" s="309"/>
      <c r="NLB269" s="337"/>
      <c r="NLC269" s="307"/>
      <c r="NLD269" s="336"/>
      <c r="NLE269" s="309"/>
      <c r="NLF269" s="337"/>
      <c r="NLG269" s="307"/>
      <c r="NLH269" s="336"/>
      <c r="NLI269" s="309"/>
      <c r="NLJ269" s="337"/>
      <c r="NLK269" s="307"/>
      <c r="NLL269" s="336"/>
      <c r="NLM269" s="309"/>
      <c r="NLN269" s="337"/>
      <c r="NLO269" s="307"/>
      <c r="NLP269" s="336"/>
      <c r="NLQ269" s="309"/>
      <c r="NLR269" s="337"/>
      <c r="NLS269" s="307"/>
      <c r="NLT269" s="336"/>
      <c r="NLU269" s="309"/>
      <c r="NLV269" s="337"/>
      <c r="NLW269" s="307"/>
      <c r="NLX269" s="336"/>
      <c r="NLY269" s="309"/>
      <c r="NLZ269" s="337"/>
      <c r="NMA269" s="307"/>
      <c r="NMB269" s="336"/>
      <c r="NMC269" s="309"/>
      <c r="NMD269" s="337"/>
      <c r="NME269" s="307"/>
      <c r="NMF269" s="336"/>
      <c r="NMG269" s="309"/>
      <c r="NMH269" s="337"/>
      <c r="NMI269" s="307"/>
      <c r="NMJ269" s="336"/>
      <c r="NMK269" s="309"/>
      <c r="NML269" s="337"/>
      <c r="NMM269" s="307"/>
      <c r="NMN269" s="336"/>
      <c r="NMO269" s="309"/>
      <c r="NMP269" s="337"/>
      <c r="NMQ269" s="307"/>
      <c r="NMR269" s="336"/>
      <c r="NMS269" s="309"/>
      <c r="NMT269" s="337"/>
      <c r="NMU269" s="307"/>
      <c r="NMV269" s="336"/>
      <c r="NMW269" s="309"/>
      <c r="NMX269" s="337"/>
      <c r="NMY269" s="307"/>
      <c r="NMZ269" s="336"/>
      <c r="NNA269" s="309"/>
      <c r="NNB269" s="337"/>
      <c r="NNC269" s="307"/>
      <c r="NND269" s="336"/>
      <c r="NNE269" s="309"/>
      <c r="NNF269" s="337"/>
      <c r="NNG269" s="307"/>
      <c r="NNH269" s="336"/>
      <c r="NNI269" s="309"/>
      <c r="NNJ269" s="337"/>
      <c r="NNK269" s="307"/>
      <c r="NNL269" s="336"/>
      <c r="NNM269" s="309"/>
      <c r="NNN269" s="337"/>
      <c r="NNO269" s="307"/>
      <c r="NNP269" s="336"/>
      <c r="NNQ269" s="309"/>
      <c r="NNR269" s="337"/>
      <c r="NNS269" s="307"/>
      <c r="NNT269" s="336"/>
      <c r="NNU269" s="309"/>
      <c r="NNV269" s="337"/>
      <c r="NNW269" s="307"/>
      <c r="NNX269" s="336"/>
      <c r="NNY269" s="309"/>
      <c r="NNZ269" s="337"/>
      <c r="NOA269" s="307"/>
      <c r="NOB269" s="336"/>
      <c r="NOC269" s="309"/>
      <c r="NOD269" s="337"/>
      <c r="NOE269" s="307"/>
      <c r="NOF269" s="336"/>
      <c r="NOG269" s="309"/>
      <c r="NOH269" s="337"/>
      <c r="NOI269" s="307"/>
      <c r="NOJ269" s="336"/>
      <c r="NOK269" s="309"/>
      <c r="NOL269" s="337"/>
      <c r="NOM269" s="307"/>
      <c r="NON269" s="336"/>
      <c r="NOO269" s="309"/>
      <c r="NOP269" s="337"/>
      <c r="NOQ269" s="307"/>
      <c r="NOR269" s="336"/>
      <c r="NOS269" s="309"/>
      <c r="NOT269" s="337"/>
      <c r="NOU269" s="307"/>
      <c r="NOV269" s="336"/>
      <c r="NOW269" s="309"/>
      <c r="NOX269" s="337"/>
      <c r="NOY269" s="307"/>
      <c r="NOZ269" s="336"/>
      <c r="NPA269" s="309"/>
      <c r="NPB269" s="337"/>
      <c r="NPC269" s="307"/>
      <c r="NPD269" s="336"/>
      <c r="NPE269" s="309"/>
      <c r="NPF269" s="337"/>
      <c r="NPG269" s="307"/>
      <c r="NPH269" s="336"/>
      <c r="NPI269" s="309"/>
      <c r="NPJ269" s="337"/>
      <c r="NPK269" s="307"/>
      <c r="NPL269" s="336"/>
      <c r="NPM269" s="309"/>
      <c r="NPN269" s="337"/>
      <c r="NPO269" s="307"/>
      <c r="NPP269" s="336"/>
      <c r="NPQ269" s="309"/>
      <c r="NPR269" s="337"/>
      <c r="NPS269" s="307"/>
      <c r="NPT269" s="336"/>
      <c r="NPU269" s="309"/>
      <c r="NPV269" s="337"/>
      <c r="NPW269" s="307"/>
      <c r="NPX269" s="336"/>
      <c r="NPY269" s="309"/>
      <c r="NPZ269" s="337"/>
      <c r="NQA269" s="307"/>
      <c r="NQB269" s="336"/>
      <c r="NQC269" s="309"/>
      <c r="NQD269" s="337"/>
      <c r="NQE269" s="307"/>
      <c r="NQF269" s="336"/>
      <c r="NQG269" s="309"/>
      <c r="NQH269" s="337"/>
      <c r="NQI269" s="307"/>
      <c r="NQJ269" s="336"/>
      <c r="NQK269" s="309"/>
      <c r="NQL269" s="337"/>
      <c r="NQM269" s="307"/>
      <c r="NQN269" s="336"/>
      <c r="NQO269" s="309"/>
      <c r="NQP269" s="337"/>
      <c r="NQQ269" s="307"/>
      <c r="NQR269" s="336"/>
      <c r="NQS269" s="309"/>
      <c r="NQT269" s="337"/>
      <c r="NQU269" s="307"/>
      <c r="NQV269" s="336"/>
      <c r="NQW269" s="309"/>
      <c r="NQX269" s="337"/>
      <c r="NQY269" s="307"/>
      <c r="NQZ269" s="336"/>
      <c r="NRA269" s="309"/>
      <c r="NRB269" s="337"/>
      <c r="NRC269" s="307"/>
      <c r="NRD269" s="336"/>
      <c r="NRE269" s="309"/>
      <c r="NRF269" s="337"/>
      <c r="NRG269" s="307"/>
      <c r="NRH269" s="336"/>
      <c r="NRI269" s="309"/>
      <c r="NRJ269" s="337"/>
      <c r="NRK269" s="307"/>
      <c r="NRL269" s="336"/>
      <c r="NRM269" s="309"/>
      <c r="NRN269" s="337"/>
      <c r="NRO269" s="307"/>
      <c r="NRP269" s="336"/>
      <c r="NRQ269" s="309"/>
      <c r="NRR269" s="337"/>
      <c r="NRS269" s="307"/>
      <c r="NRT269" s="336"/>
      <c r="NRU269" s="309"/>
      <c r="NRV269" s="337"/>
      <c r="NRW269" s="307"/>
      <c r="NRX269" s="336"/>
      <c r="NRY269" s="309"/>
      <c r="NRZ269" s="337"/>
      <c r="NSA269" s="307"/>
      <c r="NSB269" s="336"/>
      <c r="NSC269" s="309"/>
      <c r="NSD269" s="337"/>
      <c r="NSE269" s="307"/>
      <c r="NSF269" s="336"/>
      <c r="NSG269" s="309"/>
      <c r="NSH269" s="337"/>
      <c r="NSI269" s="307"/>
      <c r="NSJ269" s="336"/>
      <c r="NSK269" s="309"/>
      <c r="NSL269" s="337"/>
      <c r="NSM269" s="307"/>
      <c r="NSN269" s="336"/>
      <c r="NSO269" s="309"/>
      <c r="NSP269" s="337"/>
      <c r="NSQ269" s="307"/>
      <c r="NSR269" s="336"/>
      <c r="NSS269" s="309"/>
      <c r="NST269" s="337"/>
      <c r="NSU269" s="307"/>
      <c r="NSV269" s="336"/>
      <c r="NSW269" s="309"/>
      <c r="NSX269" s="337"/>
      <c r="NSY269" s="307"/>
      <c r="NSZ269" s="336"/>
      <c r="NTA269" s="309"/>
      <c r="NTB269" s="337"/>
      <c r="NTC269" s="307"/>
      <c r="NTD269" s="336"/>
      <c r="NTE269" s="309"/>
      <c r="NTF269" s="337"/>
      <c r="NTG269" s="307"/>
      <c r="NTH269" s="336"/>
      <c r="NTI269" s="309"/>
      <c r="NTJ269" s="337"/>
      <c r="NTK269" s="307"/>
      <c r="NTL269" s="336"/>
      <c r="NTM269" s="309"/>
      <c r="NTN269" s="337"/>
      <c r="NTO269" s="307"/>
      <c r="NTP269" s="336"/>
      <c r="NTQ269" s="309"/>
      <c r="NTR269" s="337"/>
      <c r="NTS269" s="307"/>
      <c r="NTT269" s="336"/>
      <c r="NTU269" s="309"/>
      <c r="NTV269" s="337"/>
      <c r="NTW269" s="307"/>
      <c r="NTX269" s="336"/>
      <c r="NTY269" s="309"/>
      <c r="NTZ269" s="337"/>
      <c r="NUA269" s="307"/>
      <c r="NUB269" s="336"/>
      <c r="NUC269" s="309"/>
      <c r="NUD269" s="337"/>
      <c r="NUE269" s="307"/>
      <c r="NUF269" s="336"/>
      <c r="NUG269" s="309"/>
      <c r="NUH269" s="337"/>
      <c r="NUI269" s="307"/>
      <c r="NUJ269" s="336"/>
      <c r="NUK269" s="309"/>
      <c r="NUL269" s="337"/>
      <c r="NUM269" s="307"/>
      <c r="NUN269" s="336"/>
      <c r="NUO269" s="309"/>
      <c r="NUP269" s="337"/>
      <c r="NUQ269" s="307"/>
      <c r="NUR269" s="336"/>
      <c r="NUS269" s="309"/>
      <c r="NUT269" s="337"/>
      <c r="NUU269" s="307"/>
      <c r="NUV269" s="336"/>
      <c r="NUW269" s="309"/>
      <c r="NUX269" s="337"/>
      <c r="NUY269" s="307"/>
      <c r="NUZ269" s="336"/>
      <c r="NVA269" s="309"/>
      <c r="NVB269" s="337"/>
      <c r="NVC269" s="307"/>
      <c r="NVD269" s="336"/>
      <c r="NVE269" s="309"/>
      <c r="NVF269" s="337"/>
      <c r="NVG269" s="307"/>
      <c r="NVH269" s="336"/>
      <c r="NVI269" s="309"/>
      <c r="NVJ269" s="337"/>
      <c r="NVK269" s="307"/>
      <c r="NVL269" s="336"/>
      <c r="NVM269" s="309"/>
      <c r="NVN269" s="337"/>
      <c r="NVO269" s="307"/>
      <c r="NVP269" s="336"/>
      <c r="NVQ269" s="309"/>
      <c r="NVR269" s="337"/>
      <c r="NVS269" s="307"/>
      <c r="NVT269" s="336"/>
      <c r="NVU269" s="309"/>
      <c r="NVV269" s="337"/>
      <c r="NVW269" s="307"/>
      <c r="NVX269" s="336"/>
      <c r="NVY269" s="309"/>
      <c r="NVZ269" s="337"/>
      <c r="NWA269" s="307"/>
      <c r="NWB269" s="336"/>
      <c r="NWC269" s="309"/>
      <c r="NWD269" s="337"/>
      <c r="NWE269" s="307"/>
      <c r="NWF269" s="336"/>
      <c r="NWG269" s="309"/>
      <c r="NWH269" s="337"/>
      <c r="NWI269" s="307"/>
      <c r="NWJ269" s="336"/>
      <c r="NWK269" s="309"/>
      <c r="NWL269" s="337"/>
      <c r="NWM269" s="307"/>
      <c r="NWN269" s="336"/>
      <c r="NWO269" s="309"/>
      <c r="NWP269" s="337"/>
      <c r="NWQ269" s="307"/>
      <c r="NWR269" s="336"/>
      <c r="NWS269" s="309"/>
      <c r="NWT269" s="337"/>
      <c r="NWU269" s="307"/>
      <c r="NWV269" s="336"/>
      <c r="NWW269" s="309"/>
      <c r="NWX269" s="337"/>
      <c r="NWY269" s="307"/>
      <c r="NWZ269" s="336"/>
      <c r="NXA269" s="309"/>
      <c r="NXB269" s="337"/>
      <c r="NXC269" s="307"/>
      <c r="NXD269" s="336"/>
      <c r="NXE269" s="309"/>
      <c r="NXF269" s="337"/>
      <c r="NXG269" s="307"/>
      <c r="NXH269" s="336"/>
      <c r="NXI269" s="309"/>
      <c r="NXJ269" s="337"/>
      <c r="NXK269" s="307"/>
      <c r="NXL269" s="336"/>
      <c r="NXM269" s="309"/>
      <c r="NXN269" s="337"/>
      <c r="NXO269" s="307"/>
      <c r="NXP269" s="336"/>
      <c r="NXQ269" s="309"/>
      <c r="NXR269" s="337"/>
      <c r="NXS269" s="307"/>
      <c r="NXT269" s="336"/>
      <c r="NXU269" s="309"/>
      <c r="NXV269" s="337"/>
      <c r="NXW269" s="307"/>
      <c r="NXX269" s="336"/>
      <c r="NXY269" s="309"/>
      <c r="NXZ269" s="337"/>
      <c r="NYA269" s="307"/>
      <c r="NYB269" s="336"/>
      <c r="NYC269" s="309"/>
      <c r="NYD269" s="337"/>
      <c r="NYE269" s="307"/>
      <c r="NYF269" s="336"/>
      <c r="NYG269" s="309"/>
      <c r="NYH269" s="337"/>
      <c r="NYI269" s="307"/>
      <c r="NYJ269" s="336"/>
      <c r="NYK269" s="309"/>
      <c r="NYL269" s="337"/>
      <c r="NYM269" s="307"/>
      <c r="NYN269" s="336"/>
      <c r="NYO269" s="309"/>
      <c r="NYP269" s="337"/>
      <c r="NYQ269" s="307"/>
      <c r="NYR269" s="336"/>
      <c r="NYS269" s="309"/>
      <c r="NYT269" s="337"/>
      <c r="NYU269" s="307"/>
      <c r="NYV269" s="336"/>
      <c r="NYW269" s="309"/>
      <c r="NYX269" s="337"/>
      <c r="NYY269" s="307"/>
      <c r="NYZ269" s="336"/>
      <c r="NZA269" s="309"/>
      <c r="NZB269" s="337"/>
      <c r="NZC269" s="307"/>
      <c r="NZD269" s="336"/>
      <c r="NZE269" s="309"/>
      <c r="NZF269" s="337"/>
      <c r="NZG269" s="307"/>
      <c r="NZH269" s="336"/>
      <c r="NZI269" s="309"/>
      <c r="NZJ269" s="337"/>
      <c r="NZK269" s="307"/>
      <c r="NZL269" s="336"/>
      <c r="NZM269" s="309"/>
      <c r="NZN269" s="337"/>
      <c r="NZO269" s="307"/>
      <c r="NZP269" s="336"/>
      <c r="NZQ269" s="309"/>
      <c r="NZR269" s="337"/>
      <c r="NZS269" s="307"/>
      <c r="NZT269" s="336"/>
      <c r="NZU269" s="309"/>
      <c r="NZV269" s="337"/>
      <c r="NZW269" s="307"/>
      <c r="NZX269" s="336"/>
      <c r="NZY269" s="309"/>
      <c r="NZZ269" s="337"/>
      <c r="OAA269" s="307"/>
      <c r="OAB269" s="336"/>
      <c r="OAC269" s="309"/>
      <c r="OAD269" s="337"/>
      <c r="OAE269" s="307"/>
      <c r="OAF269" s="336"/>
      <c r="OAG269" s="309"/>
      <c r="OAH269" s="337"/>
      <c r="OAI269" s="307"/>
      <c r="OAJ269" s="336"/>
      <c r="OAK269" s="309"/>
      <c r="OAL269" s="337"/>
      <c r="OAM269" s="307"/>
      <c r="OAN269" s="336"/>
      <c r="OAO269" s="309"/>
      <c r="OAP269" s="337"/>
      <c r="OAQ269" s="307"/>
      <c r="OAR269" s="336"/>
      <c r="OAS269" s="309"/>
      <c r="OAT269" s="337"/>
      <c r="OAU269" s="307"/>
      <c r="OAV269" s="336"/>
      <c r="OAW269" s="309"/>
      <c r="OAX269" s="337"/>
      <c r="OAY269" s="307"/>
      <c r="OAZ269" s="336"/>
      <c r="OBA269" s="309"/>
      <c r="OBB269" s="337"/>
      <c r="OBC269" s="307"/>
      <c r="OBD269" s="336"/>
      <c r="OBE269" s="309"/>
      <c r="OBF269" s="337"/>
      <c r="OBG269" s="307"/>
      <c r="OBH269" s="336"/>
      <c r="OBI269" s="309"/>
      <c r="OBJ269" s="337"/>
      <c r="OBK269" s="307"/>
      <c r="OBL269" s="336"/>
      <c r="OBM269" s="309"/>
      <c r="OBN269" s="337"/>
      <c r="OBO269" s="307"/>
      <c r="OBP269" s="336"/>
      <c r="OBQ269" s="309"/>
      <c r="OBR269" s="337"/>
      <c r="OBS269" s="307"/>
      <c r="OBT269" s="336"/>
      <c r="OBU269" s="309"/>
      <c r="OBV269" s="337"/>
      <c r="OBW269" s="307"/>
      <c r="OBX269" s="336"/>
      <c r="OBY269" s="309"/>
      <c r="OBZ269" s="337"/>
      <c r="OCA269" s="307"/>
      <c r="OCB269" s="336"/>
      <c r="OCC269" s="309"/>
      <c r="OCD269" s="337"/>
      <c r="OCE269" s="307"/>
      <c r="OCF269" s="336"/>
      <c r="OCG269" s="309"/>
      <c r="OCH269" s="337"/>
      <c r="OCI269" s="307"/>
      <c r="OCJ269" s="336"/>
      <c r="OCK269" s="309"/>
      <c r="OCL269" s="337"/>
      <c r="OCM269" s="307"/>
      <c r="OCN269" s="336"/>
      <c r="OCO269" s="309"/>
      <c r="OCP269" s="337"/>
      <c r="OCQ269" s="307"/>
      <c r="OCR269" s="336"/>
      <c r="OCS269" s="309"/>
      <c r="OCT269" s="337"/>
      <c r="OCU269" s="307"/>
      <c r="OCV269" s="336"/>
      <c r="OCW269" s="309"/>
      <c r="OCX269" s="337"/>
      <c r="OCY269" s="307"/>
      <c r="OCZ269" s="336"/>
      <c r="ODA269" s="309"/>
      <c r="ODB269" s="337"/>
      <c r="ODC269" s="307"/>
      <c r="ODD269" s="336"/>
      <c r="ODE269" s="309"/>
      <c r="ODF269" s="337"/>
      <c r="ODG269" s="307"/>
      <c r="ODH269" s="336"/>
      <c r="ODI269" s="309"/>
      <c r="ODJ269" s="337"/>
      <c r="ODK269" s="307"/>
      <c r="ODL269" s="336"/>
      <c r="ODM269" s="309"/>
      <c r="ODN269" s="337"/>
      <c r="ODO269" s="307"/>
      <c r="ODP269" s="336"/>
      <c r="ODQ269" s="309"/>
      <c r="ODR269" s="337"/>
      <c r="ODS269" s="307"/>
      <c r="ODT269" s="336"/>
      <c r="ODU269" s="309"/>
      <c r="ODV269" s="337"/>
      <c r="ODW269" s="307"/>
      <c r="ODX269" s="336"/>
      <c r="ODY269" s="309"/>
      <c r="ODZ269" s="337"/>
      <c r="OEA269" s="307"/>
      <c r="OEB269" s="336"/>
      <c r="OEC269" s="309"/>
      <c r="OED269" s="337"/>
      <c r="OEE269" s="307"/>
      <c r="OEF269" s="336"/>
      <c r="OEG269" s="309"/>
      <c r="OEH269" s="337"/>
      <c r="OEI269" s="307"/>
      <c r="OEJ269" s="336"/>
      <c r="OEK269" s="309"/>
      <c r="OEL269" s="337"/>
      <c r="OEM269" s="307"/>
      <c r="OEN269" s="336"/>
      <c r="OEO269" s="309"/>
      <c r="OEP269" s="337"/>
      <c r="OEQ269" s="307"/>
      <c r="OER269" s="336"/>
      <c r="OES269" s="309"/>
      <c r="OET269" s="337"/>
      <c r="OEU269" s="307"/>
      <c r="OEV269" s="336"/>
      <c r="OEW269" s="309"/>
      <c r="OEX269" s="337"/>
      <c r="OEY269" s="307"/>
      <c r="OEZ269" s="336"/>
      <c r="OFA269" s="309"/>
      <c r="OFB269" s="337"/>
      <c r="OFC269" s="307"/>
      <c r="OFD269" s="336"/>
      <c r="OFE269" s="309"/>
      <c r="OFF269" s="337"/>
      <c r="OFG269" s="307"/>
      <c r="OFH269" s="336"/>
      <c r="OFI269" s="309"/>
      <c r="OFJ269" s="337"/>
      <c r="OFK269" s="307"/>
      <c r="OFL269" s="336"/>
      <c r="OFM269" s="309"/>
      <c r="OFN269" s="337"/>
      <c r="OFO269" s="307"/>
      <c r="OFP269" s="336"/>
      <c r="OFQ269" s="309"/>
      <c r="OFR269" s="337"/>
      <c r="OFS269" s="307"/>
      <c r="OFT269" s="336"/>
      <c r="OFU269" s="309"/>
      <c r="OFV269" s="337"/>
      <c r="OFW269" s="307"/>
      <c r="OFX269" s="336"/>
      <c r="OFY269" s="309"/>
      <c r="OFZ269" s="337"/>
      <c r="OGA269" s="307"/>
      <c r="OGB269" s="336"/>
      <c r="OGC269" s="309"/>
      <c r="OGD269" s="337"/>
      <c r="OGE269" s="307"/>
      <c r="OGF269" s="336"/>
      <c r="OGG269" s="309"/>
      <c r="OGH269" s="337"/>
      <c r="OGI269" s="307"/>
      <c r="OGJ269" s="336"/>
      <c r="OGK269" s="309"/>
      <c r="OGL269" s="337"/>
      <c r="OGM269" s="307"/>
      <c r="OGN269" s="336"/>
      <c r="OGO269" s="309"/>
      <c r="OGP269" s="337"/>
      <c r="OGQ269" s="307"/>
      <c r="OGR269" s="336"/>
      <c r="OGS269" s="309"/>
      <c r="OGT269" s="337"/>
      <c r="OGU269" s="307"/>
      <c r="OGV269" s="336"/>
      <c r="OGW269" s="309"/>
      <c r="OGX269" s="337"/>
      <c r="OGY269" s="307"/>
      <c r="OGZ269" s="336"/>
      <c r="OHA269" s="309"/>
      <c r="OHB269" s="337"/>
      <c r="OHC269" s="307"/>
      <c r="OHD269" s="336"/>
      <c r="OHE269" s="309"/>
      <c r="OHF269" s="337"/>
      <c r="OHG269" s="307"/>
      <c r="OHH269" s="336"/>
      <c r="OHI269" s="309"/>
      <c r="OHJ269" s="337"/>
      <c r="OHK269" s="307"/>
      <c r="OHL269" s="336"/>
      <c r="OHM269" s="309"/>
      <c r="OHN269" s="337"/>
      <c r="OHO269" s="307"/>
      <c r="OHP269" s="336"/>
      <c r="OHQ269" s="309"/>
      <c r="OHR269" s="337"/>
      <c r="OHS269" s="307"/>
      <c r="OHT269" s="336"/>
      <c r="OHU269" s="309"/>
      <c r="OHV269" s="337"/>
      <c r="OHW269" s="307"/>
      <c r="OHX269" s="336"/>
      <c r="OHY269" s="309"/>
      <c r="OHZ269" s="337"/>
      <c r="OIA269" s="307"/>
      <c r="OIB269" s="336"/>
      <c r="OIC269" s="309"/>
      <c r="OID269" s="337"/>
      <c r="OIE269" s="307"/>
      <c r="OIF269" s="336"/>
      <c r="OIG269" s="309"/>
      <c r="OIH269" s="337"/>
      <c r="OII269" s="307"/>
      <c r="OIJ269" s="336"/>
      <c r="OIK269" s="309"/>
      <c r="OIL269" s="337"/>
      <c r="OIM269" s="307"/>
      <c r="OIN269" s="336"/>
      <c r="OIO269" s="309"/>
      <c r="OIP269" s="337"/>
      <c r="OIQ269" s="307"/>
      <c r="OIR269" s="336"/>
      <c r="OIS269" s="309"/>
      <c r="OIT269" s="337"/>
      <c r="OIU269" s="307"/>
      <c r="OIV269" s="336"/>
      <c r="OIW269" s="309"/>
      <c r="OIX269" s="337"/>
      <c r="OIY269" s="307"/>
      <c r="OIZ269" s="336"/>
      <c r="OJA269" s="309"/>
      <c r="OJB269" s="337"/>
      <c r="OJC269" s="307"/>
      <c r="OJD269" s="336"/>
      <c r="OJE269" s="309"/>
      <c r="OJF269" s="337"/>
      <c r="OJG269" s="307"/>
      <c r="OJH269" s="336"/>
      <c r="OJI269" s="309"/>
      <c r="OJJ269" s="337"/>
      <c r="OJK269" s="307"/>
      <c r="OJL269" s="336"/>
      <c r="OJM269" s="309"/>
      <c r="OJN269" s="337"/>
      <c r="OJO269" s="307"/>
      <c r="OJP269" s="336"/>
      <c r="OJQ269" s="309"/>
      <c r="OJR269" s="337"/>
      <c r="OJS269" s="307"/>
      <c r="OJT269" s="336"/>
      <c r="OJU269" s="309"/>
      <c r="OJV269" s="337"/>
      <c r="OJW269" s="307"/>
      <c r="OJX269" s="336"/>
      <c r="OJY269" s="309"/>
      <c r="OJZ269" s="337"/>
      <c r="OKA269" s="307"/>
      <c r="OKB269" s="336"/>
      <c r="OKC269" s="309"/>
      <c r="OKD269" s="337"/>
      <c r="OKE269" s="307"/>
      <c r="OKF269" s="336"/>
      <c r="OKG269" s="309"/>
      <c r="OKH269" s="337"/>
      <c r="OKI269" s="307"/>
      <c r="OKJ269" s="336"/>
      <c r="OKK269" s="309"/>
      <c r="OKL269" s="337"/>
      <c r="OKM269" s="307"/>
      <c r="OKN269" s="336"/>
      <c r="OKO269" s="309"/>
      <c r="OKP269" s="337"/>
      <c r="OKQ269" s="307"/>
      <c r="OKR269" s="336"/>
      <c r="OKS269" s="309"/>
      <c r="OKT269" s="337"/>
      <c r="OKU269" s="307"/>
      <c r="OKV269" s="336"/>
      <c r="OKW269" s="309"/>
      <c r="OKX269" s="337"/>
      <c r="OKY269" s="307"/>
      <c r="OKZ269" s="336"/>
      <c r="OLA269" s="309"/>
      <c r="OLB269" s="337"/>
      <c r="OLC269" s="307"/>
      <c r="OLD269" s="336"/>
      <c r="OLE269" s="309"/>
      <c r="OLF269" s="337"/>
      <c r="OLG269" s="307"/>
      <c r="OLH269" s="336"/>
      <c r="OLI269" s="309"/>
      <c r="OLJ269" s="337"/>
      <c r="OLK269" s="307"/>
      <c r="OLL269" s="336"/>
      <c r="OLM269" s="309"/>
      <c r="OLN269" s="337"/>
      <c r="OLO269" s="307"/>
      <c r="OLP269" s="336"/>
      <c r="OLQ269" s="309"/>
      <c r="OLR269" s="337"/>
      <c r="OLS269" s="307"/>
      <c r="OLT269" s="336"/>
      <c r="OLU269" s="309"/>
      <c r="OLV269" s="337"/>
      <c r="OLW269" s="307"/>
      <c r="OLX269" s="336"/>
      <c r="OLY269" s="309"/>
      <c r="OLZ269" s="337"/>
      <c r="OMA269" s="307"/>
      <c r="OMB269" s="336"/>
      <c r="OMC269" s="309"/>
      <c r="OMD269" s="337"/>
      <c r="OME269" s="307"/>
      <c r="OMF269" s="336"/>
      <c r="OMG269" s="309"/>
      <c r="OMH269" s="337"/>
      <c r="OMI269" s="307"/>
      <c r="OMJ269" s="336"/>
      <c r="OMK269" s="309"/>
      <c r="OML269" s="337"/>
      <c r="OMM269" s="307"/>
      <c r="OMN269" s="336"/>
      <c r="OMO269" s="309"/>
      <c r="OMP269" s="337"/>
      <c r="OMQ269" s="307"/>
      <c r="OMR269" s="336"/>
      <c r="OMS269" s="309"/>
      <c r="OMT269" s="337"/>
      <c r="OMU269" s="307"/>
      <c r="OMV269" s="336"/>
      <c r="OMW269" s="309"/>
      <c r="OMX269" s="337"/>
      <c r="OMY269" s="307"/>
      <c r="OMZ269" s="336"/>
      <c r="ONA269" s="309"/>
      <c r="ONB269" s="337"/>
      <c r="ONC269" s="307"/>
      <c r="OND269" s="336"/>
      <c r="ONE269" s="309"/>
      <c r="ONF269" s="337"/>
      <c r="ONG269" s="307"/>
      <c r="ONH269" s="336"/>
      <c r="ONI269" s="309"/>
      <c r="ONJ269" s="337"/>
      <c r="ONK269" s="307"/>
      <c r="ONL269" s="336"/>
      <c r="ONM269" s="309"/>
      <c r="ONN269" s="337"/>
      <c r="ONO269" s="307"/>
      <c r="ONP269" s="336"/>
      <c r="ONQ269" s="309"/>
      <c r="ONR269" s="337"/>
      <c r="ONS269" s="307"/>
      <c r="ONT269" s="336"/>
      <c r="ONU269" s="309"/>
      <c r="ONV269" s="337"/>
      <c r="ONW269" s="307"/>
      <c r="ONX269" s="336"/>
      <c r="ONY269" s="309"/>
      <c r="ONZ269" s="337"/>
      <c r="OOA269" s="307"/>
      <c r="OOB269" s="336"/>
      <c r="OOC269" s="309"/>
      <c r="OOD269" s="337"/>
      <c r="OOE269" s="307"/>
      <c r="OOF269" s="336"/>
      <c r="OOG269" s="309"/>
      <c r="OOH269" s="337"/>
      <c r="OOI269" s="307"/>
      <c r="OOJ269" s="336"/>
      <c r="OOK269" s="309"/>
      <c r="OOL269" s="337"/>
      <c r="OOM269" s="307"/>
      <c r="OON269" s="336"/>
      <c r="OOO269" s="309"/>
      <c r="OOP269" s="337"/>
      <c r="OOQ269" s="307"/>
      <c r="OOR269" s="336"/>
      <c r="OOS269" s="309"/>
      <c r="OOT269" s="337"/>
      <c r="OOU269" s="307"/>
      <c r="OOV269" s="336"/>
      <c r="OOW269" s="309"/>
      <c r="OOX269" s="337"/>
      <c r="OOY269" s="307"/>
      <c r="OOZ269" s="336"/>
      <c r="OPA269" s="309"/>
      <c r="OPB269" s="337"/>
      <c r="OPC269" s="307"/>
      <c r="OPD269" s="336"/>
      <c r="OPE269" s="309"/>
      <c r="OPF269" s="337"/>
      <c r="OPG269" s="307"/>
      <c r="OPH269" s="336"/>
      <c r="OPI269" s="309"/>
      <c r="OPJ269" s="337"/>
      <c r="OPK269" s="307"/>
      <c r="OPL269" s="336"/>
      <c r="OPM269" s="309"/>
      <c r="OPN269" s="337"/>
      <c r="OPO269" s="307"/>
      <c r="OPP269" s="336"/>
      <c r="OPQ269" s="309"/>
      <c r="OPR269" s="337"/>
      <c r="OPS269" s="307"/>
      <c r="OPT269" s="336"/>
      <c r="OPU269" s="309"/>
      <c r="OPV269" s="337"/>
      <c r="OPW269" s="307"/>
      <c r="OPX269" s="336"/>
      <c r="OPY269" s="309"/>
      <c r="OPZ269" s="337"/>
      <c r="OQA269" s="307"/>
      <c r="OQB269" s="336"/>
      <c r="OQC269" s="309"/>
      <c r="OQD269" s="337"/>
      <c r="OQE269" s="307"/>
      <c r="OQF269" s="336"/>
      <c r="OQG269" s="309"/>
      <c r="OQH269" s="337"/>
      <c r="OQI269" s="307"/>
      <c r="OQJ269" s="336"/>
      <c r="OQK269" s="309"/>
      <c r="OQL269" s="337"/>
      <c r="OQM269" s="307"/>
      <c r="OQN269" s="336"/>
      <c r="OQO269" s="309"/>
      <c r="OQP269" s="337"/>
      <c r="OQQ269" s="307"/>
      <c r="OQR269" s="336"/>
      <c r="OQS269" s="309"/>
      <c r="OQT269" s="337"/>
      <c r="OQU269" s="307"/>
      <c r="OQV269" s="336"/>
      <c r="OQW269" s="309"/>
      <c r="OQX269" s="337"/>
      <c r="OQY269" s="307"/>
      <c r="OQZ269" s="336"/>
      <c r="ORA269" s="309"/>
      <c r="ORB269" s="337"/>
      <c r="ORC269" s="307"/>
      <c r="ORD269" s="336"/>
      <c r="ORE269" s="309"/>
      <c r="ORF269" s="337"/>
      <c r="ORG269" s="307"/>
      <c r="ORH269" s="336"/>
      <c r="ORI269" s="309"/>
      <c r="ORJ269" s="337"/>
      <c r="ORK269" s="307"/>
      <c r="ORL269" s="336"/>
      <c r="ORM269" s="309"/>
      <c r="ORN269" s="337"/>
      <c r="ORO269" s="307"/>
      <c r="ORP269" s="336"/>
      <c r="ORQ269" s="309"/>
      <c r="ORR269" s="337"/>
      <c r="ORS269" s="307"/>
      <c r="ORT269" s="336"/>
      <c r="ORU269" s="309"/>
      <c r="ORV269" s="337"/>
      <c r="ORW269" s="307"/>
      <c r="ORX269" s="336"/>
      <c r="ORY269" s="309"/>
      <c r="ORZ269" s="337"/>
      <c r="OSA269" s="307"/>
      <c r="OSB269" s="336"/>
      <c r="OSC269" s="309"/>
      <c r="OSD269" s="337"/>
      <c r="OSE269" s="307"/>
      <c r="OSF269" s="336"/>
      <c r="OSG269" s="309"/>
      <c r="OSH269" s="337"/>
      <c r="OSI269" s="307"/>
      <c r="OSJ269" s="336"/>
      <c r="OSK269" s="309"/>
      <c r="OSL269" s="337"/>
      <c r="OSM269" s="307"/>
      <c r="OSN269" s="336"/>
      <c r="OSO269" s="309"/>
      <c r="OSP269" s="337"/>
      <c r="OSQ269" s="307"/>
      <c r="OSR269" s="336"/>
      <c r="OSS269" s="309"/>
      <c r="OST269" s="337"/>
      <c r="OSU269" s="307"/>
      <c r="OSV269" s="336"/>
      <c r="OSW269" s="309"/>
      <c r="OSX269" s="337"/>
      <c r="OSY269" s="307"/>
      <c r="OSZ269" s="336"/>
      <c r="OTA269" s="309"/>
      <c r="OTB269" s="337"/>
      <c r="OTC269" s="307"/>
      <c r="OTD269" s="336"/>
      <c r="OTE269" s="309"/>
      <c r="OTF269" s="337"/>
      <c r="OTG269" s="307"/>
      <c r="OTH269" s="336"/>
      <c r="OTI269" s="309"/>
      <c r="OTJ269" s="337"/>
      <c r="OTK269" s="307"/>
      <c r="OTL269" s="336"/>
      <c r="OTM269" s="309"/>
      <c r="OTN269" s="337"/>
      <c r="OTO269" s="307"/>
      <c r="OTP269" s="336"/>
      <c r="OTQ269" s="309"/>
      <c r="OTR269" s="337"/>
      <c r="OTS269" s="307"/>
      <c r="OTT269" s="336"/>
      <c r="OTU269" s="309"/>
      <c r="OTV269" s="337"/>
      <c r="OTW269" s="307"/>
      <c r="OTX269" s="336"/>
      <c r="OTY269" s="309"/>
      <c r="OTZ269" s="337"/>
      <c r="OUA269" s="307"/>
      <c r="OUB269" s="336"/>
      <c r="OUC269" s="309"/>
      <c r="OUD269" s="337"/>
      <c r="OUE269" s="307"/>
      <c r="OUF269" s="336"/>
      <c r="OUG269" s="309"/>
      <c r="OUH269" s="337"/>
      <c r="OUI269" s="307"/>
      <c r="OUJ269" s="336"/>
      <c r="OUK269" s="309"/>
      <c r="OUL269" s="337"/>
      <c r="OUM269" s="307"/>
      <c r="OUN269" s="336"/>
      <c r="OUO269" s="309"/>
      <c r="OUP269" s="337"/>
      <c r="OUQ269" s="307"/>
      <c r="OUR269" s="336"/>
      <c r="OUS269" s="309"/>
      <c r="OUT269" s="337"/>
      <c r="OUU269" s="307"/>
      <c r="OUV269" s="336"/>
      <c r="OUW269" s="309"/>
      <c r="OUX269" s="337"/>
      <c r="OUY269" s="307"/>
      <c r="OUZ269" s="336"/>
      <c r="OVA269" s="309"/>
      <c r="OVB269" s="337"/>
      <c r="OVC269" s="307"/>
      <c r="OVD269" s="336"/>
      <c r="OVE269" s="309"/>
      <c r="OVF269" s="337"/>
      <c r="OVG269" s="307"/>
      <c r="OVH269" s="336"/>
      <c r="OVI269" s="309"/>
      <c r="OVJ269" s="337"/>
      <c r="OVK269" s="307"/>
      <c r="OVL269" s="336"/>
      <c r="OVM269" s="309"/>
      <c r="OVN269" s="337"/>
      <c r="OVO269" s="307"/>
      <c r="OVP269" s="336"/>
      <c r="OVQ269" s="309"/>
      <c r="OVR269" s="337"/>
      <c r="OVS269" s="307"/>
      <c r="OVT269" s="336"/>
      <c r="OVU269" s="309"/>
      <c r="OVV269" s="337"/>
      <c r="OVW269" s="307"/>
      <c r="OVX269" s="336"/>
      <c r="OVY269" s="309"/>
      <c r="OVZ269" s="337"/>
      <c r="OWA269" s="307"/>
      <c r="OWB269" s="336"/>
      <c r="OWC269" s="309"/>
      <c r="OWD269" s="337"/>
      <c r="OWE269" s="307"/>
      <c r="OWF269" s="336"/>
      <c r="OWG269" s="309"/>
      <c r="OWH269" s="337"/>
      <c r="OWI269" s="307"/>
      <c r="OWJ269" s="336"/>
      <c r="OWK269" s="309"/>
      <c r="OWL269" s="337"/>
      <c r="OWM269" s="307"/>
      <c r="OWN269" s="336"/>
      <c r="OWO269" s="309"/>
      <c r="OWP269" s="337"/>
      <c r="OWQ269" s="307"/>
      <c r="OWR269" s="336"/>
      <c r="OWS269" s="309"/>
      <c r="OWT269" s="337"/>
      <c r="OWU269" s="307"/>
      <c r="OWV269" s="336"/>
      <c r="OWW269" s="309"/>
      <c r="OWX269" s="337"/>
      <c r="OWY269" s="307"/>
      <c r="OWZ269" s="336"/>
      <c r="OXA269" s="309"/>
      <c r="OXB269" s="337"/>
      <c r="OXC269" s="307"/>
      <c r="OXD269" s="336"/>
      <c r="OXE269" s="309"/>
      <c r="OXF269" s="337"/>
      <c r="OXG269" s="307"/>
      <c r="OXH269" s="336"/>
      <c r="OXI269" s="309"/>
      <c r="OXJ269" s="337"/>
      <c r="OXK269" s="307"/>
      <c r="OXL269" s="336"/>
      <c r="OXM269" s="309"/>
      <c r="OXN269" s="337"/>
      <c r="OXO269" s="307"/>
      <c r="OXP269" s="336"/>
      <c r="OXQ269" s="309"/>
      <c r="OXR269" s="337"/>
      <c r="OXS269" s="307"/>
      <c r="OXT269" s="336"/>
      <c r="OXU269" s="309"/>
      <c r="OXV269" s="337"/>
      <c r="OXW269" s="307"/>
      <c r="OXX269" s="336"/>
      <c r="OXY269" s="309"/>
      <c r="OXZ269" s="337"/>
      <c r="OYA269" s="307"/>
      <c r="OYB269" s="336"/>
      <c r="OYC269" s="309"/>
      <c r="OYD269" s="337"/>
      <c r="OYE269" s="307"/>
      <c r="OYF269" s="336"/>
      <c r="OYG269" s="309"/>
      <c r="OYH269" s="337"/>
      <c r="OYI269" s="307"/>
      <c r="OYJ269" s="336"/>
      <c r="OYK269" s="309"/>
      <c r="OYL269" s="337"/>
      <c r="OYM269" s="307"/>
      <c r="OYN269" s="336"/>
      <c r="OYO269" s="309"/>
      <c r="OYP269" s="337"/>
      <c r="OYQ269" s="307"/>
      <c r="OYR269" s="336"/>
      <c r="OYS269" s="309"/>
      <c r="OYT269" s="337"/>
      <c r="OYU269" s="307"/>
      <c r="OYV269" s="336"/>
      <c r="OYW269" s="309"/>
      <c r="OYX269" s="337"/>
      <c r="OYY269" s="307"/>
      <c r="OYZ269" s="336"/>
      <c r="OZA269" s="309"/>
      <c r="OZB269" s="337"/>
      <c r="OZC269" s="307"/>
      <c r="OZD269" s="336"/>
      <c r="OZE269" s="309"/>
      <c r="OZF269" s="337"/>
      <c r="OZG269" s="307"/>
      <c r="OZH269" s="336"/>
      <c r="OZI269" s="309"/>
      <c r="OZJ269" s="337"/>
      <c r="OZK269" s="307"/>
      <c r="OZL269" s="336"/>
      <c r="OZM269" s="309"/>
      <c r="OZN269" s="337"/>
      <c r="OZO269" s="307"/>
      <c r="OZP269" s="336"/>
      <c r="OZQ269" s="309"/>
      <c r="OZR269" s="337"/>
      <c r="OZS269" s="307"/>
      <c r="OZT269" s="336"/>
      <c r="OZU269" s="309"/>
      <c r="OZV269" s="337"/>
      <c r="OZW269" s="307"/>
      <c r="OZX269" s="336"/>
      <c r="OZY269" s="309"/>
      <c r="OZZ269" s="337"/>
      <c r="PAA269" s="307"/>
      <c r="PAB269" s="336"/>
      <c r="PAC269" s="309"/>
      <c r="PAD269" s="337"/>
      <c r="PAE269" s="307"/>
      <c r="PAF269" s="336"/>
      <c r="PAG269" s="309"/>
      <c r="PAH269" s="337"/>
      <c r="PAI269" s="307"/>
      <c r="PAJ269" s="336"/>
      <c r="PAK269" s="309"/>
      <c r="PAL269" s="337"/>
      <c r="PAM269" s="307"/>
      <c r="PAN269" s="336"/>
      <c r="PAO269" s="309"/>
      <c r="PAP269" s="337"/>
      <c r="PAQ269" s="307"/>
      <c r="PAR269" s="336"/>
      <c r="PAS269" s="309"/>
      <c r="PAT269" s="337"/>
      <c r="PAU269" s="307"/>
      <c r="PAV269" s="336"/>
      <c r="PAW269" s="309"/>
      <c r="PAX269" s="337"/>
      <c r="PAY269" s="307"/>
      <c r="PAZ269" s="336"/>
      <c r="PBA269" s="309"/>
      <c r="PBB269" s="337"/>
      <c r="PBC269" s="307"/>
      <c r="PBD269" s="336"/>
      <c r="PBE269" s="309"/>
      <c r="PBF269" s="337"/>
      <c r="PBG269" s="307"/>
      <c r="PBH269" s="336"/>
      <c r="PBI269" s="309"/>
      <c r="PBJ269" s="337"/>
      <c r="PBK269" s="307"/>
      <c r="PBL269" s="336"/>
      <c r="PBM269" s="309"/>
      <c r="PBN269" s="337"/>
      <c r="PBO269" s="307"/>
      <c r="PBP269" s="336"/>
      <c r="PBQ269" s="309"/>
      <c r="PBR269" s="337"/>
      <c r="PBS269" s="307"/>
      <c r="PBT269" s="336"/>
      <c r="PBU269" s="309"/>
      <c r="PBV269" s="337"/>
      <c r="PBW269" s="307"/>
      <c r="PBX269" s="336"/>
      <c r="PBY269" s="309"/>
      <c r="PBZ269" s="337"/>
      <c r="PCA269" s="307"/>
      <c r="PCB269" s="336"/>
      <c r="PCC269" s="309"/>
      <c r="PCD269" s="337"/>
      <c r="PCE269" s="307"/>
      <c r="PCF269" s="336"/>
      <c r="PCG269" s="309"/>
      <c r="PCH269" s="337"/>
      <c r="PCI269" s="307"/>
      <c r="PCJ269" s="336"/>
      <c r="PCK269" s="309"/>
      <c r="PCL269" s="337"/>
      <c r="PCM269" s="307"/>
      <c r="PCN269" s="336"/>
      <c r="PCO269" s="309"/>
      <c r="PCP269" s="337"/>
      <c r="PCQ269" s="307"/>
      <c r="PCR269" s="336"/>
      <c r="PCS269" s="309"/>
      <c r="PCT269" s="337"/>
      <c r="PCU269" s="307"/>
      <c r="PCV269" s="336"/>
      <c r="PCW269" s="309"/>
      <c r="PCX269" s="337"/>
      <c r="PCY269" s="307"/>
      <c r="PCZ269" s="336"/>
      <c r="PDA269" s="309"/>
      <c r="PDB269" s="337"/>
      <c r="PDC269" s="307"/>
      <c r="PDD269" s="336"/>
      <c r="PDE269" s="309"/>
      <c r="PDF269" s="337"/>
      <c r="PDG269" s="307"/>
      <c r="PDH269" s="336"/>
      <c r="PDI269" s="309"/>
      <c r="PDJ269" s="337"/>
      <c r="PDK269" s="307"/>
      <c r="PDL269" s="336"/>
      <c r="PDM269" s="309"/>
      <c r="PDN269" s="337"/>
      <c r="PDO269" s="307"/>
      <c r="PDP269" s="336"/>
      <c r="PDQ269" s="309"/>
      <c r="PDR269" s="337"/>
      <c r="PDS269" s="307"/>
      <c r="PDT269" s="336"/>
      <c r="PDU269" s="309"/>
      <c r="PDV269" s="337"/>
      <c r="PDW269" s="307"/>
      <c r="PDX269" s="336"/>
      <c r="PDY269" s="309"/>
      <c r="PDZ269" s="337"/>
      <c r="PEA269" s="307"/>
      <c r="PEB269" s="336"/>
      <c r="PEC269" s="309"/>
      <c r="PED269" s="337"/>
      <c r="PEE269" s="307"/>
      <c r="PEF269" s="336"/>
      <c r="PEG269" s="309"/>
      <c r="PEH269" s="337"/>
      <c r="PEI269" s="307"/>
      <c r="PEJ269" s="336"/>
      <c r="PEK269" s="309"/>
      <c r="PEL269" s="337"/>
      <c r="PEM269" s="307"/>
      <c r="PEN269" s="336"/>
      <c r="PEO269" s="309"/>
      <c r="PEP269" s="337"/>
      <c r="PEQ269" s="307"/>
      <c r="PER269" s="336"/>
      <c r="PES269" s="309"/>
      <c r="PET269" s="337"/>
      <c r="PEU269" s="307"/>
      <c r="PEV269" s="336"/>
      <c r="PEW269" s="309"/>
      <c r="PEX269" s="337"/>
      <c r="PEY269" s="307"/>
      <c r="PEZ269" s="336"/>
      <c r="PFA269" s="309"/>
      <c r="PFB269" s="337"/>
      <c r="PFC269" s="307"/>
      <c r="PFD269" s="336"/>
      <c r="PFE269" s="309"/>
      <c r="PFF269" s="337"/>
      <c r="PFG269" s="307"/>
      <c r="PFH269" s="336"/>
      <c r="PFI269" s="309"/>
      <c r="PFJ269" s="337"/>
      <c r="PFK269" s="307"/>
      <c r="PFL269" s="336"/>
      <c r="PFM269" s="309"/>
      <c r="PFN269" s="337"/>
      <c r="PFO269" s="307"/>
      <c r="PFP269" s="336"/>
      <c r="PFQ269" s="309"/>
      <c r="PFR269" s="337"/>
      <c r="PFS269" s="307"/>
      <c r="PFT269" s="336"/>
      <c r="PFU269" s="309"/>
      <c r="PFV269" s="337"/>
      <c r="PFW269" s="307"/>
      <c r="PFX269" s="336"/>
      <c r="PFY269" s="309"/>
      <c r="PFZ269" s="337"/>
      <c r="PGA269" s="307"/>
      <c r="PGB269" s="336"/>
      <c r="PGC269" s="309"/>
      <c r="PGD269" s="337"/>
      <c r="PGE269" s="307"/>
      <c r="PGF269" s="336"/>
      <c r="PGG269" s="309"/>
      <c r="PGH269" s="337"/>
      <c r="PGI269" s="307"/>
      <c r="PGJ269" s="336"/>
      <c r="PGK269" s="309"/>
      <c r="PGL269" s="337"/>
      <c r="PGM269" s="307"/>
      <c r="PGN269" s="336"/>
      <c r="PGO269" s="309"/>
      <c r="PGP269" s="337"/>
      <c r="PGQ269" s="307"/>
      <c r="PGR269" s="336"/>
      <c r="PGS269" s="309"/>
      <c r="PGT269" s="337"/>
      <c r="PGU269" s="307"/>
      <c r="PGV269" s="336"/>
      <c r="PGW269" s="309"/>
      <c r="PGX269" s="337"/>
      <c r="PGY269" s="307"/>
      <c r="PGZ269" s="336"/>
      <c r="PHA269" s="309"/>
      <c r="PHB269" s="337"/>
      <c r="PHC269" s="307"/>
      <c r="PHD269" s="336"/>
      <c r="PHE269" s="309"/>
      <c r="PHF269" s="337"/>
      <c r="PHG269" s="307"/>
      <c r="PHH269" s="336"/>
      <c r="PHI269" s="309"/>
      <c r="PHJ269" s="337"/>
      <c r="PHK269" s="307"/>
      <c r="PHL269" s="336"/>
      <c r="PHM269" s="309"/>
      <c r="PHN269" s="337"/>
      <c r="PHO269" s="307"/>
      <c r="PHP269" s="336"/>
      <c r="PHQ269" s="309"/>
      <c r="PHR269" s="337"/>
      <c r="PHS269" s="307"/>
      <c r="PHT269" s="336"/>
      <c r="PHU269" s="309"/>
      <c r="PHV269" s="337"/>
      <c r="PHW269" s="307"/>
      <c r="PHX269" s="336"/>
      <c r="PHY269" s="309"/>
      <c r="PHZ269" s="337"/>
      <c r="PIA269" s="307"/>
      <c r="PIB269" s="336"/>
      <c r="PIC269" s="309"/>
      <c r="PID269" s="337"/>
      <c r="PIE269" s="307"/>
      <c r="PIF269" s="336"/>
      <c r="PIG269" s="309"/>
      <c r="PIH269" s="337"/>
      <c r="PII269" s="307"/>
      <c r="PIJ269" s="336"/>
      <c r="PIK269" s="309"/>
      <c r="PIL269" s="337"/>
      <c r="PIM269" s="307"/>
      <c r="PIN269" s="336"/>
      <c r="PIO269" s="309"/>
      <c r="PIP269" s="337"/>
      <c r="PIQ269" s="307"/>
      <c r="PIR269" s="336"/>
      <c r="PIS269" s="309"/>
      <c r="PIT269" s="337"/>
      <c r="PIU269" s="307"/>
      <c r="PIV269" s="336"/>
      <c r="PIW269" s="309"/>
      <c r="PIX269" s="337"/>
      <c r="PIY269" s="307"/>
      <c r="PIZ269" s="336"/>
      <c r="PJA269" s="309"/>
      <c r="PJB269" s="337"/>
      <c r="PJC269" s="307"/>
      <c r="PJD269" s="336"/>
      <c r="PJE269" s="309"/>
      <c r="PJF269" s="337"/>
      <c r="PJG269" s="307"/>
      <c r="PJH269" s="336"/>
      <c r="PJI269" s="309"/>
      <c r="PJJ269" s="337"/>
      <c r="PJK269" s="307"/>
      <c r="PJL269" s="336"/>
      <c r="PJM269" s="309"/>
      <c r="PJN269" s="337"/>
      <c r="PJO269" s="307"/>
      <c r="PJP269" s="336"/>
      <c r="PJQ269" s="309"/>
      <c r="PJR269" s="337"/>
      <c r="PJS269" s="307"/>
      <c r="PJT269" s="336"/>
      <c r="PJU269" s="309"/>
      <c r="PJV269" s="337"/>
      <c r="PJW269" s="307"/>
      <c r="PJX269" s="336"/>
      <c r="PJY269" s="309"/>
      <c r="PJZ269" s="337"/>
      <c r="PKA269" s="307"/>
      <c r="PKB269" s="336"/>
      <c r="PKC269" s="309"/>
      <c r="PKD269" s="337"/>
      <c r="PKE269" s="307"/>
      <c r="PKF269" s="336"/>
      <c r="PKG269" s="309"/>
      <c r="PKH269" s="337"/>
      <c r="PKI269" s="307"/>
      <c r="PKJ269" s="336"/>
      <c r="PKK269" s="309"/>
      <c r="PKL269" s="337"/>
      <c r="PKM269" s="307"/>
      <c r="PKN269" s="336"/>
      <c r="PKO269" s="309"/>
      <c r="PKP269" s="337"/>
      <c r="PKQ269" s="307"/>
      <c r="PKR269" s="336"/>
      <c r="PKS269" s="309"/>
      <c r="PKT269" s="337"/>
      <c r="PKU269" s="307"/>
      <c r="PKV269" s="336"/>
      <c r="PKW269" s="309"/>
      <c r="PKX269" s="337"/>
      <c r="PKY269" s="307"/>
      <c r="PKZ269" s="336"/>
      <c r="PLA269" s="309"/>
      <c r="PLB269" s="337"/>
      <c r="PLC269" s="307"/>
      <c r="PLD269" s="336"/>
      <c r="PLE269" s="309"/>
      <c r="PLF269" s="337"/>
      <c r="PLG269" s="307"/>
      <c r="PLH269" s="336"/>
      <c r="PLI269" s="309"/>
      <c r="PLJ269" s="337"/>
      <c r="PLK269" s="307"/>
      <c r="PLL269" s="336"/>
      <c r="PLM269" s="309"/>
      <c r="PLN269" s="337"/>
      <c r="PLO269" s="307"/>
      <c r="PLP269" s="336"/>
      <c r="PLQ269" s="309"/>
      <c r="PLR269" s="337"/>
      <c r="PLS269" s="307"/>
      <c r="PLT269" s="336"/>
      <c r="PLU269" s="309"/>
      <c r="PLV269" s="337"/>
      <c r="PLW269" s="307"/>
      <c r="PLX269" s="336"/>
      <c r="PLY269" s="309"/>
      <c r="PLZ269" s="337"/>
      <c r="PMA269" s="307"/>
      <c r="PMB269" s="336"/>
      <c r="PMC269" s="309"/>
      <c r="PMD269" s="337"/>
      <c r="PME269" s="307"/>
      <c r="PMF269" s="336"/>
      <c r="PMG269" s="309"/>
      <c r="PMH269" s="337"/>
      <c r="PMI269" s="307"/>
      <c r="PMJ269" s="336"/>
      <c r="PMK269" s="309"/>
      <c r="PML269" s="337"/>
      <c r="PMM269" s="307"/>
      <c r="PMN269" s="336"/>
      <c r="PMO269" s="309"/>
      <c r="PMP269" s="337"/>
      <c r="PMQ269" s="307"/>
      <c r="PMR269" s="336"/>
      <c r="PMS269" s="309"/>
      <c r="PMT269" s="337"/>
      <c r="PMU269" s="307"/>
      <c r="PMV269" s="336"/>
      <c r="PMW269" s="309"/>
      <c r="PMX269" s="337"/>
      <c r="PMY269" s="307"/>
      <c r="PMZ269" s="336"/>
      <c r="PNA269" s="309"/>
      <c r="PNB269" s="337"/>
      <c r="PNC269" s="307"/>
      <c r="PND269" s="336"/>
      <c r="PNE269" s="309"/>
      <c r="PNF269" s="337"/>
      <c r="PNG269" s="307"/>
      <c r="PNH269" s="336"/>
      <c r="PNI269" s="309"/>
      <c r="PNJ269" s="337"/>
      <c r="PNK269" s="307"/>
      <c r="PNL269" s="336"/>
      <c r="PNM269" s="309"/>
      <c r="PNN269" s="337"/>
      <c r="PNO269" s="307"/>
      <c r="PNP269" s="336"/>
      <c r="PNQ269" s="309"/>
      <c r="PNR269" s="337"/>
      <c r="PNS269" s="307"/>
      <c r="PNT269" s="336"/>
      <c r="PNU269" s="309"/>
      <c r="PNV269" s="337"/>
      <c r="PNW269" s="307"/>
      <c r="PNX269" s="336"/>
      <c r="PNY269" s="309"/>
      <c r="PNZ269" s="337"/>
      <c r="POA269" s="307"/>
      <c r="POB269" s="336"/>
      <c r="POC269" s="309"/>
      <c r="POD269" s="337"/>
      <c r="POE269" s="307"/>
      <c r="POF269" s="336"/>
      <c r="POG269" s="309"/>
      <c r="POH269" s="337"/>
      <c r="POI269" s="307"/>
      <c r="POJ269" s="336"/>
      <c r="POK269" s="309"/>
      <c r="POL269" s="337"/>
      <c r="POM269" s="307"/>
      <c r="PON269" s="336"/>
      <c r="POO269" s="309"/>
      <c r="POP269" s="337"/>
      <c r="POQ269" s="307"/>
      <c r="POR269" s="336"/>
      <c r="POS269" s="309"/>
      <c r="POT269" s="337"/>
      <c r="POU269" s="307"/>
      <c r="POV269" s="336"/>
      <c r="POW269" s="309"/>
      <c r="POX269" s="337"/>
      <c r="POY269" s="307"/>
      <c r="POZ269" s="336"/>
      <c r="PPA269" s="309"/>
      <c r="PPB269" s="337"/>
      <c r="PPC269" s="307"/>
      <c r="PPD269" s="336"/>
      <c r="PPE269" s="309"/>
      <c r="PPF269" s="337"/>
      <c r="PPG269" s="307"/>
      <c r="PPH269" s="336"/>
      <c r="PPI269" s="309"/>
      <c r="PPJ269" s="337"/>
      <c r="PPK269" s="307"/>
      <c r="PPL269" s="336"/>
      <c r="PPM269" s="309"/>
      <c r="PPN269" s="337"/>
      <c r="PPO269" s="307"/>
      <c r="PPP269" s="336"/>
      <c r="PPQ269" s="309"/>
      <c r="PPR269" s="337"/>
      <c r="PPS269" s="307"/>
      <c r="PPT269" s="336"/>
      <c r="PPU269" s="309"/>
      <c r="PPV269" s="337"/>
      <c r="PPW269" s="307"/>
      <c r="PPX269" s="336"/>
      <c r="PPY269" s="309"/>
      <c r="PPZ269" s="337"/>
      <c r="PQA269" s="307"/>
      <c r="PQB269" s="336"/>
      <c r="PQC269" s="309"/>
      <c r="PQD269" s="337"/>
      <c r="PQE269" s="307"/>
      <c r="PQF269" s="336"/>
      <c r="PQG269" s="309"/>
      <c r="PQH269" s="337"/>
      <c r="PQI269" s="307"/>
      <c r="PQJ269" s="336"/>
      <c r="PQK269" s="309"/>
      <c r="PQL269" s="337"/>
      <c r="PQM269" s="307"/>
      <c r="PQN269" s="336"/>
      <c r="PQO269" s="309"/>
      <c r="PQP269" s="337"/>
      <c r="PQQ269" s="307"/>
      <c r="PQR269" s="336"/>
      <c r="PQS269" s="309"/>
      <c r="PQT269" s="337"/>
      <c r="PQU269" s="307"/>
      <c r="PQV269" s="336"/>
      <c r="PQW269" s="309"/>
      <c r="PQX269" s="337"/>
      <c r="PQY269" s="307"/>
      <c r="PQZ269" s="336"/>
      <c r="PRA269" s="309"/>
      <c r="PRB269" s="337"/>
      <c r="PRC269" s="307"/>
      <c r="PRD269" s="336"/>
      <c r="PRE269" s="309"/>
      <c r="PRF269" s="337"/>
      <c r="PRG269" s="307"/>
      <c r="PRH269" s="336"/>
      <c r="PRI269" s="309"/>
      <c r="PRJ269" s="337"/>
      <c r="PRK269" s="307"/>
      <c r="PRL269" s="336"/>
      <c r="PRM269" s="309"/>
      <c r="PRN269" s="337"/>
      <c r="PRO269" s="307"/>
      <c r="PRP269" s="336"/>
      <c r="PRQ269" s="309"/>
      <c r="PRR269" s="337"/>
      <c r="PRS269" s="307"/>
      <c r="PRT269" s="336"/>
      <c r="PRU269" s="309"/>
      <c r="PRV269" s="337"/>
      <c r="PRW269" s="307"/>
      <c r="PRX269" s="336"/>
      <c r="PRY269" s="309"/>
      <c r="PRZ269" s="337"/>
      <c r="PSA269" s="307"/>
      <c r="PSB269" s="336"/>
      <c r="PSC269" s="309"/>
      <c r="PSD269" s="337"/>
      <c r="PSE269" s="307"/>
      <c r="PSF269" s="336"/>
      <c r="PSG269" s="309"/>
      <c r="PSH269" s="337"/>
      <c r="PSI269" s="307"/>
      <c r="PSJ269" s="336"/>
      <c r="PSK269" s="309"/>
      <c r="PSL269" s="337"/>
      <c r="PSM269" s="307"/>
      <c r="PSN269" s="336"/>
      <c r="PSO269" s="309"/>
      <c r="PSP269" s="337"/>
      <c r="PSQ269" s="307"/>
      <c r="PSR269" s="336"/>
      <c r="PSS269" s="309"/>
      <c r="PST269" s="337"/>
      <c r="PSU269" s="307"/>
      <c r="PSV269" s="336"/>
      <c r="PSW269" s="309"/>
      <c r="PSX269" s="337"/>
      <c r="PSY269" s="307"/>
      <c r="PSZ269" s="336"/>
      <c r="PTA269" s="309"/>
      <c r="PTB269" s="337"/>
      <c r="PTC269" s="307"/>
      <c r="PTD269" s="336"/>
      <c r="PTE269" s="309"/>
      <c r="PTF269" s="337"/>
      <c r="PTG269" s="307"/>
      <c r="PTH269" s="336"/>
      <c r="PTI269" s="309"/>
      <c r="PTJ269" s="337"/>
      <c r="PTK269" s="307"/>
      <c r="PTL269" s="336"/>
      <c r="PTM269" s="309"/>
      <c r="PTN269" s="337"/>
      <c r="PTO269" s="307"/>
      <c r="PTP269" s="336"/>
      <c r="PTQ269" s="309"/>
      <c r="PTR269" s="337"/>
      <c r="PTS269" s="307"/>
      <c r="PTT269" s="336"/>
      <c r="PTU269" s="309"/>
      <c r="PTV269" s="337"/>
      <c r="PTW269" s="307"/>
      <c r="PTX269" s="336"/>
      <c r="PTY269" s="309"/>
      <c r="PTZ269" s="337"/>
      <c r="PUA269" s="307"/>
      <c r="PUB269" s="336"/>
      <c r="PUC269" s="309"/>
      <c r="PUD269" s="337"/>
      <c r="PUE269" s="307"/>
      <c r="PUF269" s="336"/>
      <c r="PUG269" s="309"/>
      <c r="PUH269" s="337"/>
      <c r="PUI269" s="307"/>
      <c r="PUJ269" s="336"/>
      <c r="PUK269" s="309"/>
      <c r="PUL269" s="337"/>
      <c r="PUM269" s="307"/>
      <c r="PUN269" s="336"/>
      <c r="PUO269" s="309"/>
      <c r="PUP269" s="337"/>
      <c r="PUQ269" s="307"/>
      <c r="PUR269" s="336"/>
      <c r="PUS269" s="309"/>
      <c r="PUT269" s="337"/>
      <c r="PUU269" s="307"/>
      <c r="PUV269" s="336"/>
      <c r="PUW269" s="309"/>
      <c r="PUX269" s="337"/>
      <c r="PUY269" s="307"/>
      <c r="PUZ269" s="336"/>
      <c r="PVA269" s="309"/>
      <c r="PVB269" s="337"/>
      <c r="PVC269" s="307"/>
      <c r="PVD269" s="336"/>
      <c r="PVE269" s="309"/>
      <c r="PVF269" s="337"/>
      <c r="PVG269" s="307"/>
      <c r="PVH269" s="336"/>
      <c r="PVI269" s="309"/>
      <c r="PVJ269" s="337"/>
      <c r="PVK269" s="307"/>
      <c r="PVL269" s="336"/>
      <c r="PVM269" s="309"/>
      <c r="PVN269" s="337"/>
      <c r="PVO269" s="307"/>
      <c r="PVP269" s="336"/>
      <c r="PVQ269" s="309"/>
      <c r="PVR269" s="337"/>
      <c r="PVS269" s="307"/>
      <c r="PVT269" s="336"/>
      <c r="PVU269" s="309"/>
      <c r="PVV269" s="337"/>
      <c r="PVW269" s="307"/>
      <c r="PVX269" s="336"/>
      <c r="PVY269" s="309"/>
      <c r="PVZ269" s="337"/>
      <c r="PWA269" s="307"/>
      <c r="PWB269" s="336"/>
      <c r="PWC269" s="309"/>
      <c r="PWD269" s="337"/>
      <c r="PWE269" s="307"/>
      <c r="PWF269" s="336"/>
      <c r="PWG269" s="309"/>
      <c r="PWH269" s="337"/>
      <c r="PWI269" s="307"/>
      <c r="PWJ269" s="336"/>
      <c r="PWK269" s="309"/>
      <c r="PWL269" s="337"/>
      <c r="PWM269" s="307"/>
      <c r="PWN269" s="336"/>
      <c r="PWO269" s="309"/>
      <c r="PWP269" s="337"/>
      <c r="PWQ269" s="307"/>
      <c r="PWR269" s="336"/>
      <c r="PWS269" s="309"/>
      <c r="PWT269" s="337"/>
      <c r="PWU269" s="307"/>
      <c r="PWV269" s="336"/>
      <c r="PWW269" s="309"/>
      <c r="PWX269" s="337"/>
      <c r="PWY269" s="307"/>
      <c r="PWZ269" s="336"/>
      <c r="PXA269" s="309"/>
      <c r="PXB269" s="337"/>
      <c r="PXC269" s="307"/>
      <c r="PXD269" s="336"/>
      <c r="PXE269" s="309"/>
      <c r="PXF269" s="337"/>
      <c r="PXG269" s="307"/>
      <c r="PXH269" s="336"/>
      <c r="PXI269" s="309"/>
      <c r="PXJ269" s="337"/>
      <c r="PXK269" s="307"/>
      <c r="PXL269" s="336"/>
      <c r="PXM269" s="309"/>
      <c r="PXN269" s="337"/>
      <c r="PXO269" s="307"/>
      <c r="PXP269" s="336"/>
      <c r="PXQ269" s="309"/>
      <c r="PXR269" s="337"/>
      <c r="PXS269" s="307"/>
      <c r="PXT269" s="336"/>
      <c r="PXU269" s="309"/>
      <c r="PXV269" s="337"/>
      <c r="PXW269" s="307"/>
      <c r="PXX269" s="336"/>
      <c r="PXY269" s="309"/>
      <c r="PXZ269" s="337"/>
      <c r="PYA269" s="307"/>
      <c r="PYB269" s="336"/>
      <c r="PYC269" s="309"/>
      <c r="PYD269" s="337"/>
      <c r="PYE269" s="307"/>
      <c r="PYF269" s="336"/>
      <c r="PYG269" s="309"/>
      <c r="PYH269" s="337"/>
      <c r="PYI269" s="307"/>
      <c r="PYJ269" s="336"/>
      <c r="PYK269" s="309"/>
      <c r="PYL269" s="337"/>
      <c r="PYM269" s="307"/>
      <c r="PYN269" s="336"/>
      <c r="PYO269" s="309"/>
      <c r="PYP269" s="337"/>
      <c r="PYQ269" s="307"/>
      <c r="PYR269" s="336"/>
      <c r="PYS269" s="309"/>
      <c r="PYT269" s="337"/>
      <c r="PYU269" s="307"/>
      <c r="PYV269" s="336"/>
      <c r="PYW269" s="309"/>
      <c r="PYX269" s="337"/>
      <c r="PYY269" s="307"/>
      <c r="PYZ269" s="336"/>
      <c r="PZA269" s="309"/>
      <c r="PZB269" s="337"/>
      <c r="PZC269" s="307"/>
      <c r="PZD269" s="336"/>
      <c r="PZE269" s="309"/>
      <c r="PZF269" s="337"/>
      <c r="PZG269" s="307"/>
      <c r="PZH269" s="336"/>
      <c r="PZI269" s="309"/>
      <c r="PZJ269" s="337"/>
      <c r="PZK269" s="307"/>
      <c r="PZL269" s="336"/>
      <c r="PZM269" s="309"/>
      <c r="PZN269" s="337"/>
      <c r="PZO269" s="307"/>
      <c r="PZP269" s="336"/>
      <c r="PZQ269" s="309"/>
      <c r="PZR269" s="337"/>
      <c r="PZS269" s="307"/>
      <c r="PZT269" s="336"/>
      <c r="PZU269" s="309"/>
      <c r="PZV269" s="337"/>
      <c r="PZW269" s="307"/>
      <c r="PZX269" s="336"/>
      <c r="PZY269" s="309"/>
      <c r="PZZ269" s="337"/>
      <c r="QAA269" s="307"/>
      <c r="QAB269" s="336"/>
      <c r="QAC269" s="309"/>
      <c r="QAD269" s="337"/>
      <c r="QAE269" s="307"/>
      <c r="QAF269" s="336"/>
      <c r="QAG269" s="309"/>
      <c r="QAH269" s="337"/>
      <c r="QAI269" s="307"/>
      <c r="QAJ269" s="336"/>
      <c r="QAK269" s="309"/>
      <c r="QAL269" s="337"/>
      <c r="QAM269" s="307"/>
      <c r="QAN269" s="336"/>
      <c r="QAO269" s="309"/>
      <c r="QAP269" s="337"/>
      <c r="QAQ269" s="307"/>
      <c r="QAR269" s="336"/>
      <c r="QAS269" s="309"/>
      <c r="QAT269" s="337"/>
      <c r="QAU269" s="307"/>
      <c r="QAV269" s="336"/>
      <c r="QAW269" s="309"/>
      <c r="QAX269" s="337"/>
      <c r="QAY269" s="307"/>
      <c r="QAZ269" s="336"/>
      <c r="QBA269" s="309"/>
      <c r="QBB269" s="337"/>
      <c r="QBC269" s="307"/>
      <c r="QBD269" s="336"/>
      <c r="QBE269" s="309"/>
      <c r="QBF269" s="337"/>
      <c r="QBG269" s="307"/>
      <c r="QBH269" s="336"/>
      <c r="QBI269" s="309"/>
      <c r="QBJ269" s="337"/>
      <c r="QBK269" s="307"/>
      <c r="QBL269" s="336"/>
      <c r="QBM269" s="309"/>
      <c r="QBN269" s="337"/>
      <c r="QBO269" s="307"/>
      <c r="QBP269" s="336"/>
      <c r="QBQ269" s="309"/>
      <c r="QBR269" s="337"/>
      <c r="QBS269" s="307"/>
      <c r="QBT269" s="336"/>
      <c r="QBU269" s="309"/>
      <c r="QBV269" s="337"/>
      <c r="QBW269" s="307"/>
      <c r="QBX269" s="336"/>
      <c r="QBY269" s="309"/>
      <c r="QBZ269" s="337"/>
      <c r="QCA269" s="307"/>
      <c r="QCB269" s="336"/>
      <c r="QCC269" s="309"/>
      <c r="QCD269" s="337"/>
      <c r="QCE269" s="307"/>
      <c r="QCF269" s="336"/>
      <c r="QCG269" s="309"/>
      <c r="QCH269" s="337"/>
      <c r="QCI269" s="307"/>
      <c r="QCJ269" s="336"/>
      <c r="QCK269" s="309"/>
      <c r="QCL269" s="337"/>
      <c r="QCM269" s="307"/>
      <c r="QCN269" s="336"/>
      <c r="QCO269" s="309"/>
      <c r="QCP269" s="337"/>
      <c r="QCQ269" s="307"/>
      <c r="QCR269" s="336"/>
      <c r="QCS269" s="309"/>
      <c r="QCT269" s="337"/>
      <c r="QCU269" s="307"/>
      <c r="QCV269" s="336"/>
      <c r="QCW269" s="309"/>
      <c r="QCX269" s="337"/>
      <c r="QCY269" s="307"/>
      <c r="QCZ269" s="336"/>
      <c r="QDA269" s="309"/>
      <c r="QDB269" s="337"/>
      <c r="QDC269" s="307"/>
      <c r="QDD269" s="336"/>
      <c r="QDE269" s="309"/>
      <c r="QDF269" s="337"/>
      <c r="QDG269" s="307"/>
      <c r="QDH269" s="336"/>
      <c r="QDI269" s="309"/>
      <c r="QDJ269" s="337"/>
      <c r="QDK269" s="307"/>
      <c r="QDL269" s="336"/>
      <c r="QDM269" s="309"/>
      <c r="QDN269" s="337"/>
      <c r="QDO269" s="307"/>
      <c r="QDP269" s="336"/>
      <c r="QDQ269" s="309"/>
      <c r="QDR269" s="337"/>
      <c r="QDS269" s="307"/>
      <c r="QDT269" s="336"/>
      <c r="QDU269" s="309"/>
      <c r="QDV269" s="337"/>
      <c r="QDW269" s="307"/>
      <c r="QDX269" s="336"/>
      <c r="QDY269" s="309"/>
      <c r="QDZ269" s="337"/>
      <c r="QEA269" s="307"/>
      <c r="QEB269" s="336"/>
      <c r="QEC269" s="309"/>
      <c r="QED269" s="337"/>
      <c r="QEE269" s="307"/>
      <c r="QEF269" s="336"/>
      <c r="QEG269" s="309"/>
      <c r="QEH269" s="337"/>
      <c r="QEI269" s="307"/>
      <c r="QEJ269" s="336"/>
      <c r="QEK269" s="309"/>
      <c r="QEL269" s="337"/>
      <c r="QEM269" s="307"/>
      <c r="QEN269" s="336"/>
      <c r="QEO269" s="309"/>
      <c r="QEP269" s="337"/>
      <c r="QEQ269" s="307"/>
      <c r="QER269" s="336"/>
      <c r="QES269" s="309"/>
      <c r="QET269" s="337"/>
      <c r="QEU269" s="307"/>
      <c r="QEV269" s="336"/>
      <c r="QEW269" s="309"/>
      <c r="QEX269" s="337"/>
      <c r="QEY269" s="307"/>
      <c r="QEZ269" s="336"/>
      <c r="QFA269" s="309"/>
      <c r="QFB269" s="337"/>
      <c r="QFC269" s="307"/>
      <c r="QFD269" s="336"/>
      <c r="QFE269" s="309"/>
      <c r="QFF269" s="337"/>
      <c r="QFG269" s="307"/>
      <c r="QFH269" s="336"/>
      <c r="QFI269" s="309"/>
      <c r="QFJ269" s="337"/>
      <c r="QFK269" s="307"/>
      <c r="QFL269" s="336"/>
      <c r="QFM269" s="309"/>
      <c r="QFN269" s="337"/>
      <c r="QFO269" s="307"/>
      <c r="QFP269" s="336"/>
      <c r="QFQ269" s="309"/>
      <c r="QFR269" s="337"/>
      <c r="QFS269" s="307"/>
      <c r="QFT269" s="336"/>
      <c r="QFU269" s="309"/>
      <c r="QFV269" s="337"/>
      <c r="QFW269" s="307"/>
      <c r="QFX269" s="336"/>
      <c r="QFY269" s="309"/>
      <c r="QFZ269" s="337"/>
      <c r="QGA269" s="307"/>
      <c r="QGB269" s="336"/>
      <c r="QGC269" s="309"/>
      <c r="QGD269" s="337"/>
      <c r="QGE269" s="307"/>
      <c r="QGF269" s="336"/>
      <c r="QGG269" s="309"/>
      <c r="QGH269" s="337"/>
      <c r="QGI269" s="307"/>
      <c r="QGJ269" s="336"/>
      <c r="QGK269" s="309"/>
      <c r="QGL269" s="337"/>
      <c r="QGM269" s="307"/>
      <c r="QGN269" s="336"/>
      <c r="QGO269" s="309"/>
      <c r="QGP269" s="337"/>
      <c r="QGQ269" s="307"/>
      <c r="QGR269" s="336"/>
      <c r="QGS269" s="309"/>
      <c r="QGT269" s="337"/>
      <c r="QGU269" s="307"/>
      <c r="QGV269" s="336"/>
      <c r="QGW269" s="309"/>
      <c r="QGX269" s="337"/>
      <c r="QGY269" s="307"/>
      <c r="QGZ269" s="336"/>
      <c r="QHA269" s="309"/>
      <c r="QHB269" s="337"/>
      <c r="QHC269" s="307"/>
      <c r="QHD269" s="336"/>
      <c r="QHE269" s="309"/>
      <c r="QHF269" s="337"/>
      <c r="QHG269" s="307"/>
      <c r="QHH269" s="336"/>
      <c r="QHI269" s="309"/>
      <c r="QHJ269" s="337"/>
      <c r="QHK269" s="307"/>
      <c r="QHL269" s="336"/>
      <c r="QHM269" s="309"/>
      <c r="QHN269" s="337"/>
      <c r="QHO269" s="307"/>
      <c r="QHP269" s="336"/>
      <c r="QHQ269" s="309"/>
      <c r="QHR269" s="337"/>
      <c r="QHS269" s="307"/>
      <c r="QHT269" s="336"/>
      <c r="QHU269" s="309"/>
      <c r="QHV269" s="337"/>
      <c r="QHW269" s="307"/>
      <c r="QHX269" s="336"/>
      <c r="QHY269" s="309"/>
      <c r="QHZ269" s="337"/>
      <c r="QIA269" s="307"/>
      <c r="QIB269" s="336"/>
      <c r="QIC269" s="309"/>
      <c r="QID269" s="337"/>
      <c r="QIE269" s="307"/>
      <c r="QIF269" s="336"/>
      <c r="QIG269" s="309"/>
      <c r="QIH269" s="337"/>
      <c r="QII269" s="307"/>
      <c r="QIJ269" s="336"/>
      <c r="QIK269" s="309"/>
      <c r="QIL269" s="337"/>
      <c r="QIM269" s="307"/>
      <c r="QIN269" s="336"/>
      <c r="QIO269" s="309"/>
      <c r="QIP269" s="337"/>
      <c r="QIQ269" s="307"/>
      <c r="QIR269" s="336"/>
      <c r="QIS269" s="309"/>
      <c r="QIT269" s="337"/>
      <c r="QIU269" s="307"/>
      <c r="QIV269" s="336"/>
      <c r="QIW269" s="309"/>
      <c r="QIX269" s="337"/>
      <c r="QIY269" s="307"/>
      <c r="QIZ269" s="336"/>
      <c r="QJA269" s="309"/>
      <c r="QJB269" s="337"/>
      <c r="QJC269" s="307"/>
      <c r="QJD269" s="336"/>
      <c r="QJE269" s="309"/>
      <c r="QJF269" s="337"/>
      <c r="QJG269" s="307"/>
      <c r="QJH269" s="336"/>
      <c r="QJI269" s="309"/>
      <c r="QJJ269" s="337"/>
      <c r="QJK269" s="307"/>
      <c r="QJL269" s="336"/>
      <c r="QJM269" s="309"/>
      <c r="QJN269" s="337"/>
      <c r="QJO269" s="307"/>
      <c r="QJP269" s="336"/>
      <c r="QJQ269" s="309"/>
      <c r="QJR269" s="337"/>
      <c r="QJS269" s="307"/>
      <c r="QJT269" s="336"/>
      <c r="QJU269" s="309"/>
      <c r="QJV269" s="337"/>
      <c r="QJW269" s="307"/>
      <c r="QJX269" s="336"/>
      <c r="QJY269" s="309"/>
      <c r="QJZ269" s="337"/>
      <c r="QKA269" s="307"/>
      <c r="QKB269" s="336"/>
      <c r="QKC269" s="309"/>
      <c r="QKD269" s="337"/>
      <c r="QKE269" s="307"/>
      <c r="QKF269" s="336"/>
      <c r="QKG269" s="309"/>
      <c r="QKH269" s="337"/>
      <c r="QKI269" s="307"/>
      <c r="QKJ269" s="336"/>
      <c r="QKK269" s="309"/>
      <c r="QKL269" s="337"/>
      <c r="QKM269" s="307"/>
      <c r="QKN269" s="336"/>
      <c r="QKO269" s="309"/>
      <c r="QKP269" s="337"/>
      <c r="QKQ269" s="307"/>
      <c r="QKR269" s="336"/>
      <c r="QKS269" s="309"/>
      <c r="QKT269" s="337"/>
      <c r="QKU269" s="307"/>
      <c r="QKV269" s="336"/>
      <c r="QKW269" s="309"/>
      <c r="QKX269" s="337"/>
      <c r="QKY269" s="307"/>
      <c r="QKZ269" s="336"/>
      <c r="QLA269" s="309"/>
      <c r="QLB269" s="337"/>
      <c r="QLC269" s="307"/>
      <c r="QLD269" s="336"/>
      <c r="QLE269" s="309"/>
      <c r="QLF269" s="337"/>
      <c r="QLG269" s="307"/>
      <c r="QLH269" s="336"/>
      <c r="QLI269" s="309"/>
      <c r="QLJ269" s="337"/>
      <c r="QLK269" s="307"/>
      <c r="QLL269" s="336"/>
      <c r="QLM269" s="309"/>
      <c r="QLN269" s="337"/>
      <c r="QLO269" s="307"/>
      <c r="QLP269" s="336"/>
      <c r="QLQ269" s="309"/>
      <c r="QLR269" s="337"/>
      <c r="QLS269" s="307"/>
      <c r="QLT269" s="336"/>
      <c r="QLU269" s="309"/>
      <c r="QLV269" s="337"/>
      <c r="QLW269" s="307"/>
      <c r="QLX269" s="336"/>
      <c r="QLY269" s="309"/>
      <c r="QLZ269" s="337"/>
      <c r="QMA269" s="307"/>
      <c r="QMB269" s="336"/>
      <c r="QMC269" s="309"/>
      <c r="QMD269" s="337"/>
      <c r="QME269" s="307"/>
      <c r="QMF269" s="336"/>
      <c r="QMG269" s="309"/>
      <c r="QMH269" s="337"/>
      <c r="QMI269" s="307"/>
      <c r="QMJ269" s="336"/>
      <c r="QMK269" s="309"/>
      <c r="QML269" s="337"/>
      <c r="QMM269" s="307"/>
      <c r="QMN269" s="336"/>
      <c r="QMO269" s="309"/>
      <c r="QMP269" s="337"/>
      <c r="QMQ269" s="307"/>
      <c r="QMR269" s="336"/>
      <c r="QMS269" s="309"/>
      <c r="QMT269" s="337"/>
      <c r="QMU269" s="307"/>
      <c r="QMV269" s="336"/>
      <c r="QMW269" s="309"/>
      <c r="QMX269" s="337"/>
      <c r="QMY269" s="307"/>
      <c r="QMZ269" s="336"/>
      <c r="QNA269" s="309"/>
      <c r="QNB269" s="337"/>
      <c r="QNC269" s="307"/>
      <c r="QND269" s="336"/>
      <c r="QNE269" s="309"/>
      <c r="QNF269" s="337"/>
      <c r="QNG269" s="307"/>
      <c r="QNH269" s="336"/>
      <c r="QNI269" s="309"/>
      <c r="QNJ269" s="337"/>
      <c r="QNK269" s="307"/>
      <c r="QNL269" s="336"/>
      <c r="QNM269" s="309"/>
      <c r="QNN269" s="337"/>
      <c r="QNO269" s="307"/>
      <c r="QNP269" s="336"/>
      <c r="QNQ269" s="309"/>
      <c r="QNR269" s="337"/>
      <c r="QNS269" s="307"/>
      <c r="QNT269" s="336"/>
      <c r="QNU269" s="309"/>
      <c r="QNV269" s="337"/>
      <c r="QNW269" s="307"/>
      <c r="QNX269" s="336"/>
      <c r="QNY269" s="309"/>
      <c r="QNZ269" s="337"/>
      <c r="QOA269" s="307"/>
      <c r="QOB269" s="336"/>
      <c r="QOC269" s="309"/>
      <c r="QOD269" s="337"/>
      <c r="QOE269" s="307"/>
      <c r="QOF269" s="336"/>
      <c r="QOG269" s="309"/>
      <c r="QOH269" s="337"/>
      <c r="QOI269" s="307"/>
      <c r="QOJ269" s="336"/>
      <c r="QOK269" s="309"/>
      <c r="QOL269" s="337"/>
      <c r="QOM269" s="307"/>
      <c r="QON269" s="336"/>
      <c r="QOO269" s="309"/>
      <c r="QOP269" s="337"/>
      <c r="QOQ269" s="307"/>
      <c r="QOR269" s="336"/>
      <c r="QOS269" s="309"/>
      <c r="QOT269" s="337"/>
      <c r="QOU269" s="307"/>
      <c r="QOV269" s="336"/>
      <c r="QOW269" s="309"/>
      <c r="QOX269" s="337"/>
      <c r="QOY269" s="307"/>
      <c r="QOZ269" s="336"/>
      <c r="QPA269" s="309"/>
      <c r="QPB269" s="337"/>
      <c r="QPC269" s="307"/>
      <c r="QPD269" s="336"/>
      <c r="QPE269" s="309"/>
      <c r="QPF269" s="337"/>
      <c r="QPG269" s="307"/>
      <c r="QPH269" s="336"/>
      <c r="QPI269" s="309"/>
      <c r="QPJ269" s="337"/>
      <c r="QPK269" s="307"/>
      <c r="QPL269" s="336"/>
      <c r="QPM269" s="309"/>
      <c r="QPN269" s="337"/>
      <c r="QPO269" s="307"/>
      <c r="QPP269" s="336"/>
      <c r="QPQ269" s="309"/>
      <c r="QPR269" s="337"/>
      <c r="QPS269" s="307"/>
      <c r="QPT269" s="336"/>
      <c r="QPU269" s="309"/>
      <c r="QPV269" s="337"/>
      <c r="QPW269" s="307"/>
      <c r="QPX269" s="336"/>
      <c r="QPY269" s="309"/>
      <c r="QPZ269" s="337"/>
      <c r="QQA269" s="307"/>
      <c r="QQB269" s="336"/>
      <c r="QQC269" s="309"/>
      <c r="QQD269" s="337"/>
      <c r="QQE269" s="307"/>
      <c r="QQF269" s="336"/>
      <c r="QQG269" s="309"/>
      <c r="QQH269" s="337"/>
      <c r="QQI269" s="307"/>
      <c r="QQJ269" s="336"/>
      <c r="QQK269" s="309"/>
      <c r="QQL269" s="337"/>
      <c r="QQM269" s="307"/>
      <c r="QQN269" s="336"/>
      <c r="QQO269" s="309"/>
      <c r="QQP269" s="337"/>
      <c r="QQQ269" s="307"/>
      <c r="QQR269" s="336"/>
      <c r="QQS269" s="309"/>
      <c r="QQT269" s="337"/>
      <c r="QQU269" s="307"/>
      <c r="QQV269" s="336"/>
      <c r="QQW269" s="309"/>
      <c r="QQX269" s="337"/>
      <c r="QQY269" s="307"/>
      <c r="QQZ269" s="336"/>
      <c r="QRA269" s="309"/>
      <c r="QRB269" s="337"/>
      <c r="QRC269" s="307"/>
      <c r="QRD269" s="336"/>
      <c r="QRE269" s="309"/>
      <c r="QRF269" s="337"/>
      <c r="QRG269" s="307"/>
      <c r="QRH269" s="336"/>
      <c r="QRI269" s="309"/>
      <c r="QRJ269" s="337"/>
      <c r="QRK269" s="307"/>
      <c r="QRL269" s="336"/>
      <c r="QRM269" s="309"/>
      <c r="QRN269" s="337"/>
      <c r="QRO269" s="307"/>
      <c r="QRP269" s="336"/>
      <c r="QRQ269" s="309"/>
      <c r="QRR269" s="337"/>
      <c r="QRS269" s="307"/>
      <c r="QRT269" s="336"/>
      <c r="QRU269" s="309"/>
      <c r="QRV269" s="337"/>
      <c r="QRW269" s="307"/>
      <c r="QRX269" s="336"/>
      <c r="QRY269" s="309"/>
      <c r="QRZ269" s="337"/>
      <c r="QSA269" s="307"/>
      <c r="QSB269" s="336"/>
      <c r="QSC269" s="309"/>
      <c r="QSD269" s="337"/>
      <c r="QSE269" s="307"/>
      <c r="QSF269" s="336"/>
      <c r="QSG269" s="309"/>
      <c r="QSH269" s="337"/>
      <c r="QSI269" s="307"/>
      <c r="QSJ269" s="336"/>
      <c r="QSK269" s="309"/>
      <c r="QSL269" s="337"/>
      <c r="QSM269" s="307"/>
      <c r="QSN269" s="336"/>
      <c r="QSO269" s="309"/>
      <c r="QSP269" s="337"/>
      <c r="QSQ269" s="307"/>
      <c r="QSR269" s="336"/>
      <c r="QSS269" s="309"/>
      <c r="QST269" s="337"/>
      <c r="QSU269" s="307"/>
      <c r="QSV269" s="336"/>
      <c r="QSW269" s="309"/>
      <c r="QSX269" s="337"/>
      <c r="QSY269" s="307"/>
      <c r="QSZ269" s="336"/>
      <c r="QTA269" s="309"/>
      <c r="QTB269" s="337"/>
      <c r="QTC269" s="307"/>
      <c r="QTD269" s="336"/>
      <c r="QTE269" s="309"/>
      <c r="QTF269" s="337"/>
      <c r="QTG269" s="307"/>
      <c r="QTH269" s="336"/>
      <c r="QTI269" s="309"/>
      <c r="QTJ269" s="337"/>
      <c r="QTK269" s="307"/>
      <c r="QTL269" s="336"/>
      <c r="QTM269" s="309"/>
      <c r="QTN269" s="337"/>
      <c r="QTO269" s="307"/>
      <c r="QTP269" s="336"/>
      <c r="QTQ269" s="309"/>
      <c r="QTR269" s="337"/>
      <c r="QTS269" s="307"/>
      <c r="QTT269" s="336"/>
      <c r="QTU269" s="309"/>
      <c r="QTV269" s="337"/>
      <c r="QTW269" s="307"/>
      <c r="QTX269" s="336"/>
      <c r="QTY269" s="309"/>
      <c r="QTZ269" s="337"/>
      <c r="QUA269" s="307"/>
      <c r="QUB269" s="336"/>
      <c r="QUC269" s="309"/>
      <c r="QUD269" s="337"/>
      <c r="QUE269" s="307"/>
      <c r="QUF269" s="336"/>
      <c r="QUG269" s="309"/>
      <c r="QUH269" s="337"/>
      <c r="QUI269" s="307"/>
      <c r="QUJ269" s="336"/>
      <c r="QUK269" s="309"/>
      <c r="QUL269" s="337"/>
      <c r="QUM269" s="307"/>
      <c r="QUN269" s="336"/>
      <c r="QUO269" s="309"/>
      <c r="QUP269" s="337"/>
      <c r="QUQ269" s="307"/>
      <c r="QUR269" s="336"/>
      <c r="QUS269" s="309"/>
      <c r="QUT269" s="337"/>
      <c r="QUU269" s="307"/>
      <c r="QUV269" s="336"/>
      <c r="QUW269" s="309"/>
      <c r="QUX269" s="337"/>
      <c r="QUY269" s="307"/>
      <c r="QUZ269" s="336"/>
      <c r="QVA269" s="309"/>
      <c r="QVB269" s="337"/>
      <c r="QVC269" s="307"/>
      <c r="QVD269" s="336"/>
      <c r="QVE269" s="309"/>
      <c r="QVF269" s="337"/>
      <c r="QVG269" s="307"/>
      <c r="QVH269" s="336"/>
      <c r="QVI269" s="309"/>
      <c r="QVJ269" s="337"/>
      <c r="QVK269" s="307"/>
      <c r="QVL269" s="336"/>
      <c r="QVM269" s="309"/>
      <c r="QVN269" s="337"/>
      <c r="QVO269" s="307"/>
      <c r="QVP269" s="336"/>
      <c r="QVQ269" s="309"/>
      <c r="QVR269" s="337"/>
      <c r="QVS269" s="307"/>
      <c r="QVT269" s="336"/>
      <c r="QVU269" s="309"/>
      <c r="QVV269" s="337"/>
      <c r="QVW269" s="307"/>
      <c r="QVX269" s="336"/>
      <c r="QVY269" s="309"/>
      <c r="QVZ269" s="337"/>
      <c r="QWA269" s="307"/>
      <c r="QWB269" s="336"/>
      <c r="QWC269" s="309"/>
      <c r="QWD269" s="337"/>
      <c r="QWE269" s="307"/>
      <c r="QWF269" s="336"/>
      <c r="QWG269" s="309"/>
      <c r="QWH269" s="337"/>
      <c r="QWI269" s="307"/>
      <c r="QWJ269" s="336"/>
      <c r="QWK269" s="309"/>
      <c r="QWL269" s="337"/>
      <c r="QWM269" s="307"/>
      <c r="QWN269" s="336"/>
      <c r="QWO269" s="309"/>
      <c r="QWP269" s="337"/>
      <c r="QWQ269" s="307"/>
      <c r="QWR269" s="336"/>
      <c r="QWS269" s="309"/>
      <c r="QWT269" s="337"/>
      <c r="QWU269" s="307"/>
      <c r="QWV269" s="336"/>
      <c r="QWW269" s="309"/>
      <c r="QWX269" s="337"/>
      <c r="QWY269" s="307"/>
      <c r="QWZ269" s="336"/>
      <c r="QXA269" s="309"/>
      <c r="QXB269" s="337"/>
      <c r="QXC269" s="307"/>
      <c r="QXD269" s="336"/>
      <c r="QXE269" s="309"/>
      <c r="QXF269" s="337"/>
      <c r="QXG269" s="307"/>
      <c r="QXH269" s="336"/>
      <c r="QXI269" s="309"/>
      <c r="QXJ269" s="337"/>
      <c r="QXK269" s="307"/>
      <c r="QXL269" s="336"/>
      <c r="QXM269" s="309"/>
      <c r="QXN269" s="337"/>
      <c r="QXO269" s="307"/>
      <c r="QXP269" s="336"/>
      <c r="QXQ269" s="309"/>
      <c r="QXR269" s="337"/>
      <c r="QXS269" s="307"/>
      <c r="QXT269" s="336"/>
      <c r="QXU269" s="309"/>
      <c r="QXV269" s="337"/>
      <c r="QXW269" s="307"/>
      <c r="QXX269" s="336"/>
      <c r="QXY269" s="309"/>
      <c r="QXZ269" s="337"/>
      <c r="QYA269" s="307"/>
      <c r="QYB269" s="336"/>
      <c r="QYC269" s="309"/>
      <c r="QYD269" s="337"/>
      <c r="QYE269" s="307"/>
      <c r="QYF269" s="336"/>
      <c r="QYG269" s="309"/>
      <c r="QYH269" s="337"/>
      <c r="QYI269" s="307"/>
      <c r="QYJ269" s="336"/>
      <c r="QYK269" s="309"/>
      <c r="QYL269" s="337"/>
      <c r="QYM269" s="307"/>
      <c r="QYN269" s="336"/>
      <c r="QYO269" s="309"/>
      <c r="QYP269" s="337"/>
      <c r="QYQ269" s="307"/>
      <c r="QYR269" s="336"/>
      <c r="QYS269" s="309"/>
      <c r="QYT269" s="337"/>
      <c r="QYU269" s="307"/>
      <c r="QYV269" s="336"/>
      <c r="QYW269" s="309"/>
      <c r="QYX269" s="337"/>
      <c r="QYY269" s="307"/>
      <c r="QYZ269" s="336"/>
      <c r="QZA269" s="309"/>
      <c r="QZB269" s="337"/>
      <c r="QZC269" s="307"/>
      <c r="QZD269" s="336"/>
      <c r="QZE269" s="309"/>
      <c r="QZF269" s="337"/>
      <c r="QZG269" s="307"/>
      <c r="QZH269" s="336"/>
      <c r="QZI269" s="309"/>
      <c r="QZJ269" s="337"/>
      <c r="QZK269" s="307"/>
      <c r="QZL269" s="336"/>
      <c r="QZM269" s="309"/>
      <c r="QZN269" s="337"/>
      <c r="QZO269" s="307"/>
      <c r="QZP269" s="336"/>
      <c r="QZQ269" s="309"/>
      <c r="QZR269" s="337"/>
      <c r="QZS269" s="307"/>
      <c r="QZT269" s="336"/>
      <c r="QZU269" s="309"/>
      <c r="QZV269" s="337"/>
      <c r="QZW269" s="307"/>
      <c r="QZX269" s="336"/>
      <c r="QZY269" s="309"/>
      <c r="QZZ269" s="337"/>
      <c r="RAA269" s="307"/>
      <c r="RAB269" s="336"/>
      <c r="RAC269" s="309"/>
      <c r="RAD269" s="337"/>
      <c r="RAE269" s="307"/>
      <c r="RAF269" s="336"/>
      <c r="RAG269" s="309"/>
      <c r="RAH269" s="337"/>
      <c r="RAI269" s="307"/>
      <c r="RAJ269" s="336"/>
      <c r="RAK269" s="309"/>
      <c r="RAL269" s="337"/>
      <c r="RAM269" s="307"/>
      <c r="RAN269" s="336"/>
      <c r="RAO269" s="309"/>
      <c r="RAP269" s="337"/>
      <c r="RAQ269" s="307"/>
      <c r="RAR269" s="336"/>
      <c r="RAS269" s="309"/>
      <c r="RAT269" s="337"/>
      <c r="RAU269" s="307"/>
      <c r="RAV269" s="336"/>
      <c r="RAW269" s="309"/>
      <c r="RAX269" s="337"/>
      <c r="RAY269" s="307"/>
      <c r="RAZ269" s="336"/>
      <c r="RBA269" s="309"/>
      <c r="RBB269" s="337"/>
      <c r="RBC269" s="307"/>
      <c r="RBD269" s="336"/>
      <c r="RBE269" s="309"/>
      <c r="RBF269" s="337"/>
      <c r="RBG269" s="307"/>
      <c r="RBH269" s="336"/>
      <c r="RBI269" s="309"/>
      <c r="RBJ269" s="337"/>
      <c r="RBK269" s="307"/>
      <c r="RBL269" s="336"/>
      <c r="RBM269" s="309"/>
      <c r="RBN269" s="337"/>
      <c r="RBO269" s="307"/>
      <c r="RBP269" s="336"/>
      <c r="RBQ269" s="309"/>
      <c r="RBR269" s="337"/>
      <c r="RBS269" s="307"/>
      <c r="RBT269" s="336"/>
      <c r="RBU269" s="309"/>
      <c r="RBV269" s="337"/>
      <c r="RBW269" s="307"/>
      <c r="RBX269" s="336"/>
      <c r="RBY269" s="309"/>
      <c r="RBZ269" s="337"/>
      <c r="RCA269" s="307"/>
      <c r="RCB269" s="336"/>
      <c r="RCC269" s="309"/>
      <c r="RCD269" s="337"/>
      <c r="RCE269" s="307"/>
      <c r="RCF269" s="336"/>
      <c r="RCG269" s="309"/>
      <c r="RCH269" s="337"/>
      <c r="RCI269" s="307"/>
      <c r="RCJ269" s="336"/>
      <c r="RCK269" s="309"/>
      <c r="RCL269" s="337"/>
      <c r="RCM269" s="307"/>
      <c r="RCN269" s="336"/>
      <c r="RCO269" s="309"/>
      <c r="RCP269" s="337"/>
      <c r="RCQ269" s="307"/>
      <c r="RCR269" s="336"/>
      <c r="RCS269" s="309"/>
      <c r="RCT269" s="337"/>
      <c r="RCU269" s="307"/>
      <c r="RCV269" s="336"/>
      <c r="RCW269" s="309"/>
      <c r="RCX269" s="337"/>
      <c r="RCY269" s="307"/>
      <c r="RCZ269" s="336"/>
      <c r="RDA269" s="309"/>
      <c r="RDB269" s="337"/>
      <c r="RDC269" s="307"/>
      <c r="RDD269" s="336"/>
      <c r="RDE269" s="309"/>
      <c r="RDF269" s="337"/>
      <c r="RDG269" s="307"/>
      <c r="RDH269" s="336"/>
      <c r="RDI269" s="309"/>
      <c r="RDJ269" s="337"/>
      <c r="RDK269" s="307"/>
      <c r="RDL269" s="336"/>
      <c r="RDM269" s="309"/>
      <c r="RDN269" s="337"/>
      <c r="RDO269" s="307"/>
      <c r="RDP269" s="336"/>
      <c r="RDQ269" s="309"/>
      <c r="RDR269" s="337"/>
      <c r="RDS269" s="307"/>
      <c r="RDT269" s="336"/>
      <c r="RDU269" s="309"/>
      <c r="RDV269" s="337"/>
      <c r="RDW269" s="307"/>
      <c r="RDX269" s="336"/>
      <c r="RDY269" s="309"/>
      <c r="RDZ269" s="337"/>
      <c r="REA269" s="307"/>
      <c r="REB269" s="336"/>
      <c r="REC269" s="309"/>
      <c r="RED269" s="337"/>
      <c r="REE269" s="307"/>
      <c r="REF269" s="336"/>
      <c r="REG269" s="309"/>
      <c r="REH269" s="337"/>
      <c r="REI269" s="307"/>
      <c r="REJ269" s="336"/>
      <c r="REK269" s="309"/>
      <c r="REL269" s="337"/>
      <c r="REM269" s="307"/>
      <c r="REN269" s="336"/>
      <c r="REO269" s="309"/>
      <c r="REP269" s="337"/>
      <c r="REQ269" s="307"/>
      <c r="RER269" s="336"/>
      <c r="RES269" s="309"/>
      <c r="RET269" s="337"/>
      <c r="REU269" s="307"/>
      <c r="REV269" s="336"/>
      <c r="REW269" s="309"/>
      <c r="REX269" s="337"/>
      <c r="REY269" s="307"/>
      <c r="REZ269" s="336"/>
      <c r="RFA269" s="309"/>
      <c r="RFB269" s="337"/>
      <c r="RFC269" s="307"/>
      <c r="RFD269" s="336"/>
      <c r="RFE269" s="309"/>
      <c r="RFF269" s="337"/>
      <c r="RFG269" s="307"/>
      <c r="RFH269" s="336"/>
      <c r="RFI269" s="309"/>
      <c r="RFJ269" s="337"/>
      <c r="RFK269" s="307"/>
      <c r="RFL269" s="336"/>
      <c r="RFM269" s="309"/>
      <c r="RFN269" s="337"/>
      <c r="RFO269" s="307"/>
      <c r="RFP269" s="336"/>
      <c r="RFQ269" s="309"/>
      <c r="RFR269" s="337"/>
      <c r="RFS269" s="307"/>
      <c r="RFT269" s="336"/>
      <c r="RFU269" s="309"/>
      <c r="RFV269" s="337"/>
      <c r="RFW269" s="307"/>
      <c r="RFX269" s="336"/>
      <c r="RFY269" s="309"/>
      <c r="RFZ269" s="337"/>
      <c r="RGA269" s="307"/>
      <c r="RGB269" s="336"/>
      <c r="RGC269" s="309"/>
      <c r="RGD269" s="337"/>
      <c r="RGE269" s="307"/>
      <c r="RGF269" s="336"/>
      <c r="RGG269" s="309"/>
      <c r="RGH269" s="337"/>
      <c r="RGI269" s="307"/>
      <c r="RGJ269" s="336"/>
      <c r="RGK269" s="309"/>
      <c r="RGL269" s="337"/>
      <c r="RGM269" s="307"/>
      <c r="RGN269" s="336"/>
      <c r="RGO269" s="309"/>
      <c r="RGP269" s="337"/>
      <c r="RGQ269" s="307"/>
      <c r="RGR269" s="336"/>
      <c r="RGS269" s="309"/>
      <c r="RGT269" s="337"/>
      <c r="RGU269" s="307"/>
      <c r="RGV269" s="336"/>
      <c r="RGW269" s="309"/>
      <c r="RGX269" s="337"/>
      <c r="RGY269" s="307"/>
      <c r="RGZ269" s="336"/>
      <c r="RHA269" s="309"/>
      <c r="RHB269" s="337"/>
      <c r="RHC269" s="307"/>
      <c r="RHD269" s="336"/>
      <c r="RHE269" s="309"/>
      <c r="RHF269" s="337"/>
      <c r="RHG269" s="307"/>
      <c r="RHH269" s="336"/>
      <c r="RHI269" s="309"/>
      <c r="RHJ269" s="337"/>
      <c r="RHK269" s="307"/>
      <c r="RHL269" s="336"/>
      <c r="RHM269" s="309"/>
      <c r="RHN269" s="337"/>
      <c r="RHO269" s="307"/>
      <c r="RHP269" s="336"/>
      <c r="RHQ269" s="309"/>
      <c r="RHR269" s="337"/>
      <c r="RHS269" s="307"/>
      <c r="RHT269" s="336"/>
      <c r="RHU269" s="309"/>
      <c r="RHV269" s="337"/>
      <c r="RHW269" s="307"/>
      <c r="RHX269" s="336"/>
      <c r="RHY269" s="309"/>
      <c r="RHZ269" s="337"/>
      <c r="RIA269" s="307"/>
      <c r="RIB269" s="336"/>
      <c r="RIC269" s="309"/>
      <c r="RID269" s="337"/>
      <c r="RIE269" s="307"/>
      <c r="RIF269" s="336"/>
      <c r="RIG269" s="309"/>
      <c r="RIH269" s="337"/>
      <c r="RII269" s="307"/>
      <c r="RIJ269" s="336"/>
      <c r="RIK269" s="309"/>
      <c r="RIL269" s="337"/>
      <c r="RIM269" s="307"/>
      <c r="RIN269" s="336"/>
      <c r="RIO269" s="309"/>
      <c r="RIP269" s="337"/>
      <c r="RIQ269" s="307"/>
      <c r="RIR269" s="336"/>
      <c r="RIS269" s="309"/>
      <c r="RIT269" s="337"/>
      <c r="RIU269" s="307"/>
      <c r="RIV269" s="336"/>
      <c r="RIW269" s="309"/>
      <c r="RIX269" s="337"/>
      <c r="RIY269" s="307"/>
      <c r="RIZ269" s="336"/>
      <c r="RJA269" s="309"/>
      <c r="RJB269" s="337"/>
      <c r="RJC269" s="307"/>
      <c r="RJD269" s="336"/>
      <c r="RJE269" s="309"/>
      <c r="RJF269" s="337"/>
      <c r="RJG269" s="307"/>
      <c r="RJH269" s="336"/>
      <c r="RJI269" s="309"/>
      <c r="RJJ269" s="337"/>
      <c r="RJK269" s="307"/>
      <c r="RJL269" s="336"/>
      <c r="RJM269" s="309"/>
      <c r="RJN269" s="337"/>
      <c r="RJO269" s="307"/>
      <c r="RJP269" s="336"/>
      <c r="RJQ269" s="309"/>
      <c r="RJR269" s="337"/>
      <c r="RJS269" s="307"/>
      <c r="RJT269" s="336"/>
      <c r="RJU269" s="309"/>
      <c r="RJV269" s="337"/>
      <c r="RJW269" s="307"/>
      <c r="RJX269" s="336"/>
      <c r="RJY269" s="309"/>
      <c r="RJZ269" s="337"/>
      <c r="RKA269" s="307"/>
      <c r="RKB269" s="336"/>
      <c r="RKC269" s="309"/>
      <c r="RKD269" s="337"/>
      <c r="RKE269" s="307"/>
      <c r="RKF269" s="336"/>
      <c r="RKG269" s="309"/>
      <c r="RKH269" s="337"/>
      <c r="RKI269" s="307"/>
      <c r="RKJ269" s="336"/>
      <c r="RKK269" s="309"/>
      <c r="RKL269" s="337"/>
      <c r="RKM269" s="307"/>
      <c r="RKN269" s="336"/>
      <c r="RKO269" s="309"/>
      <c r="RKP269" s="337"/>
      <c r="RKQ269" s="307"/>
      <c r="RKR269" s="336"/>
      <c r="RKS269" s="309"/>
      <c r="RKT269" s="337"/>
      <c r="RKU269" s="307"/>
      <c r="RKV269" s="336"/>
      <c r="RKW269" s="309"/>
      <c r="RKX269" s="337"/>
      <c r="RKY269" s="307"/>
      <c r="RKZ269" s="336"/>
      <c r="RLA269" s="309"/>
      <c r="RLB269" s="337"/>
      <c r="RLC269" s="307"/>
      <c r="RLD269" s="336"/>
      <c r="RLE269" s="309"/>
      <c r="RLF269" s="337"/>
      <c r="RLG269" s="307"/>
      <c r="RLH269" s="336"/>
      <c r="RLI269" s="309"/>
      <c r="RLJ269" s="337"/>
      <c r="RLK269" s="307"/>
      <c r="RLL269" s="336"/>
      <c r="RLM269" s="309"/>
      <c r="RLN269" s="337"/>
      <c r="RLO269" s="307"/>
      <c r="RLP269" s="336"/>
      <c r="RLQ269" s="309"/>
      <c r="RLR269" s="337"/>
      <c r="RLS269" s="307"/>
      <c r="RLT269" s="336"/>
      <c r="RLU269" s="309"/>
      <c r="RLV269" s="337"/>
      <c r="RLW269" s="307"/>
      <c r="RLX269" s="336"/>
      <c r="RLY269" s="309"/>
      <c r="RLZ269" s="337"/>
      <c r="RMA269" s="307"/>
      <c r="RMB269" s="336"/>
      <c r="RMC269" s="309"/>
      <c r="RMD269" s="337"/>
      <c r="RME269" s="307"/>
      <c r="RMF269" s="336"/>
      <c r="RMG269" s="309"/>
      <c r="RMH269" s="337"/>
      <c r="RMI269" s="307"/>
      <c r="RMJ269" s="336"/>
      <c r="RMK269" s="309"/>
      <c r="RML269" s="337"/>
      <c r="RMM269" s="307"/>
      <c r="RMN269" s="336"/>
      <c r="RMO269" s="309"/>
      <c r="RMP269" s="337"/>
      <c r="RMQ269" s="307"/>
      <c r="RMR269" s="336"/>
      <c r="RMS269" s="309"/>
      <c r="RMT269" s="337"/>
      <c r="RMU269" s="307"/>
      <c r="RMV269" s="336"/>
      <c r="RMW269" s="309"/>
      <c r="RMX269" s="337"/>
      <c r="RMY269" s="307"/>
      <c r="RMZ269" s="336"/>
      <c r="RNA269" s="309"/>
      <c r="RNB269" s="337"/>
      <c r="RNC269" s="307"/>
      <c r="RND269" s="336"/>
      <c r="RNE269" s="309"/>
      <c r="RNF269" s="337"/>
      <c r="RNG269" s="307"/>
      <c r="RNH269" s="336"/>
      <c r="RNI269" s="309"/>
      <c r="RNJ269" s="337"/>
      <c r="RNK269" s="307"/>
      <c r="RNL269" s="336"/>
      <c r="RNM269" s="309"/>
      <c r="RNN269" s="337"/>
      <c r="RNO269" s="307"/>
      <c r="RNP269" s="336"/>
      <c r="RNQ269" s="309"/>
      <c r="RNR269" s="337"/>
      <c r="RNS269" s="307"/>
      <c r="RNT269" s="336"/>
      <c r="RNU269" s="309"/>
      <c r="RNV269" s="337"/>
      <c r="RNW269" s="307"/>
      <c r="RNX269" s="336"/>
      <c r="RNY269" s="309"/>
      <c r="RNZ269" s="337"/>
      <c r="ROA269" s="307"/>
      <c r="ROB269" s="336"/>
      <c r="ROC269" s="309"/>
      <c r="ROD269" s="337"/>
      <c r="ROE269" s="307"/>
      <c r="ROF269" s="336"/>
      <c r="ROG269" s="309"/>
      <c r="ROH269" s="337"/>
      <c r="ROI269" s="307"/>
      <c r="ROJ269" s="336"/>
      <c r="ROK269" s="309"/>
      <c r="ROL269" s="337"/>
      <c r="ROM269" s="307"/>
      <c r="RON269" s="336"/>
      <c r="ROO269" s="309"/>
      <c r="ROP269" s="337"/>
      <c r="ROQ269" s="307"/>
      <c r="ROR269" s="336"/>
      <c r="ROS269" s="309"/>
      <c r="ROT269" s="337"/>
      <c r="ROU269" s="307"/>
      <c r="ROV269" s="336"/>
      <c r="ROW269" s="309"/>
      <c r="ROX269" s="337"/>
      <c r="ROY269" s="307"/>
      <c r="ROZ269" s="336"/>
      <c r="RPA269" s="309"/>
      <c r="RPB269" s="337"/>
      <c r="RPC269" s="307"/>
      <c r="RPD269" s="336"/>
      <c r="RPE269" s="309"/>
      <c r="RPF269" s="337"/>
      <c r="RPG269" s="307"/>
      <c r="RPH269" s="336"/>
      <c r="RPI269" s="309"/>
      <c r="RPJ269" s="337"/>
      <c r="RPK269" s="307"/>
      <c r="RPL269" s="336"/>
      <c r="RPM269" s="309"/>
      <c r="RPN269" s="337"/>
      <c r="RPO269" s="307"/>
      <c r="RPP269" s="336"/>
      <c r="RPQ269" s="309"/>
      <c r="RPR269" s="337"/>
      <c r="RPS269" s="307"/>
      <c r="RPT269" s="336"/>
      <c r="RPU269" s="309"/>
      <c r="RPV269" s="337"/>
      <c r="RPW269" s="307"/>
      <c r="RPX269" s="336"/>
      <c r="RPY269" s="309"/>
      <c r="RPZ269" s="337"/>
      <c r="RQA269" s="307"/>
      <c r="RQB269" s="336"/>
      <c r="RQC269" s="309"/>
      <c r="RQD269" s="337"/>
      <c r="RQE269" s="307"/>
      <c r="RQF269" s="336"/>
      <c r="RQG269" s="309"/>
      <c r="RQH269" s="337"/>
      <c r="RQI269" s="307"/>
      <c r="RQJ269" s="336"/>
      <c r="RQK269" s="309"/>
      <c r="RQL269" s="337"/>
      <c r="RQM269" s="307"/>
      <c r="RQN269" s="336"/>
      <c r="RQO269" s="309"/>
      <c r="RQP269" s="337"/>
      <c r="RQQ269" s="307"/>
      <c r="RQR269" s="336"/>
      <c r="RQS269" s="309"/>
      <c r="RQT269" s="337"/>
      <c r="RQU269" s="307"/>
      <c r="RQV269" s="336"/>
      <c r="RQW269" s="309"/>
      <c r="RQX269" s="337"/>
      <c r="RQY269" s="307"/>
      <c r="RQZ269" s="336"/>
      <c r="RRA269" s="309"/>
      <c r="RRB269" s="337"/>
      <c r="RRC269" s="307"/>
      <c r="RRD269" s="336"/>
      <c r="RRE269" s="309"/>
      <c r="RRF269" s="337"/>
      <c r="RRG269" s="307"/>
      <c r="RRH269" s="336"/>
      <c r="RRI269" s="309"/>
      <c r="RRJ269" s="337"/>
      <c r="RRK269" s="307"/>
      <c r="RRL269" s="336"/>
      <c r="RRM269" s="309"/>
      <c r="RRN269" s="337"/>
      <c r="RRO269" s="307"/>
      <c r="RRP269" s="336"/>
      <c r="RRQ269" s="309"/>
      <c r="RRR269" s="337"/>
      <c r="RRS269" s="307"/>
      <c r="RRT269" s="336"/>
      <c r="RRU269" s="309"/>
      <c r="RRV269" s="337"/>
      <c r="RRW269" s="307"/>
      <c r="RRX269" s="336"/>
      <c r="RRY269" s="309"/>
      <c r="RRZ269" s="337"/>
      <c r="RSA269" s="307"/>
      <c r="RSB269" s="336"/>
      <c r="RSC269" s="309"/>
      <c r="RSD269" s="337"/>
      <c r="RSE269" s="307"/>
      <c r="RSF269" s="336"/>
      <c r="RSG269" s="309"/>
      <c r="RSH269" s="337"/>
      <c r="RSI269" s="307"/>
      <c r="RSJ269" s="336"/>
      <c r="RSK269" s="309"/>
      <c r="RSL269" s="337"/>
      <c r="RSM269" s="307"/>
      <c r="RSN269" s="336"/>
      <c r="RSO269" s="309"/>
      <c r="RSP269" s="337"/>
      <c r="RSQ269" s="307"/>
      <c r="RSR269" s="336"/>
      <c r="RSS269" s="309"/>
      <c r="RST269" s="337"/>
      <c r="RSU269" s="307"/>
      <c r="RSV269" s="336"/>
      <c r="RSW269" s="309"/>
      <c r="RSX269" s="337"/>
      <c r="RSY269" s="307"/>
      <c r="RSZ269" s="336"/>
      <c r="RTA269" s="309"/>
      <c r="RTB269" s="337"/>
      <c r="RTC269" s="307"/>
      <c r="RTD269" s="336"/>
      <c r="RTE269" s="309"/>
      <c r="RTF269" s="337"/>
      <c r="RTG269" s="307"/>
      <c r="RTH269" s="336"/>
      <c r="RTI269" s="309"/>
      <c r="RTJ269" s="337"/>
      <c r="RTK269" s="307"/>
      <c r="RTL269" s="336"/>
      <c r="RTM269" s="309"/>
      <c r="RTN269" s="337"/>
      <c r="RTO269" s="307"/>
      <c r="RTP269" s="336"/>
      <c r="RTQ269" s="309"/>
      <c r="RTR269" s="337"/>
      <c r="RTS269" s="307"/>
      <c r="RTT269" s="336"/>
      <c r="RTU269" s="309"/>
      <c r="RTV269" s="337"/>
      <c r="RTW269" s="307"/>
      <c r="RTX269" s="336"/>
      <c r="RTY269" s="309"/>
      <c r="RTZ269" s="337"/>
      <c r="RUA269" s="307"/>
      <c r="RUB269" s="336"/>
      <c r="RUC269" s="309"/>
      <c r="RUD269" s="337"/>
      <c r="RUE269" s="307"/>
      <c r="RUF269" s="336"/>
      <c r="RUG269" s="309"/>
      <c r="RUH269" s="337"/>
      <c r="RUI269" s="307"/>
      <c r="RUJ269" s="336"/>
      <c r="RUK269" s="309"/>
      <c r="RUL269" s="337"/>
      <c r="RUM269" s="307"/>
      <c r="RUN269" s="336"/>
      <c r="RUO269" s="309"/>
      <c r="RUP269" s="337"/>
      <c r="RUQ269" s="307"/>
      <c r="RUR269" s="336"/>
      <c r="RUS269" s="309"/>
      <c r="RUT269" s="337"/>
      <c r="RUU269" s="307"/>
      <c r="RUV269" s="336"/>
      <c r="RUW269" s="309"/>
      <c r="RUX269" s="337"/>
      <c r="RUY269" s="307"/>
      <c r="RUZ269" s="336"/>
      <c r="RVA269" s="309"/>
      <c r="RVB269" s="337"/>
      <c r="RVC269" s="307"/>
      <c r="RVD269" s="336"/>
      <c r="RVE269" s="309"/>
      <c r="RVF269" s="337"/>
      <c r="RVG269" s="307"/>
      <c r="RVH269" s="336"/>
      <c r="RVI269" s="309"/>
      <c r="RVJ269" s="337"/>
      <c r="RVK269" s="307"/>
      <c r="RVL269" s="336"/>
      <c r="RVM269" s="309"/>
      <c r="RVN269" s="337"/>
      <c r="RVO269" s="307"/>
      <c r="RVP269" s="336"/>
      <c r="RVQ269" s="309"/>
      <c r="RVR269" s="337"/>
      <c r="RVS269" s="307"/>
      <c r="RVT269" s="336"/>
      <c r="RVU269" s="309"/>
      <c r="RVV269" s="337"/>
      <c r="RVW269" s="307"/>
      <c r="RVX269" s="336"/>
      <c r="RVY269" s="309"/>
      <c r="RVZ269" s="337"/>
      <c r="RWA269" s="307"/>
      <c r="RWB269" s="336"/>
      <c r="RWC269" s="309"/>
      <c r="RWD269" s="337"/>
      <c r="RWE269" s="307"/>
      <c r="RWF269" s="336"/>
      <c r="RWG269" s="309"/>
      <c r="RWH269" s="337"/>
      <c r="RWI269" s="307"/>
      <c r="RWJ269" s="336"/>
      <c r="RWK269" s="309"/>
      <c r="RWL269" s="337"/>
      <c r="RWM269" s="307"/>
      <c r="RWN269" s="336"/>
      <c r="RWO269" s="309"/>
      <c r="RWP269" s="337"/>
      <c r="RWQ269" s="307"/>
      <c r="RWR269" s="336"/>
      <c r="RWS269" s="309"/>
      <c r="RWT269" s="337"/>
      <c r="RWU269" s="307"/>
      <c r="RWV269" s="336"/>
      <c r="RWW269" s="309"/>
      <c r="RWX269" s="337"/>
      <c r="RWY269" s="307"/>
      <c r="RWZ269" s="336"/>
      <c r="RXA269" s="309"/>
      <c r="RXB269" s="337"/>
      <c r="RXC269" s="307"/>
      <c r="RXD269" s="336"/>
      <c r="RXE269" s="309"/>
      <c r="RXF269" s="337"/>
      <c r="RXG269" s="307"/>
      <c r="RXH269" s="336"/>
      <c r="RXI269" s="309"/>
      <c r="RXJ269" s="337"/>
      <c r="RXK269" s="307"/>
      <c r="RXL269" s="336"/>
      <c r="RXM269" s="309"/>
      <c r="RXN269" s="337"/>
      <c r="RXO269" s="307"/>
      <c r="RXP269" s="336"/>
      <c r="RXQ269" s="309"/>
      <c r="RXR269" s="337"/>
      <c r="RXS269" s="307"/>
      <c r="RXT269" s="336"/>
      <c r="RXU269" s="309"/>
      <c r="RXV269" s="337"/>
      <c r="RXW269" s="307"/>
      <c r="RXX269" s="336"/>
      <c r="RXY269" s="309"/>
      <c r="RXZ269" s="337"/>
      <c r="RYA269" s="307"/>
      <c r="RYB269" s="336"/>
      <c r="RYC269" s="309"/>
      <c r="RYD269" s="337"/>
      <c r="RYE269" s="307"/>
      <c r="RYF269" s="336"/>
      <c r="RYG269" s="309"/>
      <c r="RYH269" s="337"/>
      <c r="RYI269" s="307"/>
      <c r="RYJ269" s="336"/>
      <c r="RYK269" s="309"/>
      <c r="RYL269" s="337"/>
      <c r="RYM269" s="307"/>
      <c r="RYN269" s="336"/>
      <c r="RYO269" s="309"/>
      <c r="RYP269" s="337"/>
      <c r="RYQ269" s="307"/>
      <c r="RYR269" s="336"/>
      <c r="RYS269" s="309"/>
      <c r="RYT269" s="337"/>
      <c r="RYU269" s="307"/>
      <c r="RYV269" s="336"/>
      <c r="RYW269" s="309"/>
      <c r="RYX269" s="337"/>
      <c r="RYY269" s="307"/>
      <c r="RYZ269" s="336"/>
      <c r="RZA269" s="309"/>
      <c r="RZB269" s="337"/>
      <c r="RZC269" s="307"/>
      <c r="RZD269" s="336"/>
      <c r="RZE269" s="309"/>
      <c r="RZF269" s="337"/>
      <c r="RZG269" s="307"/>
      <c r="RZH269" s="336"/>
      <c r="RZI269" s="309"/>
      <c r="RZJ269" s="337"/>
      <c r="RZK269" s="307"/>
      <c r="RZL269" s="336"/>
      <c r="RZM269" s="309"/>
      <c r="RZN269" s="337"/>
      <c r="RZO269" s="307"/>
      <c r="RZP269" s="336"/>
      <c r="RZQ269" s="309"/>
      <c r="RZR269" s="337"/>
      <c r="RZS269" s="307"/>
      <c r="RZT269" s="336"/>
      <c r="RZU269" s="309"/>
      <c r="RZV269" s="337"/>
      <c r="RZW269" s="307"/>
      <c r="RZX269" s="336"/>
      <c r="RZY269" s="309"/>
      <c r="RZZ269" s="337"/>
      <c r="SAA269" s="307"/>
      <c r="SAB269" s="336"/>
      <c r="SAC269" s="309"/>
      <c r="SAD269" s="337"/>
      <c r="SAE269" s="307"/>
      <c r="SAF269" s="336"/>
      <c r="SAG269" s="309"/>
      <c r="SAH269" s="337"/>
      <c r="SAI269" s="307"/>
      <c r="SAJ269" s="336"/>
      <c r="SAK269" s="309"/>
      <c r="SAL269" s="337"/>
      <c r="SAM269" s="307"/>
      <c r="SAN269" s="336"/>
      <c r="SAO269" s="309"/>
      <c r="SAP269" s="337"/>
      <c r="SAQ269" s="307"/>
      <c r="SAR269" s="336"/>
      <c r="SAS269" s="309"/>
      <c r="SAT269" s="337"/>
      <c r="SAU269" s="307"/>
      <c r="SAV269" s="336"/>
      <c r="SAW269" s="309"/>
      <c r="SAX269" s="337"/>
      <c r="SAY269" s="307"/>
      <c r="SAZ269" s="336"/>
      <c r="SBA269" s="309"/>
      <c r="SBB269" s="337"/>
      <c r="SBC269" s="307"/>
      <c r="SBD269" s="336"/>
      <c r="SBE269" s="309"/>
      <c r="SBF269" s="337"/>
      <c r="SBG269" s="307"/>
      <c r="SBH269" s="336"/>
      <c r="SBI269" s="309"/>
      <c r="SBJ269" s="337"/>
      <c r="SBK269" s="307"/>
      <c r="SBL269" s="336"/>
      <c r="SBM269" s="309"/>
      <c r="SBN269" s="337"/>
      <c r="SBO269" s="307"/>
      <c r="SBP269" s="336"/>
      <c r="SBQ269" s="309"/>
      <c r="SBR269" s="337"/>
      <c r="SBS269" s="307"/>
      <c r="SBT269" s="336"/>
      <c r="SBU269" s="309"/>
      <c r="SBV269" s="337"/>
      <c r="SBW269" s="307"/>
      <c r="SBX269" s="336"/>
      <c r="SBY269" s="309"/>
      <c r="SBZ269" s="337"/>
      <c r="SCA269" s="307"/>
      <c r="SCB269" s="336"/>
      <c r="SCC269" s="309"/>
      <c r="SCD269" s="337"/>
      <c r="SCE269" s="307"/>
      <c r="SCF269" s="336"/>
      <c r="SCG269" s="309"/>
      <c r="SCH269" s="337"/>
      <c r="SCI269" s="307"/>
      <c r="SCJ269" s="336"/>
      <c r="SCK269" s="309"/>
      <c r="SCL269" s="337"/>
      <c r="SCM269" s="307"/>
      <c r="SCN269" s="336"/>
      <c r="SCO269" s="309"/>
      <c r="SCP269" s="337"/>
      <c r="SCQ269" s="307"/>
      <c r="SCR269" s="336"/>
      <c r="SCS269" s="309"/>
      <c r="SCT269" s="337"/>
      <c r="SCU269" s="307"/>
      <c r="SCV269" s="336"/>
      <c r="SCW269" s="309"/>
      <c r="SCX269" s="337"/>
      <c r="SCY269" s="307"/>
      <c r="SCZ269" s="336"/>
      <c r="SDA269" s="309"/>
      <c r="SDB269" s="337"/>
      <c r="SDC269" s="307"/>
      <c r="SDD269" s="336"/>
      <c r="SDE269" s="309"/>
      <c r="SDF269" s="337"/>
      <c r="SDG269" s="307"/>
      <c r="SDH269" s="336"/>
      <c r="SDI269" s="309"/>
      <c r="SDJ269" s="337"/>
      <c r="SDK269" s="307"/>
      <c r="SDL269" s="336"/>
      <c r="SDM269" s="309"/>
      <c r="SDN269" s="337"/>
      <c r="SDO269" s="307"/>
      <c r="SDP269" s="336"/>
      <c r="SDQ269" s="309"/>
      <c r="SDR269" s="337"/>
      <c r="SDS269" s="307"/>
      <c r="SDT269" s="336"/>
      <c r="SDU269" s="309"/>
      <c r="SDV269" s="337"/>
      <c r="SDW269" s="307"/>
      <c r="SDX269" s="336"/>
      <c r="SDY269" s="309"/>
      <c r="SDZ269" s="337"/>
      <c r="SEA269" s="307"/>
      <c r="SEB269" s="336"/>
      <c r="SEC269" s="309"/>
      <c r="SED269" s="337"/>
      <c r="SEE269" s="307"/>
      <c r="SEF269" s="336"/>
      <c r="SEG269" s="309"/>
      <c r="SEH269" s="337"/>
      <c r="SEI269" s="307"/>
      <c r="SEJ269" s="336"/>
      <c r="SEK269" s="309"/>
      <c r="SEL269" s="337"/>
      <c r="SEM269" s="307"/>
      <c r="SEN269" s="336"/>
      <c r="SEO269" s="309"/>
      <c r="SEP269" s="337"/>
      <c r="SEQ269" s="307"/>
      <c r="SER269" s="336"/>
      <c r="SES269" s="309"/>
      <c r="SET269" s="337"/>
      <c r="SEU269" s="307"/>
      <c r="SEV269" s="336"/>
      <c r="SEW269" s="309"/>
      <c r="SEX269" s="337"/>
      <c r="SEY269" s="307"/>
      <c r="SEZ269" s="336"/>
      <c r="SFA269" s="309"/>
      <c r="SFB269" s="337"/>
      <c r="SFC269" s="307"/>
      <c r="SFD269" s="336"/>
      <c r="SFE269" s="309"/>
      <c r="SFF269" s="337"/>
      <c r="SFG269" s="307"/>
      <c r="SFH269" s="336"/>
      <c r="SFI269" s="309"/>
      <c r="SFJ269" s="337"/>
      <c r="SFK269" s="307"/>
      <c r="SFL269" s="336"/>
      <c r="SFM269" s="309"/>
      <c r="SFN269" s="337"/>
      <c r="SFO269" s="307"/>
      <c r="SFP269" s="336"/>
      <c r="SFQ269" s="309"/>
      <c r="SFR269" s="337"/>
      <c r="SFS269" s="307"/>
      <c r="SFT269" s="336"/>
      <c r="SFU269" s="309"/>
      <c r="SFV269" s="337"/>
      <c r="SFW269" s="307"/>
      <c r="SFX269" s="336"/>
      <c r="SFY269" s="309"/>
      <c r="SFZ269" s="337"/>
      <c r="SGA269" s="307"/>
      <c r="SGB269" s="336"/>
      <c r="SGC269" s="309"/>
      <c r="SGD269" s="337"/>
      <c r="SGE269" s="307"/>
      <c r="SGF269" s="336"/>
      <c r="SGG269" s="309"/>
      <c r="SGH269" s="337"/>
      <c r="SGI269" s="307"/>
      <c r="SGJ269" s="336"/>
      <c r="SGK269" s="309"/>
      <c r="SGL269" s="337"/>
      <c r="SGM269" s="307"/>
      <c r="SGN269" s="336"/>
      <c r="SGO269" s="309"/>
      <c r="SGP269" s="337"/>
      <c r="SGQ269" s="307"/>
      <c r="SGR269" s="336"/>
      <c r="SGS269" s="309"/>
      <c r="SGT269" s="337"/>
      <c r="SGU269" s="307"/>
      <c r="SGV269" s="336"/>
      <c r="SGW269" s="309"/>
      <c r="SGX269" s="337"/>
      <c r="SGY269" s="307"/>
      <c r="SGZ269" s="336"/>
      <c r="SHA269" s="309"/>
      <c r="SHB269" s="337"/>
      <c r="SHC269" s="307"/>
      <c r="SHD269" s="336"/>
      <c r="SHE269" s="309"/>
      <c r="SHF269" s="337"/>
      <c r="SHG269" s="307"/>
      <c r="SHH269" s="336"/>
      <c r="SHI269" s="309"/>
      <c r="SHJ269" s="337"/>
      <c r="SHK269" s="307"/>
      <c r="SHL269" s="336"/>
      <c r="SHM269" s="309"/>
      <c r="SHN269" s="337"/>
      <c r="SHO269" s="307"/>
      <c r="SHP269" s="336"/>
      <c r="SHQ269" s="309"/>
      <c r="SHR269" s="337"/>
      <c r="SHS269" s="307"/>
      <c r="SHT269" s="336"/>
      <c r="SHU269" s="309"/>
      <c r="SHV269" s="337"/>
      <c r="SHW269" s="307"/>
      <c r="SHX269" s="336"/>
      <c r="SHY269" s="309"/>
      <c r="SHZ269" s="337"/>
      <c r="SIA269" s="307"/>
      <c r="SIB269" s="336"/>
      <c r="SIC269" s="309"/>
      <c r="SID269" s="337"/>
      <c r="SIE269" s="307"/>
      <c r="SIF269" s="336"/>
      <c r="SIG269" s="309"/>
      <c r="SIH269" s="337"/>
      <c r="SII269" s="307"/>
      <c r="SIJ269" s="336"/>
      <c r="SIK269" s="309"/>
      <c r="SIL269" s="337"/>
      <c r="SIM269" s="307"/>
      <c r="SIN269" s="336"/>
      <c r="SIO269" s="309"/>
      <c r="SIP269" s="337"/>
      <c r="SIQ269" s="307"/>
      <c r="SIR269" s="336"/>
      <c r="SIS269" s="309"/>
      <c r="SIT269" s="337"/>
      <c r="SIU269" s="307"/>
      <c r="SIV269" s="336"/>
      <c r="SIW269" s="309"/>
      <c r="SIX269" s="337"/>
      <c r="SIY269" s="307"/>
      <c r="SIZ269" s="336"/>
      <c r="SJA269" s="309"/>
      <c r="SJB269" s="337"/>
      <c r="SJC269" s="307"/>
      <c r="SJD269" s="336"/>
      <c r="SJE269" s="309"/>
      <c r="SJF269" s="337"/>
      <c r="SJG269" s="307"/>
      <c r="SJH269" s="336"/>
      <c r="SJI269" s="309"/>
      <c r="SJJ269" s="337"/>
      <c r="SJK269" s="307"/>
      <c r="SJL269" s="336"/>
      <c r="SJM269" s="309"/>
      <c r="SJN269" s="337"/>
      <c r="SJO269" s="307"/>
      <c r="SJP269" s="336"/>
      <c r="SJQ269" s="309"/>
      <c r="SJR269" s="337"/>
      <c r="SJS269" s="307"/>
      <c r="SJT269" s="336"/>
      <c r="SJU269" s="309"/>
      <c r="SJV269" s="337"/>
      <c r="SJW269" s="307"/>
      <c r="SJX269" s="336"/>
      <c r="SJY269" s="309"/>
      <c r="SJZ269" s="337"/>
      <c r="SKA269" s="307"/>
      <c r="SKB269" s="336"/>
      <c r="SKC269" s="309"/>
      <c r="SKD269" s="337"/>
      <c r="SKE269" s="307"/>
      <c r="SKF269" s="336"/>
      <c r="SKG269" s="309"/>
      <c r="SKH269" s="337"/>
      <c r="SKI269" s="307"/>
      <c r="SKJ269" s="336"/>
      <c r="SKK269" s="309"/>
      <c r="SKL269" s="337"/>
      <c r="SKM269" s="307"/>
      <c r="SKN269" s="336"/>
      <c r="SKO269" s="309"/>
      <c r="SKP269" s="337"/>
      <c r="SKQ269" s="307"/>
      <c r="SKR269" s="336"/>
      <c r="SKS269" s="309"/>
      <c r="SKT269" s="337"/>
      <c r="SKU269" s="307"/>
      <c r="SKV269" s="336"/>
      <c r="SKW269" s="309"/>
      <c r="SKX269" s="337"/>
      <c r="SKY269" s="307"/>
      <c r="SKZ269" s="336"/>
      <c r="SLA269" s="309"/>
      <c r="SLB269" s="337"/>
      <c r="SLC269" s="307"/>
      <c r="SLD269" s="336"/>
      <c r="SLE269" s="309"/>
      <c r="SLF269" s="337"/>
      <c r="SLG269" s="307"/>
      <c r="SLH269" s="336"/>
      <c r="SLI269" s="309"/>
      <c r="SLJ269" s="337"/>
      <c r="SLK269" s="307"/>
      <c r="SLL269" s="336"/>
      <c r="SLM269" s="309"/>
      <c r="SLN269" s="337"/>
      <c r="SLO269" s="307"/>
      <c r="SLP269" s="336"/>
      <c r="SLQ269" s="309"/>
      <c r="SLR269" s="337"/>
      <c r="SLS269" s="307"/>
      <c r="SLT269" s="336"/>
      <c r="SLU269" s="309"/>
      <c r="SLV269" s="337"/>
      <c r="SLW269" s="307"/>
      <c r="SLX269" s="336"/>
      <c r="SLY269" s="309"/>
      <c r="SLZ269" s="337"/>
      <c r="SMA269" s="307"/>
      <c r="SMB269" s="336"/>
      <c r="SMC269" s="309"/>
      <c r="SMD269" s="337"/>
      <c r="SME269" s="307"/>
      <c r="SMF269" s="336"/>
      <c r="SMG269" s="309"/>
      <c r="SMH269" s="337"/>
      <c r="SMI269" s="307"/>
      <c r="SMJ269" s="336"/>
      <c r="SMK269" s="309"/>
      <c r="SML269" s="337"/>
      <c r="SMM269" s="307"/>
      <c r="SMN269" s="336"/>
      <c r="SMO269" s="309"/>
      <c r="SMP269" s="337"/>
      <c r="SMQ269" s="307"/>
      <c r="SMR269" s="336"/>
      <c r="SMS269" s="309"/>
      <c r="SMT269" s="337"/>
      <c r="SMU269" s="307"/>
      <c r="SMV269" s="336"/>
      <c r="SMW269" s="309"/>
      <c r="SMX269" s="337"/>
      <c r="SMY269" s="307"/>
      <c r="SMZ269" s="336"/>
      <c r="SNA269" s="309"/>
      <c r="SNB269" s="337"/>
      <c r="SNC269" s="307"/>
      <c r="SND269" s="336"/>
      <c r="SNE269" s="309"/>
      <c r="SNF269" s="337"/>
      <c r="SNG269" s="307"/>
      <c r="SNH269" s="336"/>
      <c r="SNI269" s="309"/>
      <c r="SNJ269" s="337"/>
      <c r="SNK269" s="307"/>
      <c r="SNL269" s="336"/>
      <c r="SNM269" s="309"/>
      <c r="SNN269" s="337"/>
      <c r="SNO269" s="307"/>
      <c r="SNP269" s="336"/>
      <c r="SNQ269" s="309"/>
      <c r="SNR269" s="337"/>
      <c r="SNS269" s="307"/>
      <c r="SNT269" s="336"/>
      <c r="SNU269" s="309"/>
      <c r="SNV269" s="337"/>
      <c r="SNW269" s="307"/>
      <c r="SNX269" s="336"/>
      <c r="SNY269" s="309"/>
      <c r="SNZ269" s="337"/>
      <c r="SOA269" s="307"/>
      <c r="SOB269" s="336"/>
      <c r="SOC269" s="309"/>
      <c r="SOD269" s="337"/>
      <c r="SOE269" s="307"/>
      <c r="SOF269" s="336"/>
      <c r="SOG269" s="309"/>
      <c r="SOH269" s="337"/>
      <c r="SOI269" s="307"/>
      <c r="SOJ269" s="336"/>
      <c r="SOK269" s="309"/>
      <c r="SOL269" s="337"/>
      <c r="SOM269" s="307"/>
      <c r="SON269" s="336"/>
      <c r="SOO269" s="309"/>
      <c r="SOP269" s="337"/>
      <c r="SOQ269" s="307"/>
      <c r="SOR269" s="336"/>
      <c r="SOS269" s="309"/>
      <c r="SOT269" s="337"/>
      <c r="SOU269" s="307"/>
      <c r="SOV269" s="336"/>
      <c r="SOW269" s="309"/>
      <c r="SOX269" s="337"/>
      <c r="SOY269" s="307"/>
      <c r="SOZ269" s="336"/>
      <c r="SPA269" s="309"/>
      <c r="SPB269" s="337"/>
      <c r="SPC269" s="307"/>
      <c r="SPD269" s="336"/>
      <c r="SPE269" s="309"/>
      <c r="SPF269" s="337"/>
      <c r="SPG269" s="307"/>
      <c r="SPH269" s="336"/>
      <c r="SPI269" s="309"/>
      <c r="SPJ269" s="337"/>
      <c r="SPK269" s="307"/>
      <c r="SPL269" s="336"/>
      <c r="SPM269" s="309"/>
      <c r="SPN269" s="337"/>
      <c r="SPO269" s="307"/>
      <c r="SPP269" s="336"/>
      <c r="SPQ269" s="309"/>
      <c r="SPR269" s="337"/>
      <c r="SPS269" s="307"/>
      <c r="SPT269" s="336"/>
      <c r="SPU269" s="309"/>
      <c r="SPV269" s="337"/>
      <c r="SPW269" s="307"/>
      <c r="SPX269" s="336"/>
      <c r="SPY269" s="309"/>
      <c r="SPZ269" s="337"/>
      <c r="SQA269" s="307"/>
      <c r="SQB269" s="336"/>
      <c r="SQC269" s="309"/>
      <c r="SQD269" s="337"/>
      <c r="SQE269" s="307"/>
      <c r="SQF269" s="336"/>
      <c r="SQG269" s="309"/>
      <c r="SQH269" s="337"/>
      <c r="SQI269" s="307"/>
      <c r="SQJ269" s="336"/>
      <c r="SQK269" s="309"/>
      <c r="SQL269" s="337"/>
      <c r="SQM269" s="307"/>
      <c r="SQN269" s="336"/>
      <c r="SQO269" s="309"/>
      <c r="SQP269" s="337"/>
      <c r="SQQ269" s="307"/>
      <c r="SQR269" s="336"/>
      <c r="SQS269" s="309"/>
      <c r="SQT269" s="337"/>
      <c r="SQU269" s="307"/>
      <c r="SQV269" s="336"/>
      <c r="SQW269" s="309"/>
      <c r="SQX269" s="337"/>
      <c r="SQY269" s="307"/>
      <c r="SQZ269" s="336"/>
      <c r="SRA269" s="309"/>
      <c r="SRB269" s="337"/>
      <c r="SRC269" s="307"/>
      <c r="SRD269" s="336"/>
      <c r="SRE269" s="309"/>
      <c r="SRF269" s="337"/>
      <c r="SRG269" s="307"/>
      <c r="SRH269" s="336"/>
      <c r="SRI269" s="309"/>
      <c r="SRJ269" s="337"/>
      <c r="SRK269" s="307"/>
      <c r="SRL269" s="336"/>
      <c r="SRM269" s="309"/>
      <c r="SRN269" s="337"/>
      <c r="SRO269" s="307"/>
      <c r="SRP269" s="336"/>
      <c r="SRQ269" s="309"/>
      <c r="SRR269" s="337"/>
      <c r="SRS269" s="307"/>
      <c r="SRT269" s="336"/>
      <c r="SRU269" s="309"/>
      <c r="SRV269" s="337"/>
      <c r="SRW269" s="307"/>
      <c r="SRX269" s="336"/>
      <c r="SRY269" s="309"/>
      <c r="SRZ269" s="337"/>
      <c r="SSA269" s="307"/>
      <c r="SSB269" s="336"/>
      <c r="SSC269" s="309"/>
      <c r="SSD269" s="337"/>
      <c r="SSE269" s="307"/>
      <c r="SSF269" s="336"/>
      <c r="SSG269" s="309"/>
      <c r="SSH269" s="337"/>
      <c r="SSI269" s="307"/>
      <c r="SSJ269" s="336"/>
      <c r="SSK269" s="309"/>
      <c r="SSL269" s="337"/>
      <c r="SSM269" s="307"/>
      <c r="SSN269" s="336"/>
      <c r="SSO269" s="309"/>
      <c r="SSP269" s="337"/>
      <c r="SSQ269" s="307"/>
      <c r="SSR269" s="336"/>
      <c r="SSS269" s="309"/>
      <c r="SST269" s="337"/>
      <c r="SSU269" s="307"/>
      <c r="SSV269" s="336"/>
      <c r="SSW269" s="309"/>
      <c r="SSX269" s="337"/>
      <c r="SSY269" s="307"/>
      <c r="SSZ269" s="336"/>
      <c r="STA269" s="309"/>
      <c r="STB269" s="337"/>
      <c r="STC269" s="307"/>
      <c r="STD269" s="336"/>
      <c r="STE269" s="309"/>
      <c r="STF269" s="337"/>
      <c r="STG269" s="307"/>
      <c r="STH269" s="336"/>
      <c r="STI269" s="309"/>
      <c r="STJ269" s="337"/>
      <c r="STK269" s="307"/>
      <c r="STL269" s="336"/>
      <c r="STM269" s="309"/>
      <c r="STN269" s="337"/>
      <c r="STO269" s="307"/>
      <c r="STP269" s="336"/>
      <c r="STQ269" s="309"/>
      <c r="STR269" s="337"/>
      <c r="STS269" s="307"/>
      <c r="STT269" s="336"/>
      <c r="STU269" s="309"/>
      <c r="STV269" s="337"/>
      <c r="STW269" s="307"/>
      <c r="STX269" s="336"/>
      <c r="STY269" s="309"/>
      <c r="STZ269" s="337"/>
      <c r="SUA269" s="307"/>
      <c r="SUB269" s="336"/>
      <c r="SUC269" s="309"/>
      <c r="SUD269" s="337"/>
      <c r="SUE269" s="307"/>
      <c r="SUF269" s="336"/>
      <c r="SUG269" s="309"/>
      <c r="SUH269" s="337"/>
      <c r="SUI269" s="307"/>
      <c r="SUJ269" s="336"/>
      <c r="SUK269" s="309"/>
      <c r="SUL269" s="337"/>
      <c r="SUM269" s="307"/>
      <c r="SUN269" s="336"/>
      <c r="SUO269" s="309"/>
      <c r="SUP269" s="337"/>
      <c r="SUQ269" s="307"/>
      <c r="SUR269" s="336"/>
      <c r="SUS269" s="309"/>
      <c r="SUT269" s="337"/>
      <c r="SUU269" s="307"/>
      <c r="SUV269" s="336"/>
      <c r="SUW269" s="309"/>
      <c r="SUX269" s="337"/>
      <c r="SUY269" s="307"/>
      <c r="SUZ269" s="336"/>
      <c r="SVA269" s="309"/>
      <c r="SVB269" s="337"/>
      <c r="SVC269" s="307"/>
      <c r="SVD269" s="336"/>
      <c r="SVE269" s="309"/>
      <c r="SVF269" s="337"/>
      <c r="SVG269" s="307"/>
      <c r="SVH269" s="336"/>
      <c r="SVI269" s="309"/>
      <c r="SVJ269" s="337"/>
      <c r="SVK269" s="307"/>
      <c r="SVL269" s="336"/>
      <c r="SVM269" s="309"/>
      <c r="SVN269" s="337"/>
      <c r="SVO269" s="307"/>
      <c r="SVP269" s="336"/>
      <c r="SVQ269" s="309"/>
      <c r="SVR269" s="337"/>
      <c r="SVS269" s="307"/>
      <c r="SVT269" s="336"/>
      <c r="SVU269" s="309"/>
      <c r="SVV269" s="337"/>
      <c r="SVW269" s="307"/>
      <c r="SVX269" s="336"/>
      <c r="SVY269" s="309"/>
      <c r="SVZ269" s="337"/>
      <c r="SWA269" s="307"/>
      <c r="SWB269" s="336"/>
      <c r="SWC269" s="309"/>
      <c r="SWD269" s="337"/>
      <c r="SWE269" s="307"/>
      <c r="SWF269" s="336"/>
      <c r="SWG269" s="309"/>
      <c r="SWH269" s="337"/>
      <c r="SWI269" s="307"/>
      <c r="SWJ269" s="336"/>
      <c r="SWK269" s="309"/>
      <c r="SWL269" s="337"/>
      <c r="SWM269" s="307"/>
      <c r="SWN269" s="336"/>
      <c r="SWO269" s="309"/>
      <c r="SWP269" s="337"/>
      <c r="SWQ269" s="307"/>
      <c r="SWR269" s="336"/>
      <c r="SWS269" s="309"/>
      <c r="SWT269" s="337"/>
      <c r="SWU269" s="307"/>
      <c r="SWV269" s="336"/>
      <c r="SWW269" s="309"/>
      <c r="SWX269" s="337"/>
      <c r="SWY269" s="307"/>
      <c r="SWZ269" s="336"/>
      <c r="SXA269" s="309"/>
      <c r="SXB269" s="337"/>
      <c r="SXC269" s="307"/>
      <c r="SXD269" s="336"/>
      <c r="SXE269" s="309"/>
      <c r="SXF269" s="337"/>
      <c r="SXG269" s="307"/>
      <c r="SXH269" s="336"/>
      <c r="SXI269" s="309"/>
      <c r="SXJ269" s="337"/>
      <c r="SXK269" s="307"/>
      <c r="SXL269" s="336"/>
      <c r="SXM269" s="309"/>
      <c r="SXN269" s="337"/>
      <c r="SXO269" s="307"/>
      <c r="SXP269" s="336"/>
      <c r="SXQ269" s="309"/>
      <c r="SXR269" s="337"/>
      <c r="SXS269" s="307"/>
      <c r="SXT269" s="336"/>
      <c r="SXU269" s="309"/>
      <c r="SXV269" s="337"/>
      <c r="SXW269" s="307"/>
      <c r="SXX269" s="336"/>
      <c r="SXY269" s="309"/>
      <c r="SXZ269" s="337"/>
      <c r="SYA269" s="307"/>
      <c r="SYB269" s="336"/>
      <c r="SYC269" s="309"/>
      <c r="SYD269" s="337"/>
      <c r="SYE269" s="307"/>
      <c r="SYF269" s="336"/>
      <c r="SYG269" s="309"/>
      <c r="SYH269" s="337"/>
      <c r="SYI269" s="307"/>
      <c r="SYJ269" s="336"/>
      <c r="SYK269" s="309"/>
      <c r="SYL269" s="337"/>
      <c r="SYM269" s="307"/>
      <c r="SYN269" s="336"/>
      <c r="SYO269" s="309"/>
      <c r="SYP269" s="337"/>
      <c r="SYQ269" s="307"/>
      <c r="SYR269" s="336"/>
      <c r="SYS269" s="309"/>
      <c r="SYT269" s="337"/>
      <c r="SYU269" s="307"/>
      <c r="SYV269" s="336"/>
      <c r="SYW269" s="309"/>
      <c r="SYX269" s="337"/>
      <c r="SYY269" s="307"/>
      <c r="SYZ269" s="336"/>
      <c r="SZA269" s="309"/>
      <c r="SZB269" s="337"/>
      <c r="SZC269" s="307"/>
      <c r="SZD269" s="336"/>
      <c r="SZE269" s="309"/>
      <c r="SZF269" s="337"/>
      <c r="SZG269" s="307"/>
      <c r="SZH269" s="336"/>
      <c r="SZI269" s="309"/>
      <c r="SZJ269" s="337"/>
      <c r="SZK269" s="307"/>
      <c r="SZL269" s="336"/>
      <c r="SZM269" s="309"/>
      <c r="SZN269" s="337"/>
      <c r="SZO269" s="307"/>
      <c r="SZP269" s="336"/>
      <c r="SZQ269" s="309"/>
      <c r="SZR269" s="337"/>
      <c r="SZS269" s="307"/>
      <c r="SZT269" s="336"/>
      <c r="SZU269" s="309"/>
      <c r="SZV269" s="337"/>
      <c r="SZW269" s="307"/>
      <c r="SZX269" s="336"/>
      <c r="SZY269" s="309"/>
      <c r="SZZ269" s="337"/>
      <c r="TAA269" s="307"/>
      <c r="TAB269" s="336"/>
      <c r="TAC269" s="309"/>
      <c r="TAD269" s="337"/>
      <c r="TAE269" s="307"/>
      <c r="TAF269" s="336"/>
      <c r="TAG269" s="309"/>
      <c r="TAH269" s="337"/>
      <c r="TAI269" s="307"/>
      <c r="TAJ269" s="336"/>
      <c r="TAK269" s="309"/>
      <c r="TAL269" s="337"/>
      <c r="TAM269" s="307"/>
      <c r="TAN269" s="336"/>
      <c r="TAO269" s="309"/>
      <c r="TAP269" s="337"/>
      <c r="TAQ269" s="307"/>
      <c r="TAR269" s="336"/>
      <c r="TAS269" s="309"/>
      <c r="TAT269" s="337"/>
      <c r="TAU269" s="307"/>
      <c r="TAV269" s="336"/>
      <c r="TAW269" s="309"/>
      <c r="TAX269" s="337"/>
      <c r="TAY269" s="307"/>
      <c r="TAZ269" s="336"/>
      <c r="TBA269" s="309"/>
      <c r="TBB269" s="337"/>
      <c r="TBC269" s="307"/>
      <c r="TBD269" s="336"/>
      <c r="TBE269" s="309"/>
      <c r="TBF269" s="337"/>
      <c r="TBG269" s="307"/>
      <c r="TBH269" s="336"/>
      <c r="TBI269" s="309"/>
      <c r="TBJ269" s="337"/>
      <c r="TBK269" s="307"/>
      <c r="TBL269" s="336"/>
      <c r="TBM269" s="309"/>
      <c r="TBN269" s="337"/>
      <c r="TBO269" s="307"/>
      <c r="TBP269" s="336"/>
      <c r="TBQ269" s="309"/>
      <c r="TBR269" s="337"/>
      <c r="TBS269" s="307"/>
      <c r="TBT269" s="336"/>
      <c r="TBU269" s="309"/>
      <c r="TBV269" s="337"/>
      <c r="TBW269" s="307"/>
      <c r="TBX269" s="336"/>
      <c r="TBY269" s="309"/>
      <c r="TBZ269" s="337"/>
      <c r="TCA269" s="307"/>
      <c r="TCB269" s="336"/>
      <c r="TCC269" s="309"/>
      <c r="TCD269" s="337"/>
      <c r="TCE269" s="307"/>
      <c r="TCF269" s="336"/>
      <c r="TCG269" s="309"/>
      <c r="TCH269" s="337"/>
      <c r="TCI269" s="307"/>
      <c r="TCJ269" s="336"/>
      <c r="TCK269" s="309"/>
      <c r="TCL269" s="337"/>
      <c r="TCM269" s="307"/>
      <c r="TCN269" s="336"/>
      <c r="TCO269" s="309"/>
      <c r="TCP269" s="337"/>
      <c r="TCQ269" s="307"/>
      <c r="TCR269" s="336"/>
      <c r="TCS269" s="309"/>
      <c r="TCT269" s="337"/>
      <c r="TCU269" s="307"/>
      <c r="TCV269" s="336"/>
      <c r="TCW269" s="309"/>
      <c r="TCX269" s="337"/>
      <c r="TCY269" s="307"/>
      <c r="TCZ269" s="336"/>
      <c r="TDA269" s="309"/>
      <c r="TDB269" s="337"/>
      <c r="TDC269" s="307"/>
      <c r="TDD269" s="336"/>
      <c r="TDE269" s="309"/>
      <c r="TDF269" s="337"/>
      <c r="TDG269" s="307"/>
      <c r="TDH269" s="336"/>
      <c r="TDI269" s="309"/>
      <c r="TDJ269" s="337"/>
      <c r="TDK269" s="307"/>
      <c r="TDL269" s="336"/>
      <c r="TDM269" s="309"/>
      <c r="TDN269" s="337"/>
      <c r="TDO269" s="307"/>
      <c r="TDP269" s="336"/>
      <c r="TDQ269" s="309"/>
      <c r="TDR269" s="337"/>
      <c r="TDS269" s="307"/>
      <c r="TDT269" s="336"/>
      <c r="TDU269" s="309"/>
      <c r="TDV269" s="337"/>
      <c r="TDW269" s="307"/>
      <c r="TDX269" s="336"/>
      <c r="TDY269" s="309"/>
      <c r="TDZ269" s="337"/>
      <c r="TEA269" s="307"/>
      <c r="TEB269" s="336"/>
      <c r="TEC269" s="309"/>
      <c r="TED269" s="337"/>
      <c r="TEE269" s="307"/>
      <c r="TEF269" s="336"/>
      <c r="TEG269" s="309"/>
      <c r="TEH269" s="337"/>
      <c r="TEI269" s="307"/>
      <c r="TEJ269" s="336"/>
      <c r="TEK269" s="309"/>
      <c r="TEL269" s="337"/>
      <c r="TEM269" s="307"/>
      <c r="TEN269" s="336"/>
      <c r="TEO269" s="309"/>
      <c r="TEP269" s="337"/>
      <c r="TEQ269" s="307"/>
      <c r="TER269" s="336"/>
      <c r="TES269" s="309"/>
      <c r="TET269" s="337"/>
      <c r="TEU269" s="307"/>
      <c r="TEV269" s="336"/>
      <c r="TEW269" s="309"/>
      <c r="TEX269" s="337"/>
      <c r="TEY269" s="307"/>
      <c r="TEZ269" s="336"/>
      <c r="TFA269" s="309"/>
      <c r="TFB269" s="337"/>
      <c r="TFC269" s="307"/>
      <c r="TFD269" s="336"/>
      <c r="TFE269" s="309"/>
      <c r="TFF269" s="337"/>
      <c r="TFG269" s="307"/>
      <c r="TFH269" s="336"/>
      <c r="TFI269" s="309"/>
      <c r="TFJ269" s="337"/>
      <c r="TFK269" s="307"/>
      <c r="TFL269" s="336"/>
      <c r="TFM269" s="309"/>
      <c r="TFN269" s="337"/>
      <c r="TFO269" s="307"/>
      <c r="TFP269" s="336"/>
      <c r="TFQ269" s="309"/>
      <c r="TFR269" s="337"/>
      <c r="TFS269" s="307"/>
      <c r="TFT269" s="336"/>
      <c r="TFU269" s="309"/>
      <c r="TFV269" s="337"/>
      <c r="TFW269" s="307"/>
      <c r="TFX269" s="336"/>
      <c r="TFY269" s="309"/>
      <c r="TFZ269" s="337"/>
      <c r="TGA269" s="307"/>
      <c r="TGB269" s="336"/>
      <c r="TGC269" s="309"/>
      <c r="TGD269" s="337"/>
      <c r="TGE269" s="307"/>
      <c r="TGF269" s="336"/>
      <c r="TGG269" s="309"/>
      <c r="TGH269" s="337"/>
      <c r="TGI269" s="307"/>
      <c r="TGJ269" s="336"/>
      <c r="TGK269" s="309"/>
      <c r="TGL269" s="337"/>
      <c r="TGM269" s="307"/>
      <c r="TGN269" s="336"/>
      <c r="TGO269" s="309"/>
      <c r="TGP269" s="337"/>
      <c r="TGQ269" s="307"/>
      <c r="TGR269" s="336"/>
      <c r="TGS269" s="309"/>
      <c r="TGT269" s="337"/>
      <c r="TGU269" s="307"/>
      <c r="TGV269" s="336"/>
      <c r="TGW269" s="309"/>
      <c r="TGX269" s="337"/>
      <c r="TGY269" s="307"/>
      <c r="TGZ269" s="336"/>
      <c r="THA269" s="309"/>
      <c r="THB269" s="337"/>
      <c r="THC269" s="307"/>
      <c r="THD269" s="336"/>
      <c r="THE269" s="309"/>
      <c r="THF269" s="337"/>
      <c r="THG269" s="307"/>
      <c r="THH269" s="336"/>
      <c r="THI269" s="309"/>
      <c r="THJ269" s="337"/>
      <c r="THK269" s="307"/>
      <c r="THL269" s="336"/>
      <c r="THM269" s="309"/>
      <c r="THN269" s="337"/>
      <c r="THO269" s="307"/>
      <c r="THP269" s="336"/>
      <c r="THQ269" s="309"/>
      <c r="THR269" s="337"/>
      <c r="THS269" s="307"/>
      <c r="THT269" s="336"/>
      <c r="THU269" s="309"/>
      <c r="THV269" s="337"/>
      <c r="THW269" s="307"/>
      <c r="THX269" s="336"/>
      <c r="THY269" s="309"/>
      <c r="THZ269" s="337"/>
      <c r="TIA269" s="307"/>
      <c r="TIB269" s="336"/>
      <c r="TIC269" s="309"/>
      <c r="TID269" s="337"/>
      <c r="TIE269" s="307"/>
      <c r="TIF269" s="336"/>
      <c r="TIG269" s="309"/>
      <c r="TIH269" s="337"/>
      <c r="TII269" s="307"/>
      <c r="TIJ269" s="336"/>
      <c r="TIK269" s="309"/>
      <c r="TIL269" s="337"/>
      <c r="TIM269" s="307"/>
      <c r="TIN269" s="336"/>
      <c r="TIO269" s="309"/>
      <c r="TIP269" s="337"/>
      <c r="TIQ269" s="307"/>
      <c r="TIR269" s="336"/>
      <c r="TIS269" s="309"/>
      <c r="TIT269" s="337"/>
      <c r="TIU269" s="307"/>
      <c r="TIV269" s="336"/>
      <c r="TIW269" s="309"/>
      <c r="TIX269" s="337"/>
      <c r="TIY269" s="307"/>
      <c r="TIZ269" s="336"/>
      <c r="TJA269" s="309"/>
      <c r="TJB269" s="337"/>
      <c r="TJC269" s="307"/>
      <c r="TJD269" s="336"/>
      <c r="TJE269" s="309"/>
      <c r="TJF269" s="337"/>
      <c r="TJG269" s="307"/>
      <c r="TJH269" s="336"/>
      <c r="TJI269" s="309"/>
      <c r="TJJ269" s="337"/>
      <c r="TJK269" s="307"/>
      <c r="TJL269" s="336"/>
      <c r="TJM269" s="309"/>
      <c r="TJN269" s="337"/>
      <c r="TJO269" s="307"/>
      <c r="TJP269" s="336"/>
      <c r="TJQ269" s="309"/>
      <c r="TJR269" s="337"/>
      <c r="TJS269" s="307"/>
      <c r="TJT269" s="336"/>
      <c r="TJU269" s="309"/>
      <c r="TJV269" s="337"/>
      <c r="TJW269" s="307"/>
      <c r="TJX269" s="336"/>
      <c r="TJY269" s="309"/>
      <c r="TJZ269" s="337"/>
      <c r="TKA269" s="307"/>
      <c r="TKB269" s="336"/>
      <c r="TKC269" s="309"/>
      <c r="TKD269" s="337"/>
      <c r="TKE269" s="307"/>
      <c r="TKF269" s="336"/>
      <c r="TKG269" s="309"/>
      <c r="TKH269" s="337"/>
      <c r="TKI269" s="307"/>
      <c r="TKJ269" s="336"/>
      <c r="TKK269" s="309"/>
      <c r="TKL269" s="337"/>
      <c r="TKM269" s="307"/>
      <c r="TKN269" s="336"/>
      <c r="TKO269" s="309"/>
      <c r="TKP269" s="337"/>
      <c r="TKQ269" s="307"/>
      <c r="TKR269" s="336"/>
      <c r="TKS269" s="309"/>
      <c r="TKT269" s="337"/>
      <c r="TKU269" s="307"/>
      <c r="TKV269" s="336"/>
      <c r="TKW269" s="309"/>
      <c r="TKX269" s="337"/>
      <c r="TKY269" s="307"/>
      <c r="TKZ269" s="336"/>
      <c r="TLA269" s="309"/>
      <c r="TLB269" s="337"/>
      <c r="TLC269" s="307"/>
      <c r="TLD269" s="336"/>
      <c r="TLE269" s="309"/>
      <c r="TLF269" s="337"/>
      <c r="TLG269" s="307"/>
      <c r="TLH269" s="336"/>
      <c r="TLI269" s="309"/>
      <c r="TLJ269" s="337"/>
      <c r="TLK269" s="307"/>
      <c r="TLL269" s="336"/>
      <c r="TLM269" s="309"/>
      <c r="TLN269" s="337"/>
      <c r="TLO269" s="307"/>
      <c r="TLP269" s="336"/>
      <c r="TLQ269" s="309"/>
      <c r="TLR269" s="337"/>
      <c r="TLS269" s="307"/>
      <c r="TLT269" s="336"/>
      <c r="TLU269" s="309"/>
      <c r="TLV269" s="337"/>
      <c r="TLW269" s="307"/>
      <c r="TLX269" s="336"/>
      <c r="TLY269" s="309"/>
      <c r="TLZ269" s="337"/>
      <c r="TMA269" s="307"/>
      <c r="TMB269" s="336"/>
      <c r="TMC269" s="309"/>
      <c r="TMD269" s="337"/>
      <c r="TME269" s="307"/>
      <c r="TMF269" s="336"/>
      <c r="TMG269" s="309"/>
      <c r="TMH269" s="337"/>
      <c r="TMI269" s="307"/>
      <c r="TMJ269" s="336"/>
      <c r="TMK269" s="309"/>
      <c r="TML269" s="337"/>
      <c r="TMM269" s="307"/>
      <c r="TMN269" s="336"/>
      <c r="TMO269" s="309"/>
      <c r="TMP269" s="337"/>
      <c r="TMQ269" s="307"/>
      <c r="TMR269" s="336"/>
      <c r="TMS269" s="309"/>
      <c r="TMT269" s="337"/>
      <c r="TMU269" s="307"/>
      <c r="TMV269" s="336"/>
      <c r="TMW269" s="309"/>
      <c r="TMX269" s="337"/>
      <c r="TMY269" s="307"/>
      <c r="TMZ269" s="336"/>
      <c r="TNA269" s="309"/>
      <c r="TNB269" s="337"/>
      <c r="TNC269" s="307"/>
      <c r="TND269" s="336"/>
      <c r="TNE269" s="309"/>
      <c r="TNF269" s="337"/>
      <c r="TNG269" s="307"/>
      <c r="TNH269" s="336"/>
      <c r="TNI269" s="309"/>
      <c r="TNJ269" s="337"/>
      <c r="TNK269" s="307"/>
      <c r="TNL269" s="336"/>
      <c r="TNM269" s="309"/>
      <c r="TNN269" s="337"/>
      <c r="TNO269" s="307"/>
      <c r="TNP269" s="336"/>
      <c r="TNQ269" s="309"/>
      <c r="TNR269" s="337"/>
      <c r="TNS269" s="307"/>
      <c r="TNT269" s="336"/>
      <c r="TNU269" s="309"/>
      <c r="TNV269" s="337"/>
      <c r="TNW269" s="307"/>
      <c r="TNX269" s="336"/>
      <c r="TNY269" s="309"/>
      <c r="TNZ269" s="337"/>
      <c r="TOA269" s="307"/>
      <c r="TOB269" s="336"/>
      <c r="TOC269" s="309"/>
      <c r="TOD269" s="337"/>
      <c r="TOE269" s="307"/>
      <c r="TOF269" s="336"/>
      <c r="TOG269" s="309"/>
      <c r="TOH269" s="337"/>
      <c r="TOI269" s="307"/>
      <c r="TOJ269" s="336"/>
      <c r="TOK269" s="309"/>
      <c r="TOL269" s="337"/>
      <c r="TOM269" s="307"/>
      <c r="TON269" s="336"/>
      <c r="TOO269" s="309"/>
      <c r="TOP269" s="337"/>
      <c r="TOQ269" s="307"/>
      <c r="TOR269" s="336"/>
      <c r="TOS269" s="309"/>
      <c r="TOT269" s="337"/>
      <c r="TOU269" s="307"/>
      <c r="TOV269" s="336"/>
      <c r="TOW269" s="309"/>
      <c r="TOX269" s="337"/>
      <c r="TOY269" s="307"/>
      <c r="TOZ269" s="336"/>
      <c r="TPA269" s="309"/>
      <c r="TPB269" s="337"/>
      <c r="TPC269" s="307"/>
      <c r="TPD269" s="336"/>
      <c r="TPE269" s="309"/>
      <c r="TPF269" s="337"/>
      <c r="TPG269" s="307"/>
      <c r="TPH269" s="336"/>
      <c r="TPI269" s="309"/>
      <c r="TPJ269" s="337"/>
      <c r="TPK269" s="307"/>
      <c r="TPL269" s="336"/>
      <c r="TPM269" s="309"/>
      <c r="TPN269" s="337"/>
      <c r="TPO269" s="307"/>
      <c r="TPP269" s="336"/>
      <c r="TPQ269" s="309"/>
      <c r="TPR269" s="337"/>
      <c r="TPS269" s="307"/>
      <c r="TPT269" s="336"/>
      <c r="TPU269" s="309"/>
      <c r="TPV269" s="337"/>
      <c r="TPW269" s="307"/>
      <c r="TPX269" s="336"/>
      <c r="TPY269" s="309"/>
      <c r="TPZ269" s="337"/>
      <c r="TQA269" s="307"/>
      <c r="TQB269" s="336"/>
      <c r="TQC269" s="309"/>
      <c r="TQD269" s="337"/>
      <c r="TQE269" s="307"/>
      <c r="TQF269" s="336"/>
      <c r="TQG269" s="309"/>
      <c r="TQH269" s="337"/>
      <c r="TQI269" s="307"/>
      <c r="TQJ269" s="336"/>
      <c r="TQK269" s="309"/>
      <c r="TQL269" s="337"/>
      <c r="TQM269" s="307"/>
      <c r="TQN269" s="336"/>
      <c r="TQO269" s="309"/>
      <c r="TQP269" s="337"/>
      <c r="TQQ269" s="307"/>
      <c r="TQR269" s="336"/>
      <c r="TQS269" s="309"/>
      <c r="TQT269" s="337"/>
      <c r="TQU269" s="307"/>
      <c r="TQV269" s="336"/>
      <c r="TQW269" s="309"/>
      <c r="TQX269" s="337"/>
      <c r="TQY269" s="307"/>
      <c r="TQZ269" s="336"/>
      <c r="TRA269" s="309"/>
      <c r="TRB269" s="337"/>
      <c r="TRC269" s="307"/>
      <c r="TRD269" s="336"/>
      <c r="TRE269" s="309"/>
      <c r="TRF269" s="337"/>
      <c r="TRG269" s="307"/>
      <c r="TRH269" s="336"/>
      <c r="TRI269" s="309"/>
      <c r="TRJ269" s="337"/>
      <c r="TRK269" s="307"/>
      <c r="TRL269" s="336"/>
      <c r="TRM269" s="309"/>
      <c r="TRN269" s="337"/>
      <c r="TRO269" s="307"/>
      <c r="TRP269" s="336"/>
      <c r="TRQ269" s="309"/>
      <c r="TRR269" s="337"/>
      <c r="TRS269" s="307"/>
      <c r="TRT269" s="336"/>
      <c r="TRU269" s="309"/>
      <c r="TRV269" s="337"/>
      <c r="TRW269" s="307"/>
      <c r="TRX269" s="336"/>
      <c r="TRY269" s="309"/>
      <c r="TRZ269" s="337"/>
      <c r="TSA269" s="307"/>
      <c r="TSB269" s="336"/>
      <c r="TSC269" s="309"/>
      <c r="TSD269" s="337"/>
      <c r="TSE269" s="307"/>
      <c r="TSF269" s="336"/>
      <c r="TSG269" s="309"/>
      <c r="TSH269" s="337"/>
      <c r="TSI269" s="307"/>
      <c r="TSJ269" s="336"/>
      <c r="TSK269" s="309"/>
      <c r="TSL269" s="337"/>
      <c r="TSM269" s="307"/>
      <c r="TSN269" s="336"/>
      <c r="TSO269" s="309"/>
      <c r="TSP269" s="337"/>
      <c r="TSQ269" s="307"/>
      <c r="TSR269" s="336"/>
      <c r="TSS269" s="309"/>
      <c r="TST269" s="337"/>
      <c r="TSU269" s="307"/>
      <c r="TSV269" s="336"/>
      <c r="TSW269" s="309"/>
      <c r="TSX269" s="337"/>
      <c r="TSY269" s="307"/>
      <c r="TSZ269" s="336"/>
      <c r="TTA269" s="309"/>
      <c r="TTB269" s="337"/>
      <c r="TTC269" s="307"/>
      <c r="TTD269" s="336"/>
      <c r="TTE269" s="309"/>
      <c r="TTF269" s="337"/>
      <c r="TTG269" s="307"/>
      <c r="TTH269" s="336"/>
      <c r="TTI269" s="309"/>
      <c r="TTJ269" s="337"/>
      <c r="TTK269" s="307"/>
      <c r="TTL269" s="336"/>
      <c r="TTM269" s="309"/>
      <c r="TTN269" s="337"/>
      <c r="TTO269" s="307"/>
      <c r="TTP269" s="336"/>
      <c r="TTQ269" s="309"/>
      <c r="TTR269" s="337"/>
      <c r="TTS269" s="307"/>
      <c r="TTT269" s="336"/>
      <c r="TTU269" s="309"/>
      <c r="TTV269" s="337"/>
      <c r="TTW269" s="307"/>
      <c r="TTX269" s="336"/>
      <c r="TTY269" s="309"/>
      <c r="TTZ269" s="337"/>
      <c r="TUA269" s="307"/>
      <c r="TUB269" s="336"/>
      <c r="TUC269" s="309"/>
      <c r="TUD269" s="337"/>
      <c r="TUE269" s="307"/>
      <c r="TUF269" s="336"/>
      <c r="TUG269" s="309"/>
      <c r="TUH269" s="337"/>
      <c r="TUI269" s="307"/>
      <c r="TUJ269" s="336"/>
      <c r="TUK269" s="309"/>
      <c r="TUL269" s="337"/>
      <c r="TUM269" s="307"/>
      <c r="TUN269" s="336"/>
      <c r="TUO269" s="309"/>
      <c r="TUP269" s="337"/>
      <c r="TUQ269" s="307"/>
      <c r="TUR269" s="336"/>
      <c r="TUS269" s="309"/>
      <c r="TUT269" s="337"/>
      <c r="TUU269" s="307"/>
      <c r="TUV269" s="336"/>
      <c r="TUW269" s="309"/>
      <c r="TUX269" s="337"/>
      <c r="TUY269" s="307"/>
      <c r="TUZ269" s="336"/>
      <c r="TVA269" s="309"/>
      <c r="TVB269" s="337"/>
      <c r="TVC269" s="307"/>
      <c r="TVD269" s="336"/>
      <c r="TVE269" s="309"/>
      <c r="TVF269" s="337"/>
      <c r="TVG269" s="307"/>
      <c r="TVH269" s="336"/>
      <c r="TVI269" s="309"/>
      <c r="TVJ269" s="337"/>
      <c r="TVK269" s="307"/>
      <c r="TVL269" s="336"/>
      <c r="TVM269" s="309"/>
      <c r="TVN269" s="337"/>
      <c r="TVO269" s="307"/>
      <c r="TVP269" s="336"/>
      <c r="TVQ269" s="309"/>
      <c r="TVR269" s="337"/>
      <c r="TVS269" s="307"/>
      <c r="TVT269" s="336"/>
      <c r="TVU269" s="309"/>
      <c r="TVV269" s="337"/>
      <c r="TVW269" s="307"/>
      <c r="TVX269" s="336"/>
      <c r="TVY269" s="309"/>
      <c r="TVZ269" s="337"/>
      <c r="TWA269" s="307"/>
      <c r="TWB269" s="336"/>
      <c r="TWC269" s="309"/>
      <c r="TWD269" s="337"/>
      <c r="TWE269" s="307"/>
      <c r="TWF269" s="336"/>
      <c r="TWG269" s="309"/>
      <c r="TWH269" s="337"/>
      <c r="TWI269" s="307"/>
      <c r="TWJ269" s="336"/>
      <c r="TWK269" s="309"/>
      <c r="TWL269" s="337"/>
      <c r="TWM269" s="307"/>
      <c r="TWN269" s="336"/>
      <c r="TWO269" s="309"/>
      <c r="TWP269" s="337"/>
      <c r="TWQ269" s="307"/>
      <c r="TWR269" s="336"/>
      <c r="TWS269" s="309"/>
      <c r="TWT269" s="337"/>
      <c r="TWU269" s="307"/>
      <c r="TWV269" s="336"/>
      <c r="TWW269" s="309"/>
      <c r="TWX269" s="337"/>
      <c r="TWY269" s="307"/>
      <c r="TWZ269" s="336"/>
      <c r="TXA269" s="309"/>
      <c r="TXB269" s="337"/>
      <c r="TXC269" s="307"/>
      <c r="TXD269" s="336"/>
      <c r="TXE269" s="309"/>
      <c r="TXF269" s="337"/>
      <c r="TXG269" s="307"/>
      <c r="TXH269" s="336"/>
      <c r="TXI269" s="309"/>
      <c r="TXJ269" s="337"/>
      <c r="TXK269" s="307"/>
      <c r="TXL269" s="336"/>
      <c r="TXM269" s="309"/>
      <c r="TXN269" s="337"/>
      <c r="TXO269" s="307"/>
      <c r="TXP269" s="336"/>
      <c r="TXQ269" s="309"/>
      <c r="TXR269" s="337"/>
      <c r="TXS269" s="307"/>
      <c r="TXT269" s="336"/>
      <c r="TXU269" s="309"/>
      <c r="TXV269" s="337"/>
      <c r="TXW269" s="307"/>
      <c r="TXX269" s="336"/>
      <c r="TXY269" s="309"/>
      <c r="TXZ269" s="337"/>
      <c r="TYA269" s="307"/>
      <c r="TYB269" s="336"/>
      <c r="TYC269" s="309"/>
      <c r="TYD269" s="337"/>
      <c r="TYE269" s="307"/>
      <c r="TYF269" s="336"/>
      <c r="TYG269" s="309"/>
      <c r="TYH269" s="337"/>
      <c r="TYI269" s="307"/>
      <c r="TYJ269" s="336"/>
      <c r="TYK269" s="309"/>
      <c r="TYL269" s="337"/>
      <c r="TYM269" s="307"/>
      <c r="TYN269" s="336"/>
      <c r="TYO269" s="309"/>
      <c r="TYP269" s="337"/>
      <c r="TYQ269" s="307"/>
      <c r="TYR269" s="336"/>
      <c r="TYS269" s="309"/>
      <c r="TYT269" s="337"/>
      <c r="TYU269" s="307"/>
      <c r="TYV269" s="336"/>
      <c r="TYW269" s="309"/>
      <c r="TYX269" s="337"/>
      <c r="TYY269" s="307"/>
      <c r="TYZ269" s="336"/>
      <c r="TZA269" s="309"/>
      <c r="TZB269" s="337"/>
      <c r="TZC269" s="307"/>
      <c r="TZD269" s="336"/>
      <c r="TZE269" s="309"/>
      <c r="TZF269" s="337"/>
      <c r="TZG269" s="307"/>
      <c r="TZH269" s="336"/>
      <c r="TZI269" s="309"/>
      <c r="TZJ269" s="337"/>
      <c r="TZK269" s="307"/>
      <c r="TZL269" s="336"/>
      <c r="TZM269" s="309"/>
      <c r="TZN269" s="337"/>
      <c r="TZO269" s="307"/>
      <c r="TZP269" s="336"/>
      <c r="TZQ269" s="309"/>
      <c r="TZR269" s="337"/>
      <c r="TZS269" s="307"/>
      <c r="TZT269" s="336"/>
      <c r="TZU269" s="309"/>
      <c r="TZV269" s="337"/>
      <c r="TZW269" s="307"/>
      <c r="TZX269" s="336"/>
      <c r="TZY269" s="309"/>
      <c r="TZZ269" s="337"/>
      <c r="UAA269" s="307"/>
      <c r="UAB269" s="336"/>
      <c r="UAC269" s="309"/>
      <c r="UAD269" s="337"/>
      <c r="UAE269" s="307"/>
      <c r="UAF269" s="336"/>
      <c r="UAG269" s="309"/>
      <c r="UAH269" s="337"/>
      <c r="UAI269" s="307"/>
      <c r="UAJ269" s="336"/>
      <c r="UAK269" s="309"/>
      <c r="UAL269" s="337"/>
      <c r="UAM269" s="307"/>
      <c r="UAN269" s="336"/>
      <c r="UAO269" s="309"/>
      <c r="UAP269" s="337"/>
      <c r="UAQ269" s="307"/>
      <c r="UAR269" s="336"/>
      <c r="UAS269" s="309"/>
      <c r="UAT269" s="337"/>
      <c r="UAU269" s="307"/>
      <c r="UAV269" s="336"/>
      <c r="UAW269" s="309"/>
      <c r="UAX269" s="337"/>
      <c r="UAY269" s="307"/>
      <c r="UAZ269" s="336"/>
      <c r="UBA269" s="309"/>
      <c r="UBB269" s="337"/>
      <c r="UBC269" s="307"/>
      <c r="UBD269" s="336"/>
      <c r="UBE269" s="309"/>
      <c r="UBF269" s="337"/>
      <c r="UBG269" s="307"/>
      <c r="UBH269" s="336"/>
      <c r="UBI269" s="309"/>
      <c r="UBJ269" s="337"/>
      <c r="UBK269" s="307"/>
      <c r="UBL269" s="336"/>
      <c r="UBM269" s="309"/>
      <c r="UBN269" s="337"/>
      <c r="UBO269" s="307"/>
      <c r="UBP269" s="336"/>
      <c r="UBQ269" s="309"/>
      <c r="UBR269" s="337"/>
      <c r="UBS269" s="307"/>
      <c r="UBT269" s="336"/>
      <c r="UBU269" s="309"/>
      <c r="UBV269" s="337"/>
      <c r="UBW269" s="307"/>
      <c r="UBX269" s="336"/>
      <c r="UBY269" s="309"/>
      <c r="UBZ269" s="337"/>
      <c r="UCA269" s="307"/>
      <c r="UCB269" s="336"/>
      <c r="UCC269" s="309"/>
      <c r="UCD269" s="337"/>
      <c r="UCE269" s="307"/>
      <c r="UCF269" s="336"/>
      <c r="UCG269" s="309"/>
      <c r="UCH269" s="337"/>
      <c r="UCI269" s="307"/>
      <c r="UCJ269" s="336"/>
      <c r="UCK269" s="309"/>
      <c r="UCL269" s="337"/>
      <c r="UCM269" s="307"/>
      <c r="UCN269" s="336"/>
      <c r="UCO269" s="309"/>
      <c r="UCP269" s="337"/>
      <c r="UCQ269" s="307"/>
      <c r="UCR269" s="336"/>
      <c r="UCS269" s="309"/>
      <c r="UCT269" s="337"/>
      <c r="UCU269" s="307"/>
      <c r="UCV269" s="336"/>
      <c r="UCW269" s="309"/>
      <c r="UCX269" s="337"/>
      <c r="UCY269" s="307"/>
      <c r="UCZ269" s="336"/>
      <c r="UDA269" s="309"/>
      <c r="UDB269" s="337"/>
      <c r="UDC269" s="307"/>
      <c r="UDD269" s="336"/>
      <c r="UDE269" s="309"/>
      <c r="UDF269" s="337"/>
      <c r="UDG269" s="307"/>
      <c r="UDH269" s="336"/>
      <c r="UDI269" s="309"/>
      <c r="UDJ269" s="337"/>
      <c r="UDK269" s="307"/>
      <c r="UDL269" s="336"/>
      <c r="UDM269" s="309"/>
      <c r="UDN269" s="337"/>
      <c r="UDO269" s="307"/>
      <c r="UDP269" s="336"/>
      <c r="UDQ269" s="309"/>
      <c r="UDR269" s="337"/>
      <c r="UDS269" s="307"/>
      <c r="UDT269" s="336"/>
      <c r="UDU269" s="309"/>
      <c r="UDV269" s="337"/>
      <c r="UDW269" s="307"/>
      <c r="UDX269" s="336"/>
      <c r="UDY269" s="309"/>
      <c r="UDZ269" s="337"/>
      <c r="UEA269" s="307"/>
      <c r="UEB269" s="336"/>
      <c r="UEC269" s="309"/>
      <c r="UED269" s="337"/>
      <c r="UEE269" s="307"/>
      <c r="UEF269" s="336"/>
      <c r="UEG269" s="309"/>
      <c r="UEH269" s="337"/>
      <c r="UEI269" s="307"/>
      <c r="UEJ269" s="336"/>
      <c r="UEK269" s="309"/>
      <c r="UEL269" s="337"/>
      <c r="UEM269" s="307"/>
      <c r="UEN269" s="336"/>
      <c r="UEO269" s="309"/>
      <c r="UEP269" s="337"/>
      <c r="UEQ269" s="307"/>
      <c r="UER269" s="336"/>
      <c r="UES269" s="309"/>
      <c r="UET269" s="337"/>
      <c r="UEU269" s="307"/>
      <c r="UEV269" s="336"/>
      <c r="UEW269" s="309"/>
      <c r="UEX269" s="337"/>
      <c r="UEY269" s="307"/>
      <c r="UEZ269" s="336"/>
      <c r="UFA269" s="309"/>
      <c r="UFB269" s="337"/>
      <c r="UFC269" s="307"/>
      <c r="UFD269" s="336"/>
      <c r="UFE269" s="309"/>
      <c r="UFF269" s="337"/>
      <c r="UFG269" s="307"/>
      <c r="UFH269" s="336"/>
      <c r="UFI269" s="309"/>
      <c r="UFJ269" s="337"/>
      <c r="UFK269" s="307"/>
      <c r="UFL269" s="336"/>
      <c r="UFM269" s="309"/>
      <c r="UFN269" s="337"/>
      <c r="UFO269" s="307"/>
      <c r="UFP269" s="336"/>
      <c r="UFQ269" s="309"/>
      <c r="UFR269" s="337"/>
      <c r="UFS269" s="307"/>
      <c r="UFT269" s="336"/>
      <c r="UFU269" s="309"/>
      <c r="UFV269" s="337"/>
      <c r="UFW269" s="307"/>
      <c r="UFX269" s="336"/>
      <c r="UFY269" s="309"/>
      <c r="UFZ269" s="337"/>
      <c r="UGA269" s="307"/>
      <c r="UGB269" s="336"/>
      <c r="UGC269" s="309"/>
      <c r="UGD269" s="337"/>
      <c r="UGE269" s="307"/>
      <c r="UGF269" s="336"/>
      <c r="UGG269" s="309"/>
      <c r="UGH269" s="337"/>
      <c r="UGI269" s="307"/>
      <c r="UGJ269" s="336"/>
      <c r="UGK269" s="309"/>
      <c r="UGL269" s="337"/>
      <c r="UGM269" s="307"/>
      <c r="UGN269" s="336"/>
      <c r="UGO269" s="309"/>
      <c r="UGP269" s="337"/>
      <c r="UGQ269" s="307"/>
      <c r="UGR269" s="336"/>
      <c r="UGS269" s="309"/>
      <c r="UGT269" s="337"/>
      <c r="UGU269" s="307"/>
      <c r="UGV269" s="336"/>
      <c r="UGW269" s="309"/>
      <c r="UGX269" s="337"/>
      <c r="UGY269" s="307"/>
      <c r="UGZ269" s="336"/>
      <c r="UHA269" s="309"/>
      <c r="UHB269" s="337"/>
      <c r="UHC269" s="307"/>
      <c r="UHD269" s="336"/>
      <c r="UHE269" s="309"/>
      <c r="UHF269" s="337"/>
      <c r="UHG269" s="307"/>
      <c r="UHH269" s="336"/>
      <c r="UHI269" s="309"/>
      <c r="UHJ269" s="337"/>
      <c r="UHK269" s="307"/>
      <c r="UHL269" s="336"/>
      <c r="UHM269" s="309"/>
      <c r="UHN269" s="337"/>
      <c r="UHO269" s="307"/>
      <c r="UHP269" s="336"/>
      <c r="UHQ269" s="309"/>
      <c r="UHR269" s="337"/>
      <c r="UHS269" s="307"/>
      <c r="UHT269" s="336"/>
      <c r="UHU269" s="309"/>
      <c r="UHV269" s="337"/>
      <c r="UHW269" s="307"/>
      <c r="UHX269" s="336"/>
      <c r="UHY269" s="309"/>
      <c r="UHZ269" s="337"/>
      <c r="UIA269" s="307"/>
      <c r="UIB269" s="336"/>
      <c r="UIC269" s="309"/>
      <c r="UID269" s="337"/>
      <c r="UIE269" s="307"/>
      <c r="UIF269" s="336"/>
      <c r="UIG269" s="309"/>
      <c r="UIH269" s="337"/>
      <c r="UII269" s="307"/>
      <c r="UIJ269" s="336"/>
      <c r="UIK269" s="309"/>
      <c r="UIL269" s="337"/>
      <c r="UIM269" s="307"/>
      <c r="UIN269" s="336"/>
      <c r="UIO269" s="309"/>
      <c r="UIP269" s="337"/>
      <c r="UIQ269" s="307"/>
      <c r="UIR269" s="336"/>
      <c r="UIS269" s="309"/>
      <c r="UIT269" s="337"/>
      <c r="UIU269" s="307"/>
      <c r="UIV269" s="336"/>
      <c r="UIW269" s="309"/>
      <c r="UIX269" s="337"/>
      <c r="UIY269" s="307"/>
      <c r="UIZ269" s="336"/>
      <c r="UJA269" s="309"/>
      <c r="UJB269" s="337"/>
      <c r="UJC269" s="307"/>
      <c r="UJD269" s="336"/>
      <c r="UJE269" s="309"/>
      <c r="UJF269" s="337"/>
      <c r="UJG269" s="307"/>
      <c r="UJH269" s="336"/>
      <c r="UJI269" s="309"/>
      <c r="UJJ269" s="337"/>
      <c r="UJK269" s="307"/>
      <c r="UJL269" s="336"/>
      <c r="UJM269" s="309"/>
      <c r="UJN269" s="337"/>
      <c r="UJO269" s="307"/>
      <c r="UJP269" s="336"/>
      <c r="UJQ269" s="309"/>
      <c r="UJR269" s="337"/>
      <c r="UJS269" s="307"/>
      <c r="UJT269" s="336"/>
      <c r="UJU269" s="309"/>
      <c r="UJV269" s="337"/>
      <c r="UJW269" s="307"/>
      <c r="UJX269" s="336"/>
      <c r="UJY269" s="309"/>
      <c r="UJZ269" s="337"/>
      <c r="UKA269" s="307"/>
      <c r="UKB269" s="336"/>
      <c r="UKC269" s="309"/>
      <c r="UKD269" s="337"/>
      <c r="UKE269" s="307"/>
      <c r="UKF269" s="336"/>
      <c r="UKG269" s="309"/>
      <c r="UKH269" s="337"/>
      <c r="UKI269" s="307"/>
      <c r="UKJ269" s="336"/>
      <c r="UKK269" s="309"/>
      <c r="UKL269" s="337"/>
      <c r="UKM269" s="307"/>
      <c r="UKN269" s="336"/>
      <c r="UKO269" s="309"/>
      <c r="UKP269" s="337"/>
      <c r="UKQ269" s="307"/>
      <c r="UKR269" s="336"/>
      <c r="UKS269" s="309"/>
      <c r="UKT269" s="337"/>
      <c r="UKU269" s="307"/>
      <c r="UKV269" s="336"/>
      <c r="UKW269" s="309"/>
      <c r="UKX269" s="337"/>
      <c r="UKY269" s="307"/>
      <c r="UKZ269" s="336"/>
      <c r="ULA269" s="309"/>
      <c r="ULB269" s="337"/>
      <c r="ULC269" s="307"/>
      <c r="ULD269" s="336"/>
      <c r="ULE269" s="309"/>
      <c r="ULF269" s="337"/>
      <c r="ULG269" s="307"/>
      <c r="ULH269" s="336"/>
      <c r="ULI269" s="309"/>
      <c r="ULJ269" s="337"/>
      <c r="ULK269" s="307"/>
      <c r="ULL269" s="336"/>
      <c r="ULM269" s="309"/>
      <c r="ULN269" s="337"/>
      <c r="ULO269" s="307"/>
      <c r="ULP269" s="336"/>
      <c r="ULQ269" s="309"/>
      <c r="ULR269" s="337"/>
      <c r="ULS269" s="307"/>
      <c r="ULT269" s="336"/>
      <c r="ULU269" s="309"/>
      <c r="ULV269" s="337"/>
      <c r="ULW269" s="307"/>
      <c r="ULX269" s="336"/>
      <c r="ULY269" s="309"/>
      <c r="ULZ269" s="337"/>
      <c r="UMA269" s="307"/>
      <c r="UMB269" s="336"/>
      <c r="UMC269" s="309"/>
      <c r="UMD269" s="337"/>
      <c r="UME269" s="307"/>
      <c r="UMF269" s="336"/>
      <c r="UMG269" s="309"/>
      <c r="UMH269" s="337"/>
      <c r="UMI269" s="307"/>
      <c r="UMJ269" s="336"/>
      <c r="UMK269" s="309"/>
      <c r="UML269" s="337"/>
      <c r="UMM269" s="307"/>
      <c r="UMN269" s="336"/>
      <c r="UMO269" s="309"/>
      <c r="UMP269" s="337"/>
      <c r="UMQ269" s="307"/>
      <c r="UMR269" s="336"/>
      <c r="UMS269" s="309"/>
      <c r="UMT269" s="337"/>
      <c r="UMU269" s="307"/>
      <c r="UMV269" s="336"/>
      <c r="UMW269" s="309"/>
      <c r="UMX269" s="337"/>
      <c r="UMY269" s="307"/>
      <c r="UMZ269" s="336"/>
      <c r="UNA269" s="309"/>
      <c r="UNB269" s="337"/>
      <c r="UNC269" s="307"/>
      <c r="UND269" s="336"/>
      <c r="UNE269" s="309"/>
      <c r="UNF269" s="337"/>
      <c r="UNG269" s="307"/>
      <c r="UNH269" s="336"/>
      <c r="UNI269" s="309"/>
      <c r="UNJ269" s="337"/>
      <c r="UNK269" s="307"/>
      <c r="UNL269" s="336"/>
      <c r="UNM269" s="309"/>
      <c r="UNN269" s="337"/>
      <c r="UNO269" s="307"/>
      <c r="UNP269" s="336"/>
      <c r="UNQ269" s="309"/>
      <c r="UNR269" s="337"/>
      <c r="UNS269" s="307"/>
      <c r="UNT269" s="336"/>
      <c r="UNU269" s="309"/>
      <c r="UNV269" s="337"/>
      <c r="UNW269" s="307"/>
      <c r="UNX269" s="336"/>
      <c r="UNY269" s="309"/>
      <c r="UNZ269" s="337"/>
      <c r="UOA269" s="307"/>
      <c r="UOB269" s="336"/>
      <c r="UOC269" s="309"/>
      <c r="UOD269" s="337"/>
      <c r="UOE269" s="307"/>
      <c r="UOF269" s="336"/>
      <c r="UOG269" s="309"/>
      <c r="UOH269" s="337"/>
      <c r="UOI269" s="307"/>
      <c r="UOJ269" s="336"/>
      <c r="UOK269" s="309"/>
      <c r="UOL269" s="337"/>
      <c r="UOM269" s="307"/>
      <c r="UON269" s="336"/>
      <c r="UOO269" s="309"/>
      <c r="UOP269" s="337"/>
      <c r="UOQ269" s="307"/>
      <c r="UOR269" s="336"/>
      <c r="UOS269" s="309"/>
      <c r="UOT269" s="337"/>
      <c r="UOU269" s="307"/>
      <c r="UOV269" s="336"/>
      <c r="UOW269" s="309"/>
      <c r="UOX269" s="337"/>
      <c r="UOY269" s="307"/>
      <c r="UOZ269" s="336"/>
      <c r="UPA269" s="309"/>
      <c r="UPB269" s="337"/>
      <c r="UPC269" s="307"/>
      <c r="UPD269" s="336"/>
      <c r="UPE269" s="309"/>
      <c r="UPF269" s="337"/>
      <c r="UPG269" s="307"/>
      <c r="UPH269" s="336"/>
      <c r="UPI269" s="309"/>
      <c r="UPJ269" s="337"/>
      <c r="UPK269" s="307"/>
      <c r="UPL269" s="336"/>
      <c r="UPM269" s="309"/>
      <c r="UPN269" s="337"/>
      <c r="UPO269" s="307"/>
      <c r="UPP269" s="336"/>
      <c r="UPQ269" s="309"/>
      <c r="UPR269" s="337"/>
      <c r="UPS269" s="307"/>
      <c r="UPT269" s="336"/>
      <c r="UPU269" s="309"/>
      <c r="UPV269" s="337"/>
      <c r="UPW269" s="307"/>
      <c r="UPX269" s="336"/>
      <c r="UPY269" s="309"/>
      <c r="UPZ269" s="337"/>
      <c r="UQA269" s="307"/>
      <c r="UQB269" s="336"/>
      <c r="UQC269" s="309"/>
      <c r="UQD269" s="337"/>
      <c r="UQE269" s="307"/>
      <c r="UQF269" s="336"/>
      <c r="UQG269" s="309"/>
      <c r="UQH269" s="337"/>
      <c r="UQI269" s="307"/>
      <c r="UQJ269" s="336"/>
      <c r="UQK269" s="309"/>
      <c r="UQL269" s="337"/>
      <c r="UQM269" s="307"/>
      <c r="UQN269" s="336"/>
      <c r="UQO269" s="309"/>
      <c r="UQP269" s="337"/>
      <c r="UQQ269" s="307"/>
      <c r="UQR269" s="336"/>
      <c r="UQS269" s="309"/>
      <c r="UQT269" s="337"/>
      <c r="UQU269" s="307"/>
      <c r="UQV269" s="336"/>
      <c r="UQW269" s="309"/>
      <c r="UQX269" s="337"/>
      <c r="UQY269" s="307"/>
      <c r="UQZ269" s="336"/>
      <c r="URA269" s="309"/>
      <c r="URB269" s="337"/>
      <c r="URC269" s="307"/>
      <c r="URD269" s="336"/>
      <c r="URE269" s="309"/>
      <c r="URF269" s="337"/>
      <c r="URG269" s="307"/>
      <c r="URH269" s="336"/>
      <c r="URI269" s="309"/>
      <c r="URJ269" s="337"/>
      <c r="URK269" s="307"/>
      <c r="URL269" s="336"/>
      <c r="URM269" s="309"/>
      <c r="URN269" s="337"/>
      <c r="URO269" s="307"/>
      <c r="URP269" s="336"/>
      <c r="URQ269" s="309"/>
      <c r="URR269" s="337"/>
      <c r="URS269" s="307"/>
      <c r="URT269" s="336"/>
      <c r="URU269" s="309"/>
      <c r="URV269" s="337"/>
      <c r="URW269" s="307"/>
      <c r="URX269" s="336"/>
      <c r="URY269" s="309"/>
      <c r="URZ269" s="337"/>
      <c r="USA269" s="307"/>
      <c r="USB269" s="336"/>
      <c r="USC269" s="309"/>
      <c r="USD269" s="337"/>
      <c r="USE269" s="307"/>
      <c r="USF269" s="336"/>
      <c r="USG269" s="309"/>
      <c r="USH269" s="337"/>
      <c r="USI269" s="307"/>
      <c r="USJ269" s="336"/>
      <c r="USK269" s="309"/>
      <c r="USL269" s="337"/>
      <c r="USM269" s="307"/>
      <c r="USN269" s="336"/>
      <c r="USO269" s="309"/>
      <c r="USP269" s="337"/>
      <c r="USQ269" s="307"/>
      <c r="USR269" s="336"/>
      <c r="USS269" s="309"/>
      <c r="UST269" s="337"/>
      <c r="USU269" s="307"/>
      <c r="USV269" s="336"/>
      <c r="USW269" s="309"/>
      <c r="USX269" s="337"/>
      <c r="USY269" s="307"/>
      <c r="USZ269" s="336"/>
      <c r="UTA269" s="309"/>
      <c r="UTB269" s="337"/>
      <c r="UTC269" s="307"/>
      <c r="UTD269" s="336"/>
      <c r="UTE269" s="309"/>
      <c r="UTF269" s="337"/>
      <c r="UTG269" s="307"/>
      <c r="UTH269" s="336"/>
      <c r="UTI269" s="309"/>
      <c r="UTJ269" s="337"/>
      <c r="UTK269" s="307"/>
      <c r="UTL269" s="336"/>
      <c r="UTM269" s="309"/>
      <c r="UTN269" s="337"/>
      <c r="UTO269" s="307"/>
      <c r="UTP269" s="336"/>
      <c r="UTQ269" s="309"/>
      <c r="UTR269" s="337"/>
      <c r="UTS269" s="307"/>
      <c r="UTT269" s="336"/>
      <c r="UTU269" s="309"/>
      <c r="UTV269" s="337"/>
      <c r="UTW269" s="307"/>
      <c r="UTX269" s="336"/>
      <c r="UTY269" s="309"/>
      <c r="UTZ269" s="337"/>
      <c r="UUA269" s="307"/>
      <c r="UUB269" s="336"/>
      <c r="UUC269" s="309"/>
      <c r="UUD269" s="337"/>
      <c r="UUE269" s="307"/>
      <c r="UUF269" s="336"/>
      <c r="UUG269" s="309"/>
      <c r="UUH269" s="337"/>
      <c r="UUI269" s="307"/>
      <c r="UUJ269" s="336"/>
      <c r="UUK269" s="309"/>
      <c r="UUL269" s="337"/>
      <c r="UUM269" s="307"/>
      <c r="UUN269" s="336"/>
      <c r="UUO269" s="309"/>
      <c r="UUP269" s="337"/>
      <c r="UUQ269" s="307"/>
      <c r="UUR269" s="336"/>
      <c r="UUS269" s="309"/>
      <c r="UUT269" s="337"/>
      <c r="UUU269" s="307"/>
      <c r="UUV269" s="336"/>
      <c r="UUW269" s="309"/>
      <c r="UUX269" s="337"/>
      <c r="UUY269" s="307"/>
      <c r="UUZ269" s="336"/>
      <c r="UVA269" s="309"/>
      <c r="UVB269" s="337"/>
      <c r="UVC269" s="307"/>
      <c r="UVD269" s="336"/>
      <c r="UVE269" s="309"/>
      <c r="UVF269" s="337"/>
      <c r="UVG269" s="307"/>
      <c r="UVH269" s="336"/>
      <c r="UVI269" s="309"/>
      <c r="UVJ269" s="337"/>
      <c r="UVK269" s="307"/>
      <c r="UVL269" s="336"/>
      <c r="UVM269" s="309"/>
      <c r="UVN269" s="337"/>
      <c r="UVO269" s="307"/>
      <c r="UVP269" s="336"/>
      <c r="UVQ269" s="309"/>
      <c r="UVR269" s="337"/>
      <c r="UVS269" s="307"/>
      <c r="UVT269" s="336"/>
      <c r="UVU269" s="309"/>
      <c r="UVV269" s="337"/>
      <c r="UVW269" s="307"/>
      <c r="UVX269" s="336"/>
      <c r="UVY269" s="309"/>
      <c r="UVZ269" s="337"/>
      <c r="UWA269" s="307"/>
      <c r="UWB269" s="336"/>
      <c r="UWC269" s="309"/>
      <c r="UWD269" s="337"/>
      <c r="UWE269" s="307"/>
      <c r="UWF269" s="336"/>
      <c r="UWG269" s="309"/>
      <c r="UWH269" s="337"/>
      <c r="UWI269" s="307"/>
      <c r="UWJ269" s="336"/>
      <c r="UWK269" s="309"/>
      <c r="UWL269" s="337"/>
      <c r="UWM269" s="307"/>
      <c r="UWN269" s="336"/>
      <c r="UWO269" s="309"/>
      <c r="UWP269" s="337"/>
      <c r="UWQ269" s="307"/>
      <c r="UWR269" s="336"/>
      <c r="UWS269" s="309"/>
      <c r="UWT269" s="337"/>
      <c r="UWU269" s="307"/>
      <c r="UWV269" s="336"/>
      <c r="UWW269" s="309"/>
      <c r="UWX269" s="337"/>
      <c r="UWY269" s="307"/>
      <c r="UWZ269" s="336"/>
      <c r="UXA269" s="309"/>
      <c r="UXB269" s="337"/>
      <c r="UXC269" s="307"/>
      <c r="UXD269" s="336"/>
      <c r="UXE269" s="309"/>
      <c r="UXF269" s="337"/>
      <c r="UXG269" s="307"/>
      <c r="UXH269" s="336"/>
      <c r="UXI269" s="309"/>
      <c r="UXJ269" s="337"/>
      <c r="UXK269" s="307"/>
      <c r="UXL269" s="336"/>
      <c r="UXM269" s="309"/>
      <c r="UXN269" s="337"/>
      <c r="UXO269" s="307"/>
      <c r="UXP269" s="336"/>
      <c r="UXQ269" s="309"/>
      <c r="UXR269" s="337"/>
      <c r="UXS269" s="307"/>
      <c r="UXT269" s="336"/>
      <c r="UXU269" s="309"/>
      <c r="UXV269" s="337"/>
      <c r="UXW269" s="307"/>
      <c r="UXX269" s="336"/>
      <c r="UXY269" s="309"/>
      <c r="UXZ269" s="337"/>
      <c r="UYA269" s="307"/>
      <c r="UYB269" s="336"/>
      <c r="UYC269" s="309"/>
      <c r="UYD269" s="337"/>
      <c r="UYE269" s="307"/>
      <c r="UYF269" s="336"/>
      <c r="UYG269" s="309"/>
      <c r="UYH269" s="337"/>
      <c r="UYI269" s="307"/>
      <c r="UYJ269" s="336"/>
      <c r="UYK269" s="309"/>
      <c r="UYL269" s="337"/>
      <c r="UYM269" s="307"/>
      <c r="UYN269" s="336"/>
      <c r="UYO269" s="309"/>
      <c r="UYP269" s="337"/>
      <c r="UYQ269" s="307"/>
      <c r="UYR269" s="336"/>
      <c r="UYS269" s="309"/>
      <c r="UYT269" s="337"/>
      <c r="UYU269" s="307"/>
      <c r="UYV269" s="336"/>
      <c r="UYW269" s="309"/>
      <c r="UYX269" s="337"/>
      <c r="UYY269" s="307"/>
      <c r="UYZ269" s="336"/>
      <c r="UZA269" s="309"/>
      <c r="UZB269" s="337"/>
      <c r="UZC269" s="307"/>
      <c r="UZD269" s="336"/>
      <c r="UZE269" s="309"/>
      <c r="UZF269" s="337"/>
      <c r="UZG269" s="307"/>
      <c r="UZH269" s="336"/>
      <c r="UZI269" s="309"/>
      <c r="UZJ269" s="337"/>
      <c r="UZK269" s="307"/>
      <c r="UZL269" s="336"/>
      <c r="UZM269" s="309"/>
      <c r="UZN269" s="337"/>
      <c r="UZO269" s="307"/>
      <c r="UZP269" s="336"/>
      <c r="UZQ269" s="309"/>
      <c r="UZR269" s="337"/>
      <c r="UZS269" s="307"/>
      <c r="UZT269" s="336"/>
      <c r="UZU269" s="309"/>
      <c r="UZV269" s="337"/>
      <c r="UZW269" s="307"/>
      <c r="UZX269" s="336"/>
      <c r="UZY269" s="309"/>
      <c r="UZZ269" s="337"/>
      <c r="VAA269" s="307"/>
      <c r="VAB269" s="336"/>
      <c r="VAC269" s="309"/>
      <c r="VAD269" s="337"/>
      <c r="VAE269" s="307"/>
      <c r="VAF269" s="336"/>
      <c r="VAG269" s="309"/>
      <c r="VAH269" s="337"/>
      <c r="VAI269" s="307"/>
      <c r="VAJ269" s="336"/>
      <c r="VAK269" s="309"/>
      <c r="VAL269" s="337"/>
      <c r="VAM269" s="307"/>
      <c r="VAN269" s="336"/>
      <c r="VAO269" s="309"/>
      <c r="VAP269" s="337"/>
      <c r="VAQ269" s="307"/>
      <c r="VAR269" s="336"/>
      <c r="VAS269" s="309"/>
      <c r="VAT269" s="337"/>
      <c r="VAU269" s="307"/>
      <c r="VAV269" s="336"/>
      <c r="VAW269" s="309"/>
      <c r="VAX269" s="337"/>
      <c r="VAY269" s="307"/>
      <c r="VAZ269" s="336"/>
      <c r="VBA269" s="309"/>
      <c r="VBB269" s="337"/>
      <c r="VBC269" s="307"/>
      <c r="VBD269" s="336"/>
      <c r="VBE269" s="309"/>
      <c r="VBF269" s="337"/>
      <c r="VBG269" s="307"/>
      <c r="VBH269" s="336"/>
      <c r="VBI269" s="309"/>
      <c r="VBJ269" s="337"/>
      <c r="VBK269" s="307"/>
      <c r="VBL269" s="336"/>
      <c r="VBM269" s="309"/>
      <c r="VBN269" s="337"/>
      <c r="VBO269" s="307"/>
      <c r="VBP269" s="336"/>
      <c r="VBQ269" s="309"/>
      <c r="VBR269" s="337"/>
      <c r="VBS269" s="307"/>
      <c r="VBT269" s="336"/>
      <c r="VBU269" s="309"/>
      <c r="VBV269" s="337"/>
      <c r="VBW269" s="307"/>
      <c r="VBX269" s="336"/>
      <c r="VBY269" s="309"/>
      <c r="VBZ269" s="337"/>
      <c r="VCA269" s="307"/>
      <c r="VCB269" s="336"/>
      <c r="VCC269" s="309"/>
      <c r="VCD269" s="337"/>
      <c r="VCE269" s="307"/>
      <c r="VCF269" s="336"/>
      <c r="VCG269" s="309"/>
      <c r="VCH269" s="337"/>
      <c r="VCI269" s="307"/>
      <c r="VCJ269" s="336"/>
      <c r="VCK269" s="309"/>
      <c r="VCL269" s="337"/>
      <c r="VCM269" s="307"/>
      <c r="VCN269" s="336"/>
      <c r="VCO269" s="309"/>
      <c r="VCP269" s="337"/>
      <c r="VCQ269" s="307"/>
      <c r="VCR269" s="336"/>
      <c r="VCS269" s="309"/>
      <c r="VCT269" s="337"/>
      <c r="VCU269" s="307"/>
      <c r="VCV269" s="336"/>
      <c r="VCW269" s="309"/>
      <c r="VCX269" s="337"/>
      <c r="VCY269" s="307"/>
      <c r="VCZ269" s="336"/>
      <c r="VDA269" s="309"/>
      <c r="VDB269" s="337"/>
      <c r="VDC269" s="307"/>
      <c r="VDD269" s="336"/>
      <c r="VDE269" s="309"/>
      <c r="VDF269" s="337"/>
      <c r="VDG269" s="307"/>
      <c r="VDH269" s="336"/>
      <c r="VDI269" s="309"/>
      <c r="VDJ269" s="337"/>
      <c r="VDK269" s="307"/>
      <c r="VDL269" s="336"/>
      <c r="VDM269" s="309"/>
      <c r="VDN269" s="337"/>
      <c r="VDO269" s="307"/>
      <c r="VDP269" s="336"/>
      <c r="VDQ269" s="309"/>
      <c r="VDR269" s="337"/>
      <c r="VDS269" s="307"/>
      <c r="VDT269" s="336"/>
      <c r="VDU269" s="309"/>
      <c r="VDV269" s="337"/>
      <c r="VDW269" s="307"/>
      <c r="VDX269" s="336"/>
      <c r="VDY269" s="309"/>
      <c r="VDZ269" s="337"/>
      <c r="VEA269" s="307"/>
      <c r="VEB269" s="336"/>
      <c r="VEC269" s="309"/>
      <c r="VED269" s="337"/>
      <c r="VEE269" s="307"/>
      <c r="VEF269" s="336"/>
      <c r="VEG269" s="309"/>
      <c r="VEH269" s="337"/>
      <c r="VEI269" s="307"/>
      <c r="VEJ269" s="336"/>
      <c r="VEK269" s="309"/>
      <c r="VEL269" s="337"/>
      <c r="VEM269" s="307"/>
      <c r="VEN269" s="336"/>
      <c r="VEO269" s="309"/>
      <c r="VEP269" s="337"/>
      <c r="VEQ269" s="307"/>
      <c r="VER269" s="336"/>
      <c r="VES269" s="309"/>
      <c r="VET269" s="337"/>
      <c r="VEU269" s="307"/>
      <c r="VEV269" s="336"/>
      <c r="VEW269" s="309"/>
      <c r="VEX269" s="337"/>
      <c r="VEY269" s="307"/>
      <c r="VEZ269" s="336"/>
      <c r="VFA269" s="309"/>
      <c r="VFB269" s="337"/>
      <c r="VFC269" s="307"/>
      <c r="VFD269" s="336"/>
      <c r="VFE269" s="309"/>
      <c r="VFF269" s="337"/>
      <c r="VFG269" s="307"/>
      <c r="VFH269" s="336"/>
      <c r="VFI269" s="309"/>
      <c r="VFJ269" s="337"/>
      <c r="VFK269" s="307"/>
      <c r="VFL269" s="336"/>
      <c r="VFM269" s="309"/>
      <c r="VFN269" s="337"/>
      <c r="VFO269" s="307"/>
      <c r="VFP269" s="336"/>
      <c r="VFQ269" s="309"/>
      <c r="VFR269" s="337"/>
      <c r="VFS269" s="307"/>
      <c r="VFT269" s="336"/>
      <c r="VFU269" s="309"/>
      <c r="VFV269" s="337"/>
      <c r="VFW269" s="307"/>
      <c r="VFX269" s="336"/>
      <c r="VFY269" s="309"/>
      <c r="VFZ269" s="337"/>
      <c r="VGA269" s="307"/>
      <c r="VGB269" s="336"/>
      <c r="VGC269" s="309"/>
      <c r="VGD269" s="337"/>
      <c r="VGE269" s="307"/>
      <c r="VGF269" s="336"/>
      <c r="VGG269" s="309"/>
      <c r="VGH269" s="337"/>
      <c r="VGI269" s="307"/>
      <c r="VGJ269" s="336"/>
      <c r="VGK269" s="309"/>
      <c r="VGL269" s="337"/>
      <c r="VGM269" s="307"/>
      <c r="VGN269" s="336"/>
      <c r="VGO269" s="309"/>
      <c r="VGP269" s="337"/>
      <c r="VGQ269" s="307"/>
      <c r="VGR269" s="336"/>
      <c r="VGS269" s="309"/>
      <c r="VGT269" s="337"/>
      <c r="VGU269" s="307"/>
      <c r="VGV269" s="336"/>
      <c r="VGW269" s="309"/>
      <c r="VGX269" s="337"/>
      <c r="VGY269" s="307"/>
      <c r="VGZ269" s="336"/>
      <c r="VHA269" s="309"/>
      <c r="VHB269" s="337"/>
      <c r="VHC269" s="307"/>
      <c r="VHD269" s="336"/>
      <c r="VHE269" s="309"/>
      <c r="VHF269" s="337"/>
      <c r="VHG269" s="307"/>
      <c r="VHH269" s="336"/>
      <c r="VHI269" s="309"/>
      <c r="VHJ269" s="337"/>
      <c r="VHK269" s="307"/>
      <c r="VHL269" s="336"/>
      <c r="VHM269" s="309"/>
      <c r="VHN269" s="337"/>
      <c r="VHO269" s="307"/>
      <c r="VHP269" s="336"/>
      <c r="VHQ269" s="309"/>
      <c r="VHR269" s="337"/>
      <c r="VHS269" s="307"/>
      <c r="VHT269" s="336"/>
      <c r="VHU269" s="309"/>
      <c r="VHV269" s="337"/>
      <c r="VHW269" s="307"/>
      <c r="VHX269" s="336"/>
      <c r="VHY269" s="309"/>
      <c r="VHZ269" s="337"/>
      <c r="VIA269" s="307"/>
      <c r="VIB269" s="336"/>
      <c r="VIC269" s="309"/>
      <c r="VID269" s="337"/>
      <c r="VIE269" s="307"/>
      <c r="VIF269" s="336"/>
      <c r="VIG269" s="309"/>
      <c r="VIH269" s="337"/>
      <c r="VII269" s="307"/>
      <c r="VIJ269" s="336"/>
      <c r="VIK269" s="309"/>
      <c r="VIL269" s="337"/>
      <c r="VIM269" s="307"/>
      <c r="VIN269" s="336"/>
      <c r="VIO269" s="309"/>
      <c r="VIP269" s="337"/>
      <c r="VIQ269" s="307"/>
      <c r="VIR269" s="336"/>
      <c r="VIS269" s="309"/>
      <c r="VIT269" s="337"/>
      <c r="VIU269" s="307"/>
      <c r="VIV269" s="336"/>
      <c r="VIW269" s="309"/>
      <c r="VIX269" s="337"/>
      <c r="VIY269" s="307"/>
      <c r="VIZ269" s="336"/>
      <c r="VJA269" s="309"/>
      <c r="VJB269" s="337"/>
      <c r="VJC269" s="307"/>
      <c r="VJD269" s="336"/>
      <c r="VJE269" s="309"/>
      <c r="VJF269" s="337"/>
      <c r="VJG269" s="307"/>
      <c r="VJH269" s="336"/>
      <c r="VJI269" s="309"/>
      <c r="VJJ269" s="337"/>
      <c r="VJK269" s="307"/>
      <c r="VJL269" s="336"/>
      <c r="VJM269" s="309"/>
      <c r="VJN269" s="337"/>
      <c r="VJO269" s="307"/>
      <c r="VJP269" s="336"/>
      <c r="VJQ269" s="309"/>
      <c r="VJR269" s="337"/>
      <c r="VJS269" s="307"/>
      <c r="VJT269" s="336"/>
      <c r="VJU269" s="309"/>
      <c r="VJV269" s="337"/>
      <c r="VJW269" s="307"/>
      <c r="VJX269" s="336"/>
      <c r="VJY269" s="309"/>
      <c r="VJZ269" s="337"/>
      <c r="VKA269" s="307"/>
      <c r="VKB269" s="336"/>
      <c r="VKC269" s="309"/>
      <c r="VKD269" s="337"/>
      <c r="VKE269" s="307"/>
      <c r="VKF269" s="336"/>
      <c r="VKG269" s="309"/>
      <c r="VKH269" s="337"/>
      <c r="VKI269" s="307"/>
      <c r="VKJ269" s="336"/>
      <c r="VKK269" s="309"/>
      <c r="VKL269" s="337"/>
      <c r="VKM269" s="307"/>
      <c r="VKN269" s="336"/>
      <c r="VKO269" s="309"/>
      <c r="VKP269" s="337"/>
      <c r="VKQ269" s="307"/>
      <c r="VKR269" s="336"/>
      <c r="VKS269" s="309"/>
      <c r="VKT269" s="337"/>
      <c r="VKU269" s="307"/>
      <c r="VKV269" s="336"/>
      <c r="VKW269" s="309"/>
      <c r="VKX269" s="337"/>
      <c r="VKY269" s="307"/>
      <c r="VKZ269" s="336"/>
      <c r="VLA269" s="309"/>
      <c r="VLB269" s="337"/>
      <c r="VLC269" s="307"/>
      <c r="VLD269" s="336"/>
      <c r="VLE269" s="309"/>
      <c r="VLF269" s="337"/>
      <c r="VLG269" s="307"/>
      <c r="VLH269" s="336"/>
      <c r="VLI269" s="309"/>
      <c r="VLJ269" s="337"/>
      <c r="VLK269" s="307"/>
      <c r="VLL269" s="336"/>
      <c r="VLM269" s="309"/>
      <c r="VLN269" s="337"/>
      <c r="VLO269" s="307"/>
      <c r="VLP269" s="336"/>
      <c r="VLQ269" s="309"/>
      <c r="VLR269" s="337"/>
      <c r="VLS269" s="307"/>
      <c r="VLT269" s="336"/>
      <c r="VLU269" s="309"/>
      <c r="VLV269" s="337"/>
      <c r="VLW269" s="307"/>
      <c r="VLX269" s="336"/>
      <c r="VLY269" s="309"/>
      <c r="VLZ269" s="337"/>
      <c r="VMA269" s="307"/>
      <c r="VMB269" s="336"/>
      <c r="VMC269" s="309"/>
      <c r="VMD269" s="337"/>
      <c r="VME269" s="307"/>
      <c r="VMF269" s="336"/>
      <c r="VMG269" s="309"/>
      <c r="VMH269" s="337"/>
      <c r="VMI269" s="307"/>
      <c r="VMJ269" s="336"/>
      <c r="VMK269" s="309"/>
      <c r="VML269" s="337"/>
      <c r="VMM269" s="307"/>
      <c r="VMN269" s="336"/>
      <c r="VMO269" s="309"/>
      <c r="VMP269" s="337"/>
      <c r="VMQ269" s="307"/>
      <c r="VMR269" s="336"/>
      <c r="VMS269" s="309"/>
      <c r="VMT269" s="337"/>
      <c r="VMU269" s="307"/>
      <c r="VMV269" s="336"/>
      <c r="VMW269" s="309"/>
      <c r="VMX269" s="337"/>
      <c r="VMY269" s="307"/>
      <c r="VMZ269" s="336"/>
      <c r="VNA269" s="309"/>
      <c r="VNB269" s="337"/>
      <c r="VNC269" s="307"/>
      <c r="VND269" s="336"/>
      <c r="VNE269" s="309"/>
      <c r="VNF269" s="337"/>
      <c r="VNG269" s="307"/>
      <c r="VNH269" s="336"/>
      <c r="VNI269" s="309"/>
      <c r="VNJ269" s="337"/>
      <c r="VNK269" s="307"/>
      <c r="VNL269" s="336"/>
      <c r="VNM269" s="309"/>
      <c r="VNN269" s="337"/>
      <c r="VNO269" s="307"/>
      <c r="VNP269" s="336"/>
      <c r="VNQ269" s="309"/>
      <c r="VNR269" s="337"/>
      <c r="VNS269" s="307"/>
      <c r="VNT269" s="336"/>
      <c r="VNU269" s="309"/>
      <c r="VNV269" s="337"/>
      <c r="VNW269" s="307"/>
      <c r="VNX269" s="336"/>
      <c r="VNY269" s="309"/>
      <c r="VNZ269" s="337"/>
      <c r="VOA269" s="307"/>
      <c r="VOB269" s="336"/>
      <c r="VOC269" s="309"/>
      <c r="VOD269" s="337"/>
      <c r="VOE269" s="307"/>
      <c r="VOF269" s="336"/>
      <c r="VOG269" s="309"/>
      <c r="VOH269" s="337"/>
      <c r="VOI269" s="307"/>
      <c r="VOJ269" s="336"/>
      <c r="VOK269" s="309"/>
      <c r="VOL269" s="337"/>
      <c r="VOM269" s="307"/>
      <c r="VON269" s="336"/>
      <c r="VOO269" s="309"/>
      <c r="VOP269" s="337"/>
      <c r="VOQ269" s="307"/>
      <c r="VOR269" s="336"/>
      <c r="VOS269" s="309"/>
      <c r="VOT269" s="337"/>
      <c r="VOU269" s="307"/>
      <c r="VOV269" s="336"/>
      <c r="VOW269" s="309"/>
      <c r="VOX269" s="337"/>
      <c r="VOY269" s="307"/>
      <c r="VOZ269" s="336"/>
      <c r="VPA269" s="309"/>
      <c r="VPB269" s="337"/>
      <c r="VPC269" s="307"/>
      <c r="VPD269" s="336"/>
      <c r="VPE269" s="309"/>
      <c r="VPF269" s="337"/>
      <c r="VPG269" s="307"/>
      <c r="VPH269" s="336"/>
      <c r="VPI269" s="309"/>
      <c r="VPJ269" s="337"/>
      <c r="VPK269" s="307"/>
      <c r="VPL269" s="336"/>
      <c r="VPM269" s="309"/>
      <c r="VPN269" s="337"/>
      <c r="VPO269" s="307"/>
      <c r="VPP269" s="336"/>
      <c r="VPQ269" s="309"/>
      <c r="VPR269" s="337"/>
      <c r="VPS269" s="307"/>
      <c r="VPT269" s="336"/>
      <c r="VPU269" s="309"/>
      <c r="VPV269" s="337"/>
      <c r="VPW269" s="307"/>
      <c r="VPX269" s="336"/>
      <c r="VPY269" s="309"/>
      <c r="VPZ269" s="337"/>
      <c r="VQA269" s="307"/>
      <c r="VQB269" s="336"/>
      <c r="VQC269" s="309"/>
      <c r="VQD269" s="337"/>
      <c r="VQE269" s="307"/>
      <c r="VQF269" s="336"/>
      <c r="VQG269" s="309"/>
      <c r="VQH269" s="337"/>
      <c r="VQI269" s="307"/>
      <c r="VQJ269" s="336"/>
      <c r="VQK269" s="309"/>
      <c r="VQL269" s="337"/>
      <c r="VQM269" s="307"/>
      <c r="VQN269" s="336"/>
      <c r="VQO269" s="309"/>
      <c r="VQP269" s="337"/>
      <c r="VQQ269" s="307"/>
      <c r="VQR269" s="336"/>
      <c r="VQS269" s="309"/>
      <c r="VQT269" s="337"/>
      <c r="VQU269" s="307"/>
      <c r="VQV269" s="336"/>
      <c r="VQW269" s="309"/>
      <c r="VQX269" s="337"/>
      <c r="VQY269" s="307"/>
      <c r="VQZ269" s="336"/>
      <c r="VRA269" s="309"/>
      <c r="VRB269" s="337"/>
      <c r="VRC269" s="307"/>
      <c r="VRD269" s="336"/>
      <c r="VRE269" s="309"/>
      <c r="VRF269" s="337"/>
      <c r="VRG269" s="307"/>
      <c r="VRH269" s="336"/>
      <c r="VRI269" s="309"/>
      <c r="VRJ269" s="337"/>
      <c r="VRK269" s="307"/>
      <c r="VRL269" s="336"/>
      <c r="VRM269" s="309"/>
      <c r="VRN269" s="337"/>
      <c r="VRO269" s="307"/>
      <c r="VRP269" s="336"/>
      <c r="VRQ269" s="309"/>
      <c r="VRR269" s="337"/>
      <c r="VRS269" s="307"/>
      <c r="VRT269" s="336"/>
      <c r="VRU269" s="309"/>
      <c r="VRV269" s="337"/>
      <c r="VRW269" s="307"/>
      <c r="VRX269" s="336"/>
      <c r="VRY269" s="309"/>
      <c r="VRZ269" s="337"/>
      <c r="VSA269" s="307"/>
      <c r="VSB269" s="336"/>
      <c r="VSC269" s="309"/>
      <c r="VSD269" s="337"/>
      <c r="VSE269" s="307"/>
      <c r="VSF269" s="336"/>
      <c r="VSG269" s="309"/>
      <c r="VSH269" s="337"/>
      <c r="VSI269" s="307"/>
      <c r="VSJ269" s="336"/>
      <c r="VSK269" s="309"/>
      <c r="VSL269" s="337"/>
      <c r="VSM269" s="307"/>
      <c r="VSN269" s="336"/>
      <c r="VSO269" s="309"/>
      <c r="VSP269" s="337"/>
      <c r="VSQ269" s="307"/>
      <c r="VSR269" s="336"/>
      <c r="VSS269" s="309"/>
      <c r="VST269" s="337"/>
      <c r="VSU269" s="307"/>
      <c r="VSV269" s="336"/>
      <c r="VSW269" s="309"/>
      <c r="VSX269" s="337"/>
      <c r="VSY269" s="307"/>
      <c r="VSZ269" s="336"/>
      <c r="VTA269" s="309"/>
      <c r="VTB269" s="337"/>
      <c r="VTC269" s="307"/>
      <c r="VTD269" s="336"/>
      <c r="VTE269" s="309"/>
      <c r="VTF269" s="337"/>
      <c r="VTG269" s="307"/>
      <c r="VTH269" s="336"/>
      <c r="VTI269" s="309"/>
      <c r="VTJ269" s="337"/>
      <c r="VTK269" s="307"/>
      <c r="VTL269" s="336"/>
      <c r="VTM269" s="309"/>
      <c r="VTN269" s="337"/>
      <c r="VTO269" s="307"/>
      <c r="VTP269" s="336"/>
      <c r="VTQ269" s="309"/>
      <c r="VTR269" s="337"/>
      <c r="VTS269" s="307"/>
      <c r="VTT269" s="336"/>
      <c r="VTU269" s="309"/>
      <c r="VTV269" s="337"/>
      <c r="VTW269" s="307"/>
      <c r="VTX269" s="336"/>
      <c r="VTY269" s="309"/>
      <c r="VTZ269" s="337"/>
      <c r="VUA269" s="307"/>
      <c r="VUB269" s="336"/>
      <c r="VUC269" s="309"/>
      <c r="VUD269" s="337"/>
      <c r="VUE269" s="307"/>
      <c r="VUF269" s="336"/>
      <c r="VUG269" s="309"/>
      <c r="VUH269" s="337"/>
      <c r="VUI269" s="307"/>
      <c r="VUJ269" s="336"/>
      <c r="VUK269" s="309"/>
      <c r="VUL269" s="337"/>
      <c r="VUM269" s="307"/>
      <c r="VUN269" s="336"/>
      <c r="VUO269" s="309"/>
      <c r="VUP269" s="337"/>
      <c r="VUQ269" s="307"/>
      <c r="VUR269" s="336"/>
      <c r="VUS269" s="309"/>
      <c r="VUT269" s="337"/>
      <c r="VUU269" s="307"/>
      <c r="VUV269" s="336"/>
      <c r="VUW269" s="309"/>
      <c r="VUX269" s="337"/>
      <c r="VUY269" s="307"/>
      <c r="VUZ269" s="336"/>
      <c r="VVA269" s="309"/>
      <c r="VVB269" s="337"/>
      <c r="VVC269" s="307"/>
      <c r="VVD269" s="336"/>
      <c r="VVE269" s="309"/>
      <c r="VVF269" s="337"/>
      <c r="VVG269" s="307"/>
      <c r="VVH269" s="336"/>
      <c r="VVI269" s="309"/>
      <c r="VVJ269" s="337"/>
      <c r="VVK269" s="307"/>
      <c r="VVL269" s="336"/>
      <c r="VVM269" s="309"/>
      <c r="VVN269" s="337"/>
      <c r="VVO269" s="307"/>
      <c r="VVP269" s="336"/>
      <c r="VVQ269" s="309"/>
      <c r="VVR269" s="337"/>
      <c r="VVS269" s="307"/>
      <c r="VVT269" s="336"/>
      <c r="VVU269" s="309"/>
      <c r="VVV269" s="337"/>
      <c r="VVW269" s="307"/>
      <c r="VVX269" s="336"/>
      <c r="VVY269" s="309"/>
      <c r="VVZ269" s="337"/>
      <c r="VWA269" s="307"/>
      <c r="VWB269" s="336"/>
      <c r="VWC269" s="309"/>
      <c r="VWD269" s="337"/>
      <c r="VWE269" s="307"/>
      <c r="VWF269" s="336"/>
      <c r="VWG269" s="309"/>
      <c r="VWH269" s="337"/>
      <c r="VWI269" s="307"/>
      <c r="VWJ269" s="336"/>
      <c r="VWK269" s="309"/>
      <c r="VWL269" s="337"/>
      <c r="VWM269" s="307"/>
      <c r="VWN269" s="336"/>
      <c r="VWO269" s="309"/>
      <c r="VWP269" s="337"/>
      <c r="VWQ269" s="307"/>
      <c r="VWR269" s="336"/>
      <c r="VWS269" s="309"/>
      <c r="VWT269" s="337"/>
      <c r="VWU269" s="307"/>
      <c r="VWV269" s="336"/>
      <c r="VWW269" s="309"/>
      <c r="VWX269" s="337"/>
      <c r="VWY269" s="307"/>
      <c r="VWZ269" s="336"/>
      <c r="VXA269" s="309"/>
      <c r="VXB269" s="337"/>
      <c r="VXC269" s="307"/>
      <c r="VXD269" s="336"/>
      <c r="VXE269" s="309"/>
      <c r="VXF269" s="337"/>
      <c r="VXG269" s="307"/>
      <c r="VXH269" s="336"/>
      <c r="VXI269" s="309"/>
      <c r="VXJ269" s="337"/>
      <c r="VXK269" s="307"/>
      <c r="VXL269" s="336"/>
      <c r="VXM269" s="309"/>
      <c r="VXN269" s="337"/>
      <c r="VXO269" s="307"/>
      <c r="VXP269" s="336"/>
      <c r="VXQ269" s="309"/>
      <c r="VXR269" s="337"/>
      <c r="VXS269" s="307"/>
      <c r="VXT269" s="336"/>
      <c r="VXU269" s="309"/>
      <c r="VXV269" s="337"/>
      <c r="VXW269" s="307"/>
      <c r="VXX269" s="336"/>
      <c r="VXY269" s="309"/>
      <c r="VXZ269" s="337"/>
      <c r="VYA269" s="307"/>
      <c r="VYB269" s="336"/>
      <c r="VYC269" s="309"/>
      <c r="VYD269" s="337"/>
      <c r="VYE269" s="307"/>
      <c r="VYF269" s="336"/>
      <c r="VYG269" s="309"/>
      <c r="VYH269" s="337"/>
      <c r="VYI269" s="307"/>
      <c r="VYJ269" s="336"/>
      <c r="VYK269" s="309"/>
      <c r="VYL269" s="337"/>
      <c r="VYM269" s="307"/>
      <c r="VYN269" s="336"/>
      <c r="VYO269" s="309"/>
      <c r="VYP269" s="337"/>
      <c r="VYQ269" s="307"/>
      <c r="VYR269" s="336"/>
      <c r="VYS269" s="309"/>
      <c r="VYT269" s="337"/>
      <c r="VYU269" s="307"/>
      <c r="VYV269" s="336"/>
      <c r="VYW269" s="309"/>
      <c r="VYX269" s="337"/>
      <c r="VYY269" s="307"/>
      <c r="VYZ269" s="336"/>
      <c r="VZA269" s="309"/>
      <c r="VZB269" s="337"/>
      <c r="VZC269" s="307"/>
      <c r="VZD269" s="336"/>
      <c r="VZE269" s="309"/>
      <c r="VZF269" s="337"/>
      <c r="VZG269" s="307"/>
      <c r="VZH269" s="336"/>
      <c r="VZI269" s="309"/>
      <c r="VZJ269" s="337"/>
      <c r="VZK269" s="307"/>
      <c r="VZL269" s="336"/>
      <c r="VZM269" s="309"/>
      <c r="VZN269" s="337"/>
      <c r="VZO269" s="307"/>
      <c r="VZP269" s="336"/>
      <c r="VZQ269" s="309"/>
      <c r="VZR269" s="337"/>
      <c r="VZS269" s="307"/>
      <c r="VZT269" s="336"/>
      <c r="VZU269" s="309"/>
      <c r="VZV269" s="337"/>
      <c r="VZW269" s="307"/>
      <c r="VZX269" s="336"/>
      <c r="VZY269" s="309"/>
      <c r="VZZ269" s="337"/>
      <c r="WAA269" s="307"/>
      <c r="WAB269" s="336"/>
      <c r="WAC269" s="309"/>
      <c r="WAD269" s="337"/>
      <c r="WAE269" s="307"/>
      <c r="WAF269" s="336"/>
      <c r="WAG269" s="309"/>
      <c r="WAH269" s="337"/>
      <c r="WAI269" s="307"/>
      <c r="WAJ269" s="336"/>
      <c r="WAK269" s="309"/>
      <c r="WAL269" s="337"/>
      <c r="WAM269" s="307"/>
      <c r="WAN269" s="336"/>
      <c r="WAO269" s="309"/>
      <c r="WAP269" s="337"/>
      <c r="WAQ269" s="307"/>
      <c r="WAR269" s="336"/>
      <c r="WAS269" s="309"/>
      <c r="WAT269" s="337"/>
      <c r="WAU269" s="307"/>
      <c r="WAV269" s="336"/>
      <c r="WAW269" s="309"/>
      <c r="WAX269" s="337"/>
      <c r="WAY269" s="307"/>
      <c r="WAZ269" s="336"/>
      <c r="WBA269" s="309"/>
      <c r="WBB269" s="337"/>
      <c r="WBC269" s="307"/>
      <c r="WBD269" s="336"/>
      <c r="WBE269" s="309"/>
      <c r="WBF269" s="337"/>
      <c r="WBG269" s="307"/>
      <c r="WBH269" s="336"/>
      <c r="WBI269" s="309"/>
      <c r="WBJ269" s="337"/>
      <c r="WBK269" s="307"/>
      <c r="WBL269" s="336"/>
      <c r="WBM269" s="309"/>
      <c r="WBN269" s="337"/>
      <c r="WBO269" s="307"/>
      <c r="WBP269" s="336"/>
      <c r="WBQ269" s="309"/>
      <c r="WBR269" s="337"/>
      <c r="WBS269" s="307"/>
      <c r="WBT269" s="336"/>
      <c r="WBU269" s="309"/>
      <c r="WBV269" s="337"/>
      <c r="WBW269" s="307"/>
      <c r="WBX269" s="336"/>
      <c r="WBY269" s="309"/>
      <c r="WBZ269" s="337"/>
      <c r="WCA269" s="307"/>
      <c r="WCB269" s="336"/>
      <c r="WCC269" s="309"/>
      <c r="WCD269" s="337"/>
      <c r="WCE269" s="307"/>
      <c r="WCF269" s="336"/>
      <c r="WCG269" s="309"/>
      <c r="WCH269" s="337"/>
      <c r="WCI269" s="307"/>
      <c r="WCJ269" s="336"/>
      <c r="WCK269" s="309"/>
      <c r="WCL269" s="337"/>
      <c r="WCM269" s="307"/>
      <c r="WCN269" s="336"/>
      <c r="WCO269" s="309"/>
      <c r="WCP269" s="337"/>
      <c r="WCQ269" s="307"/>
      <c r="WCR269" s="336"/>
      <c r="WCS269" s="309"/>
      <c r="WCT269" s="337"/>
      <c r="WCU269" s="307"/>
      <c r="WCV269" s="336"/>
      <c r="WCW269" s="309"/>
      <c r="WCX269" s="337"/>
      <c r="WCY269" s="307"/>
      <c r="WCZ269" s="336"/>
      <c r="WDA269" s="309"/>
      <c r="WDB269" s="337"/>
      <c r="WDC269" s="307"/>
      <c r="WDD269" s="336"/>
      <c r="WDE269" s="309"/>
      <c r="WDF269" s="337"/>
      <c r="WDG269" s="307"/>
      <c r="WDH269" s="336"/>
      <c r="WDI269" s="309"/>
      <c r="WDJ269" s="337"/>
      <c r="WDK269" s="307"/>
      <c r="WDL269" s="336"/>
      <c r="WDM269" s="309"/>
      <c r="WDN269" s="337"/>
      <c r="WDO269" s="307"/>
      <c r="WDP269" s="336"/>
      <c r="WDQ269" s="309"/>
      <c r="WDR269" s="337"/>
      <c r="WDS269" s="307"/>
      <c r="WDT269" s="336"/>
      <c r="WDU269" s="309"/>
      <c r="WDV269" s="337"/>
      <c r="WDW269" s="307"/>
      <c r="WDX269" s="336"/>
      <c r="WDY269" s="309"/>
      <c r="WDZ269" s="337"/>
      <c r="WEA269" s="307"/>
      <c r="WEB269" s="336"/>
      <c r="WEC269" s="309"/>
      <c r="WED269" s="337"/>
      <c r="WEE269" s="307"/>
      <c r="WEF269" s="336"/>
      <c r="WEG269" s="309"/>
      <c r="WEH269" s="337"/>
      <c r="WEI269" s="307"/>
      <c r="WEJ269" s="336"/>
      <c r="WEK269" s="309"/>
      <c r="WEL269" s="337"/>
      <c r="WEM269" s="307"/>
      <c r="WEN269" s="336"/>
      <c r="WEO269" s="309"/>
      <c r="WEP269" s="337"/>
      <c r="WEQ269" s="307"/>
      <c r="WER269" s="336"/>
      <c r="WES269" s="309"/>
      <c r="WET269" s="337"/>
      <c r="WEU269" s="307"/>
      <c r="WEV269" s="336"/>
      <c r="WEW269" s="309"/>
      <c r="WEX269" s="337"/>
      <c r="WEY269" s="307"/>
      <c r="WEZ269" s="336"/>
      <c r="WFA269" s="309"/>
      <c r="WFB269" s="337"/>
      <c r="WFC269" s="307"/>
      <c r="WFD269" s="336"/>
      <c r="WFE269" s="309"/>
      <c r="WFF269" s="337"/>
      <c r="WFG269" s="307"/>
      <c r="WFH269" s="336"/>
      <c r="WFI269" s="309"/>
      <c r="WFJ269" s="337"/>
      <c r="WFK269" s="307"/>
      <c r="WFL269" s="336"/>
      <c r="WFM269" s="309"/>
      <c r="WFN269" s="337"/>
      <c r="WFO269" s="307"/>
      <c r="WFP269" s="336"/>
      <c r="WFQ269" s="309"/>
      <c r="WFR269" s="337"/>
      <c r="WFS269" s="307"/>
      <c r="WFT269" s="336"/>
      <c r="WFU269" s="309"/>
      <c r="WFV269" s="337"/>
      <c r="WFW269" s="307"/>
      <c r="WFX269" s="336"/>
      <c r="WFY269" s="309"/>
      <c r="WFZ269" s="337"/>
      <c r="WGA269" s="307"/>
      <c r="WGB269" s="336"/>
      <c r="WGC269" s="309"/>
      <c r="WGD269" s="337"/>
      <c r="WGE269" s="307"/>
      <c r="WGF269" s="336"/>
      <c r="WGG269" s="309"/>
      <c r="WGH269" s="337"/>
      <c r="WGI269" s="307"/>
      <c r="WGJ269" s="336"/>
      <c r="WGK269" s="309"/>
      <c r="WGL269" s="337"/>
      <c r="WGM269" s="307"/>
      <c r="WGN269" s="336"/>
      <c r="WGO269" s="309"/>
      <c r="WGP269" s="337"/>
      <c r="WGQ269" s="307"/>
      <c r="WGR269" s="336"/>
      <c r="WGS269" s="309"/>
      <c r="WGT269" s="337"/>
      <c r="WGU269" s="307"/>
      <c r="WGV269" s="336"/>
      <c r="WGW269" s="309"/>
      <c r="WGX269" s="337"/>
      <c r="WGY269" s="307"/>
      <c r="WGZ269" s="336"/>
      <c r="WHA269" s="309"/>
      <c r="WHB269" s="337"/>
      <c r="WHC269" s="307"/>
      <c r="WHD269" s="336"/>
      <c r="WHE269" s="309"/>
      <c r="WHF269" s="337"/>
      <c r="WHG269" s="307"/>
      <c r="WHH269" s="336"/>
      <c r="WHI269" s="309"/>
      <c r="WHJ269" s="337"/>
      <c r="WHK269" s="307"/>
      <c r="WHL269" s="336"/>
      <c r="WHM269" s="309"/>
      <c r="WHN269" s="337"/>
      <c r="WHO269" s="307"/>
      <c r="WHP269" s="336"/>
      <c r="WHQ269" s="309"/>
      <c r="WHR269" s="337"/>
      <c r="WHS269" s="307"/>
      <c r="WHT269" s="336"/>
      <c r="WHU269" s="309"/>
      <c r="WHV269" s="337"/>
      <c r="WHW269" s="307"/>
      <c r="WHX269" s="336"/>
      <c r="WHY269" s="309"/>
      <c r="WHZ269" s="337"/>
      <c r="WIA269" s="307"/>
      <c r="WIB269" s="336"/>
      <c r="WIC269" s="309"/>
      <c r="WID269" s="337"/>
      <c r="WIE269" s="307"/>
      <c r="WIF269" s="336"/>
      <c r="WIG269" s="309"/>
      <c r="WIH269" s="337"/>
      <c r="WII269" s="307"/>
      <c r="WIJ269" s="336"/>
      <c r="WIK269" s="309"/>
      <c r="WIL269" s="337"/>
      <c r="WIM269" s="307"/>
      <c r="WIN269" s="336"/>
      <c r="WIO269" s="309"/>
      <c r="WIP269" s="337"/>
      <c r="WIQ269" s="307"/>
      <c r="WIR269" s="336"/>
      <c r="WIS269" s="309"/>
      <c r="WIT269" s="337"/>
      <c r="WIU269" s="307"/>
      <c r="WIV269" s="336"/>
      <c r="WIW269" s="309"/>
      <c r="WIX269" s="337"/>
      <c r="WIY269" s="307"/>
      <c r="WIZ269" s="336"/>
      <c r="WJA269" s="309"/>
      <c r="WJB269" s="337"/>
      <c r="WJC269" s="307"/>
      <c r="WJD269" s="336"/>
      <c r="WJE269" s="309"/>
      <c r="WJF269" s="337"/>
      <c r="WJG269" s="307"/>
      <c r="WJH269" s="336"/>
      <c r="WJI269" s="309"/>
      <c r="WJJ269" s="337"/>
      <c r="WJK269" s="307"/>
      <c r="WJL269" s="336"/>
      <c r="WJM269" s="309"/>
      <c r="WJN269" s="337"/>
      <c r="WJO269" s="307"/>
      <c r="WJP269" s="336"/>
      <c r="WJQ269" s="309"/>
      <c r="WJR269" s="337"/>
      <c r="WJS269" s="307"/>
      <c r="WJT269" s="336"/>
      <c r="WJU269" s="309"/>
      <c r="WJV269" s="337"/>
      <c r="WJW269" s="307"/>
      <c r="WJX269" s="336"/>
      <c r="WJY269" s="309"/>
      <c r="WJZ269" s="337"/>
      <c r="WKA269" s="307"/>
      <c r="WKB269" s="336"/>
      <c r="WKC269" s="309"/>
      <c r="WKD269" s="337"/>
      <c r="WKE269" s="307"/>
      <c r="WKF269" s="336"/>
      <c r="WKG269" s="309"/>
      <c r="WKH269" s="337"/>
      <c r="WKI269" s="307"/>
      <c r="WKJ269" s="336"/>
      <c r="WKK269" s="309"/>
      <c r="WKL269" s="337"/>
      <c r="WKM269" s="307"/>
      <c r="WKN269" s="336"/>
      <c r="WKO269" s="309"/>
      <c r="WKP269" s="337"/>
      <c r="WKQ269" s="307"/>
      <c r="WKR269" s="336"/>
      <c r="WKS269" s="309"/>
      <c r="WKT269" s="337"/>
      <c r="WKU269" s="307"/>
      <c r="WKV269" s="336"/>
      <c r="WKW269" s="309"/>
      <c r="WKX269" s="337"/>
      <c r="WKY269" s="307"/>
      <c r="WKZ269" s="336"/>
      <c r="WLA269" s="309"/>
      <c r="WLB269" s="337"/>
      <c r="WLC269" s="307"/>
      <c r="WLD269" s="336"/>
      <c r="WLE269" s="309"/>
      <c r="WLF269" s="337"/>
      <c r="WLG269" s="307"/>
      <c r="WLH269" s="336"/>
      <c r="WLI269" s="309"/>
      <c r="WLJ269" s="337"/>
      <c r="WLK269" s="307"/>
      <c r="WLL269" s="336"/>
      <c r="WLM269" s="309"/>
      <c r="WLN269" s="337"/>
      <c r="WLO269" s="307"/>
      <c r="WLP269" s="336"/>
      <c r="WLQ269" s="309"/>
      <c r="WLR269" s="337"/>
      <c r="WLS269" s="307"/>
      <c r="WLT269" s="336"/>
      <c r="WLU269" s="309"/>
      <c r="WLV269" s="337"/>
      <c r="WLW269" s="307"/>
      <c r="WLX269" s="336"/>
      <c r="WLY269" s="309"/>
      <c r="WLZ269" s="337"/>
      <c r="WMA269" s="307"/>
      <c r="WMB269" s="336"/>
      <c r="WMC269" s="309"/>
      <c r="WMD269" s="337"/>
      <c r="WME269" s="307"/>
      <c r="WMF269" s="336"/>
      <c r="WMG269" s="309"/>
      <c r="WMH269" s="337"/>
      <c r="WMI269" s="307"/>
      <c r="WMJ269" s="336"/>
      <c r="WMK269" s="309"/>
      <c r="WML269" s="337"/>
      <c r="WMM269" s="307"/>
      <c r="WMN269" s="336"/>
      <c r="WMO269" s="309"/>
      <c r="WMP269" s="337"/>
      <c r="WMQ269" s="307"/>
      <c r="WMR269" s="336"/>
      <c r="WMS269" s="309"/>
      <c r="WMT269" s="337"/>
      <c r="WMU269" s="307"/>
      <c r="WMV269" s="336"/>
      <c r="WMW269" s="309"/>
      <c r="WMX269" s="337"/>
      <c r="WMY269" s="307"/>
      <c r="WMZ269" s="336"/>
      <c r="WNA269" s="309"/>
      <c r="WNB269" s="337"/>
      <c r="WNC269" s="307"/>
      <c r="WND269" s="336"/>
      <c r="WNE269" s="309"/>
      <c r="WNF269" s="337"/>
      <c r="WNG269" s="307"/>
      <c r="WNH269" s="336"/>
      <c r="WNI269" s="309"/>
      <c r="WNJ269" s="337"/>
      <c r="WNK269" s="307"/>
      <c r="WNL269" s="336"/>
      <c r="WNM269" s="309"/>
      <c r="WNN269" s="337"/>
      <c r="WNO269" s="307"/>
      <c r="WNP269" s="336"/>
      <c r="WNQ269" s="309"/>
      <c r="WNR269" s="337"/>
      <c r="WNS269" s="307"/>
      <c r="WNT269" s="336"/>
      <c r="WNU269" s="309"/>
      <c r="WNV269" s="337"/>
      <c r="WNW269" s="307"/>
      <c r="WNX269" s="336"/>
      <c r="WNY269" s="309"/>
      <c r="WNZ269" s="337"/>
      <c r="WOA269" s="307"/>
      <c r="WOB269" s="336"/>
      <c r="WOC269" s="309"/>
      <c r="WOD269" s="337"/>
      <c r="WOE269" s="307"/>
      <c r="WOF269" s="336"/>
      <c r="WOG269" s="309"/>
      <c r="WOH269" s="337"/>
      <c r="WOI269" s="307"/>
      <c r="WOJ269" s="336"/>
      <c r="WOK269" s="309"/>
      <c r="WOL269" s="337"/>
      <c r="WOM269" s="307"/>
      <c r="WON269" s="336"/>
      <c r="WOO269" s="309"/>
      <c r="WOP269" s="337"/>
      <c r="WOQ269" s="307"/>
      <c r="WOR269" s="336"/>
      <c r="WOS269" s="309"/>
      <c r="WOT269" s="337"/>
      <c r="WOU269" s="307"/>
      <c r="WOV269" s="336"/>
      <c r="WOW269" s="309"/>
      <c r="WOX269" s="337"/>
      <c r="WOY269" s="307"/>
      <c r="WOZ269" s="336"/>
      <c r="WPA269" s="309"/>
      <c r="WPB269" s="337"/>
      <c r="WPC269" s="307"/>
      <c r="WPD269" s="336"/>
      <c r="WPE269" s="309"/>
      <c r="WPF269" s="337"/>
      <c r="WPG269" s="307"/>
      <c r="WPH269" s="336"/>
      <c r="WPI269" s="309"/>
      <c r="WPJ269" s="337"/>
      <c r="WPK269" s="307"/>
      <c r="WPL269" s="336"/>
      <c r="WPM269" s="309"/>
      <c r="WPN269" s="337"/>
      <c r="WPO269" s="307"/>
      <c r="WPP269" s="336"/>
      <c r="WPQ269" s="309"/>
      <c r="WPR269" s="337"/>
      <c r="WPS269" s="307"/>
      <c r="WPT269" s="336"/>
      <c r="WPU269" s="309"/>
      <c r="WPV269" s="337"/>
      <c r="WPW269" s="307"/>
      <c r="WPX269" s="336"/>
      <c r="WPY269" s="309"/>
      <c r="WPZ269" s="337"/>
      <c r="WQA269" s="307"/>
      <c r="WQB269" s="336"/>
      <c r="WQC269" s="309"/>
      <c r="WQD269" s="337"/>
      <c r="WQE269" s="307"/>
      <c r="WQF269" s="336"/>
      <c r="WQG269" s="309"/>
      <c r="WQH269" s="337"/>
      <c r="WQI269" s="307"/>
      <c r="WQJ269" s="336"/>
      <c r="WQK269" s="309"/>
      <c r="WQL269" s="337"/>
      <c r="WQM269" s="307"/>
      <c r="WQN269" s="336"/>
      <c r="WQO269" s="309"/>
      <c r="WQP269" s="337"/>
      <c r="WQQ269" s="307"/>
      <c r="WQR269" s="336"/>
      <c r="WQS269" s="309"/>
      <c r="WQT269" s="337"/>
      <c r="WQU269" s="307"/>
      <c r="WQV269" s="336"/>
      <c r="WQW269" s="309"/>
      <c r="WQX269" s="337"/>
      <c r="WQY269" s="307"/>
      <c r="WQZ269" s="336"/>
      <c r="WRA269" s="309"/>
      <c r="WRB269" s="337"/>
      <c r="WRC269" s="307"/>
      <c r="WRD269" s="336"/>
      <c r="WRE269" s="309"/>
      <c r="WRF269" s="337"/>
      <c r="WRG269" s="307"/>
      <c r="WRH269" s="336"/>
      <c r="WRI269" s="309"/>
      <c r="WRJ269" s="337"/>
      <c r="WRK269" s="307"/>
      <c r="WRL269" s="336"/>
      <c r="WRM269" s="309"/>
      <c r="WRN269" s="337"/>
      <c r="WRO269" s="307"/>
      <c r="WRP269" s="336"/>
      <c r="WRQ269" s="309"/>
      <c r="WRR269" s="337"/>
      <c r="WRS269" s="307"/>
      <c r="WRT269" s="336"/>
      <c r="WRU269" s="309"/>
      <c r="WRV269" s="337"/>
      <c r="WRW269" s="307"/>
      <c r="WRX269" s="336"/>
      <c r="WRY269" s="309"/>
      <c r="WRZ269" s="337"/>
      <c r="WSA269" s="307"/>
      <c r="WSB269" s="336"/>
      <c r="WSC269" s="309"/>
      <c r="WSD269" s="337"/>
      <c r="WSE269" s="307"/>
      <c r="WSF269" s="336"/>
      <c r="WSG269" s="309"/>
      <c r="WSH269" s="337"/>
      <c r="WSI269" s="307"/>
      <c r="WSJ269" s="336"/>
      <c r="WSK269" s="309"/>
      <c r="WSL269" s="337"/>
      <c r="WSM269" s="307"/>
      <c r="WSN269" s="336"/>
      <c r="WSO269" s="309"/>
      <c r="WSP269" s="337"/>
      <c r="WSQ269" s="307"/>
      <c r="WSR269" s="336"/>
      <c r="WSS269" s="309"/>
      <c r="WST269" s="337"/>
      <c r="WSU269" s="307"/>
      <c r="WSV269" s="336"/>
      <c r="WSW269" s="309"/>
      <c r="WSX269" s="337"/>
      <c r="WSY269" s="307"/>
      <c r="WSZ269" s="336"/>
      <c r="WTA269" s="309"/>
      <c r="WTB269" s="337"/>
      <c r="WTC269" s="307"/>
      <c r="WTD269" s="336"/>
      <c r="WTE269" s="309"/>
      <c r="WTF269" s="337"/>
      <c r="WTG269" s="307"/>
      <c r="WTH269" s="336"/>
      <c r="WTI269" s="309"/>
      <c r="WTJ269" s="337"/>
      <c r="WTK269" s="307"/>
      <c r="WTL269" s="336"/>
      <c r="WTM269" s="309"/>
      <c r="WTN269" s="337"/>
      <c r="WTO269" s="307"/>
      <c r="WTP269" s="336"/>
      <c r="WTQ269" s="309"/>
      <c r="WTR269" s="337"/>
      <c r="WTS269" s="307"/>
      <c r="WTT269" s="336"/>
      <c r="WTU269" s="309"/>
      <c r="WTV269" s="337"/>
      <c r="WTW269" s="307"/>
      <c r="WTX269" s="336"/>
      <c r="WTY269" s="309"/>
      <c r="WTZ269" s="337"/>
      <c r="WUA269" s="307"/>
      <c r="WUB269" s="336"/>
      <c r="WUC269" s="309"/>
      <c r="WUD269" s="337"/>
      <c r="WUE269" s="307"/>
      <c r="WUF269" s="336"/>
      <c r="WUG269" s="309"/>
      <c r="WUH269" s="337"/>
      <c r="WUI269" s="307"/>
      <c r="WUJ269" s="336"/>
      <c r="WUK269" s="309"/>
      <c r="WUL269" s="337"/>
      <c r="WUM269" s="307"/>
      <c r="WUN269" s="336"/>
      <c r="WUO269" s="309"/>
      <c r="WUP269" s="337"/>
      <c r="WUQ269" s="307"/>
      <c r="WUR269" s="336"/>
      <c r="WUS269" s="309"/>
      <c r="WUT269" s="337"/>
      <c r="WUU269" s="307"/>
      <c r="WUV269" s="336"/>
      <c r="WUW269" s="309"/>
      <c r="WUX269" s="337"/>
      <c r="WUY269" s="307"/>
      <c r="WUZ269" s="336"/>
      <c r="WVA269" s="309"/>
      <c r="WVB269" s="337"/>
      <c r="WVC269" s="307"/>
      <c r="WVD269" s="336"/>
      <c r="WVE269" s="309"/>
      <c r="WVF269" s="337"/>
      <c r="WVG269" s="307"/>
      <c r="WVH269" s="336"/>
      <c r="WVI269" s="309"/>
      <c r="WVJ269" s="337"/>
      <c r="WVK269" s="307"/>
      <c r="WVL269" s="336"/>
      <c r="WVM269" s="309"/>
      <c r="WVN269" s="337"/>
      <c r="WVO269" s="307"/>
      <c r="WVP269" s="336"/>
      <c r="WVQ269" s="309"/>
      <c r="WVR269" s="337"/>
      <c r="WVS269" s="307"/>
      <c r="WVT269" s="336"/>
      <c r="WVU269" s="309"/>
      <c r="WVV269" s="337"/>
      <c r="WVW269" s="307"/>
      <c r="WVX269" s="336"/>
      <c r="WVY269" s="309"/>
      <c r="WVZ269" s="337"/>
      <c r="WWA269" s="307"/>
      <c r="WWB269" s="336"/>
      <c r="WWC269" s="309"/>
      <c r="WWD269" s="337"/>
      <c r="WWE269" s="307"/>
      <c r="WWF269" s="336"/>
      <c r="WWG269" s="309"/>
      <c r="WWH269" s="337"/>
      <c r="WWI269" s="307"/>
      <c r="WWJ269" s="336"/>
      <c r="WWK269" s="309"/>
      <c r="WWL269" s="337"/>
      <c r="WWM269" s="307"/>
      <c r="WWN269" s="336"/>
      <c r="WWO269" s="309"/>
      <c r="WWP269" s="337"/>
      <c r="WWQ269" s="307"/>
      <c r="WWR269" s="336"/>
      <c r="WWS269" s="309"/>
      <c r="WWT269" s="337"/>
      <c r="WWU269" s="307"/>
      <c r="WWV269" s="336"/>
      <c r="WWW269" s="309"/>
      <c r="WWX269" s="337"/>
      <c r="WWY269" s="307"/>
      <c r="WWZ269" s="336"/>
      <c r="WXA269" s="309"/>
      <c r="WXB269" s="337"/>
      <c r="WXC269" s="307"/>
      <c r="WXD269" s="336"/>
      <c r="WXE269" s="309"/>
      <c r="WXF269" s="337"/>
      <c r="WXG269" s="307"/>
      <c r="WXH269" s="336"/>
      <c r="WXI269" s="309"/>
      <c r="WXJ269" s="337"/>
      <c r="WXK269" s="307"/>
      <c r="WXL269" s="336"/>
      <c r="WXM269" s="309"/>
      <c r="WXN269" s="337"/>
      <c r="WXO269" s="307"/>
      <c r="WXP269" s="336"/>
      <c r="WXQ269" s="309"/>
      <c r="WXR269" s="337"/>
      <c r="WXS269" s="307"/>
      <c r="WXT269" s="336"/>
      <c r="WXU269" s="309"/>
      <c r="WXV269" s="337"/>
      <c r="WXW269" s="307"/>
      <c r="WXX269" s="336"/>
      <c r="WXY269" s="309"/>
      <c r="WXZ269" s="337"/>
      <c r="WYA269" s="307"/>
      <c r="WYB269" s="336"/>
      <c r="WYC269" s="309"/>
      <c r="WYD269" s="337"/>
      <c r="WYE269" s="307"/>
      <c r="WYF269" s="336"/>
      <c r="WYG269" s="309"/>
      <c r="WYH269" s="337"/>
      <c r="WYI269" s="307"/>
      <c r="WYJ269" s="336"/>
      <c r="WYK269" s="309"/>
      <c r="WYL269" s="337"/>
      <c r="WYM269" s="307"/>
      <c r="WYN269" s="336"/>
      <c r="WYO269" s="309"/>
      <c r="WYP269" s="337"/>
      <c r="WYQ269" s="307"/>
      <c r="WYR269" s="336"/>
      <c r="WYS269" s="309"/>
      <c r="WYT269" s="337"/>
      <c r="WYU269" s="307"/>
      <c r="WYV269" s="336"/>
      <c r="WYW269" s="309"/>
      <c r="WYX269" s="337"/>
      <c r="WYY269" s="307"/>
      <c r="WYZ269" s="336"/>
      <c r="WZA269" s="309"/>
      <c r="WZB269" s="337"/>
      <c r="WZC269" s="307"/>
      <c r="WZD269" s="336"/>
      <c r="WZE269" s="309"/>
      <c r="WZF269" s="337"/>
      <c r="WZG269" s="307"/>
      <c r="WZH269" s="336"/>
      <c r="WZI269" s="309"/>
      <c r="WZJ269" s="337"/>
      <c r="WZK269" s="307"/>
      <c r="WZL269" s="336"/>
      <c r="WZM269" s="309"/>
      <c r="WZN269" s="337"/>
      <c r="WZO269" s="307"/>
      <c r="WZP269" s="336"/>
      <c r="WZQ269" s="309"/>
      <c r="WZR269" s="337"/>
      <c r="WZS269" s="307"/>
      <c r="WZT269" s="336"/>
      <c r="WZU269" s="309"/>
      <c r="WZV269" s="337"/>
      <c r="WZW269" s="307"/>
      <c r="WZX269" s="336"/>
      <c r="WZY269" s="309"/>
      <c r="WZZ269" s="337"/>
      <c r="XAA269" s="307"/>
      <c r="XAB269" s="336"/>
      <c r="XAC269" s="309"/>
      <c r="XAD269" s="337"/>
      <c r="XAE269" s="307"/>
      <c r="XAF269" s="336"/>
      <c r="XAG269" s="309"/>
      <c r="XAH269" s="337"/>
      <c r="XAI269" s="307"/>
      <c r="XAJ269" s="336"/>
      <c r="XAK269" s="309"/>
      <c r="XAL269" s="337"/>
      <c r="XAM269" s="307"/>
      <c r="XAN269" s="336"/>
      <c r="XAO269" s="309"/>
      <c r="XAP269" s="337"/>
      <c r="XAQ269" s="307"/>
      <c r="XAR269" s="336"/>
      <c r="XAS269" s="309"/>
      <c r="XAT269" s="337"/>
      <c r="XAU269" s="307"/>
      <c r="XAV269" s="336"/>
      <c r="XAW269" s="309"/>
      <c r="XAX269" s="337"/>
      <c r="XAY269" s="307"/>
      <c r="XAZ269" s="336"/>
      <c r="XBA269" s="309"/>
      <c r="XBB269" s="337"/>
      <c r="XBC269" s="307"/>
      <c r="XBD269" s="336"/>
      <c r="XBE269" s="309"/>
      <c r="XBF269" s="337"/>
      <c r="XBG269" s="307"/>
      <c r="XBH269" s="336"/>
      <c r="XBI269" s="309"/>
      <c r="XBJ269" s="337"/>
      <c r="XBK269" s="307"/>
      <c r="XBL269" s="336"/>
      <c r="XBM269" s="309"/>
      <c r="XBN269" s="337"/>
      <c r="XBO269" s="307"/>
      <c r="XBP269" s="336"/>
      <c r="XBQ269" s="309"/>
      <c r="XBR269" s="337"/>
      <c r="XBS269" s="307"/>
      <c r="XBT269" s="336"/>
      <c r="XBU269" s="309"/>
      <c r="XBV269" s="337"/>
      <c r="XBW269" s="307"/>
      <c r="XBX269" s="336"/>
      <c r="XBY269" s="309"/>
      <c r="XBZ269" s="337"/>
      <c r="XCA269" s="307"/>
      <c r="XCB269" s="336"/>
      <c r="XCC269" s="309"/>
      <c r="XCD269" s="337"/>
      <c r="XCE269" s="307"/>
      <c r="XCF269" s="336"/>
      <c r="XCG269" s="309"/>
      <c r="XCH269" s="337"/>
      <c r="XCI269" s="307"/>
      <c r="XCJ269" s="336"/>
      <c r="XCK269" s="309"/>
      <c r="XCL269" s="337"/>
      <c r="XCM269" s="307"/>
      <c r="XCN269" s="336"/>
      <c r="XCO269" s="309"/>
      <c r="XCP269" s="337"/>
      <c r="XCQ269" s="307"/>
      <c r="XCR269" s="336"/>
      <c r="XCS269" s="309"/>
      <c r="XCT269" s="337"/>
      <c r="XCU269" s="307"/>
      <c r="XCV269" s="336"/>
      <c r="XCW269" s="309"/>
      <c r="XCX269" s="337"/>
      <c r="XCY269" s="307"/>
      <c r="XCZ269" s="336"/>
      <c r="XDA269" s="309"/>
      <c r="XDB269" s="337"/>
      <c r="XDC269" s="307"/>
      <c r="XDD269" s="336"/>
      <c r="XDE269" s="309"/>
      <c r="XDF269" s="337"/>
      <c r="XDG269" s="307"/>
      <c r="XDH269" s="336"/>
      <c r="XDI269" s="309"/>
      <c r="XDJ269" s="337"/>
      <c r="XDK269" s="307"/>
      <c r="XDL269" s="336"/>
      <c r="XDM269" s="309"/>
      <c r="XDN269" s="337"/>
      <c r="XDO269" s="307"/>
      <c r="XDP269" s="336"/>
      <c r="XDQ269" s="309"/>
      <c r="XDR269" s="337"/>
      <c r="XDS269" s="307"/>
      <c r="XDT269" s="336"/>
      <c r="XDU269" s="309"/>
      <c r="XDV269" s="337"/>
      <c r="XDW269" s="307"/>
      <c r="XDX269" s="336"/>
      <c r="XDY269" s="309"/>
      <c r="XDZ269" s="337"/>
      <c r="XEA269" s="307"/>
      <c r="XEB269" s="336"/>
      <c r="XEC269" s="309"/>
      <c r="XED269" s="337"/>
      <c r="XEE269" s="307"/>
      <c r="XEF269" s="336"/>
      <c r="XEG269" s="309"/>
      <c r="XEH269" s="337"/>
      <c r="XEI269" s="307"/>
      <c r="XEJ269" s="336"/>
      <c r="XEK269" s="309"/>
      <c r="XEL269" s="337"/>
      <c r="XEM269" s="307"/>
      <c r="XEN269" s="336"/>
      <c r="XEO269" s="309"/>
    </row>
    <row r="270" spans="1:16369" hidden="1">
      <c r="A270" s="337"/>
      <c r="B270" s="338"/>
      <c r="C270" s="336"/>
      <c r="D270" s="340"/>
      <c r="E270" s="325"/>
    </row>
    <row r="271" spans="1:16369" hidden="1">
      <c r="A271" s="337"/>
      <c r="B271" s="338"/>
      <c r="C271" s="336"/>
      <c r="D271" s="340"/>
      <c r="E271" s="325"/>
    </row>
    <row r="272" spans="1:16369" hidden="1">
      <c r="A272" s="341" t="s">
        <v>348</v>
      </c>
      <c r="B272" s="316" t="s">
        <v>514</v>
      </c>
      <c r="C272" s="317" t="s">
        <v>185</v>
      </c>
      <c r="D272" s="340"/>
      <c r="E272" s="319">
        <f>+D275</f>
        <v>0</v>
      </c>
    </row>
    <row r="273" spans="1:5" hidden="1">
      <c r="A273" s="337"/>
      <c r="B273" s="338"/>
      <c r="C273" s="339"/>
      <c r="D273" s="340"/>
    </row>
    <row r="274" spans="1:5" hidden="1">
      <c r="A274" s="330" t="s">
        <v>184</v>
      </c>
      <c r="B274" s="322" t="s">
        <v>515</v>
      </c>
      <c r="C274" s="332" t="s">
        <v>516</v>
      </c>
      <c r="D274" s="333">
        <f>+D275</f>
        <v>0</v>
      </c>
      <c r="E274" s="325"/>
    </row>
    <row r="275" spans="1:5" hidden="1">
      <c r="A275" s="67" t="s">
        <v>184</v>
      </c>
      <c r="B275" s="307" t="s">
        <v>466</v>
      </c>
      <c r="C275" s="336" t="s">
        <v>467</v>
      </c>
      <c r="D275" s="340">
        <v>0</v>
      </c>
      <c r="E275" s="319"/>
    </row>
    <row r="276" spans="1:5" hidden="1">
      <c r="C276" s="336"/>
      <c r="D276" s="375"/>
      <c r="E276" s="319"/>
    </row>
    <row r="277" spans="1:5" hidden="1">
      <c r="B277" s="316"/>
      <c r="C277" s="320"/>
      <c r="D277" s="318"/>
      <c r="E277" s="319"/>
    </row>
    <row r="278" spans="1:5" ht="12" hidden="1">
      <c r="B278" s="311"/>
      <c r="C278" s="312" t="s">
        <v>539</v>
      </c>
      <c r="D278" s="352"/>
      <c r="E278" s="374">
        <f>SUM(E210:E277)</f>
        <v>0</v>
      </c>
    </row>
    <row r="279" spans="1:5" ht="12" hidden="1">
      <c r="B279" s="311"/>
      <c r="E279" s="365"/>
    </row>
    <row r="280" spans="1:5" ht="12" hidden="1">
      <c r="B280" s="311"/>
      <c r="E280" s="365"/>
    </row>
    <row r="281" spans="1:5" ht="12" hidden="1">
      <c r="B281" s="311"/>
      <c r="E281" s="365"/>
    </row>
    <row r="282" spans="1:5" ht="12" hidden="1">
      <c r="B282" s="311"/>
      <c r="E282" s="365"/>
    </row>
    <row r="283" spans="1:5" ht="12" hidden="1">
      <c r="B283" s="311"/>
      <c r="E283" s="365"/>
    </row>
    <row r="284" spans="1:5" ht="12">
      <c r="B284" s="367" t="s">
        <v>540</v>
      </c>
      <c r="C284" s="363"/>
      <c r="D284" s="368" t="s">
        <v>226</v>
      </c>
      <c r="E284" s="365"/>
    </row>
    <row r="285" spans="1:5" ht="12">
      <c r="B285" s="311"/>
      <c r="C285" s="363"/>
      <c r="D285" s="364"/>
      <c r="E285" s="365"/>
    </row>
    <row r="286" spans="1:5">
      <c r="A286" s="315" t="s">
        <v>23</v>
      </c>
      <c r="B286" s="316" t="s">
        <v>24</v>
      </c>
      <c r="C286" s="317" t="s">
        <v>25</v>
      </c>
      <c r="D286" s="318"/>
      <c r="E286" s="319">
        <f>+D291+D294+D301+D305+D288</f>
        <v>3999999.997554</v>
      </c>
    </row>
    <row r="287" spans="1:5">
      <c r="B287" s="316"/>
      <c r="C287" s="320"/>
      <c r="D287" s="318"/>
      <c r="E287" s="68"/>
    </row>
    <row r="288" spans="1:5" hidden="1">
      <c r="A288" s="321" t="s">
        <v>26</v>
      </c>
      <c r="B288" s="357" t="s">
        <v>27</v>
      </c>
      <c r="C288" s="358" t="s">
        <v>28</v>
      </c>
      <c r="D288" s="324">
        <f>+D289</f>
        <v>0</v>
      </c>
      <c r="E288" s="68"/>
    </row>
    <row r="289" spans="1:5" hidden="1">
      <c r="A289" s="337" t="s">
        <v>26</v>
      </c>
      <c r="B289" s="338" t="s">
        <v>29</v>
      </c>
      <c r="C289" s="318" t="s">
        <v>30</v>
      </c>
      <c r="D289" s="376">
        <v>0</v>
      </c>
      <c r="E289" s="68"/>
    </row>
    <row r="290" spans="1:5" hidden="1">
      <c r="B290" s="316"/>
      <c r="C290" s="320"/>
      <c r="D290" s="318"/>
      <c r="E290" s="68"/>
    </row>
    <row r="291" spans="1:5">
      <c r="A291" s="321" t="s">
        <v>26</v>
      </c>
      <c r="B291" s="357" t="s">
        <v>35</v>
      </c>
      <c r="C291" s="358" t="s">
        <v>36</v>
      </c>
      <c r="D291" s="324">
        <f>+D292</f>
        <v>3124918.62</v>
      </c>
      <c r="E291" s="68"/>
    </row>
    <row r="292" spans="1:5">
      <c r="A292" s="337" t="s">
        <v>26</v>
      </c>
      <c r="B292" s="338" t="s">
        <v>37</v>
      </c>
      <c r="C292" s="318" t="s">
        <v>38</v>
      </c>
      <c r="D292" s="328">
        <v>3124918.62</v>
      </c>
      <c r="E292" s="319"/>
    </row>
    <row r="293" spans="1:5">
      <c r="B293" s="316"/>
      <c r="C293" s="320"/>
      <c r="D293" s="319"/>
      <c r="E293" s="319"/>
    </row>
    <row r="294" spans="1:5">
      <c r="A294" s="370" t="s">
        <v>26</v>
      </c>
      <c r="B294" s="331" t="s">
        <v>41</v>
      </c>
      <c r="C294" s="332" t="s">
        <v>42</v>
      </c>
      <c r="D294" s="353">
        <f>SUM(D295:D299)</f>
        <v>260409.88500000001</v>
      </c>
      <c r="E294" s="319"/>
    </row>
    <row r="295" spans="1:5" hidden="1">
      <c r="A295" s="326" t="s">
        <v>26</v>
      </c>
      <c r="B295" s="327" t="s">
        <v>43</v>
      </c>
      <c r="C295" s="318" t="s">
        <v>538</v>
      </c>
      <c r="D295" s="69">
        <v>0</v>
      </c>
      <c r="E295" s="319"/>
    </row>
    <row r="296" spans="1:5" hidden="1">
      <c r="A296" s="326" t="s">
        <v>26</v>
      </c>
      <c r="B296" s="327" t="s">
        <v>227</v>
      </c>
      <c r="C296" s="318" t="s">
        <v>228</v>
      </c>
      <c r="D296" s="69">
        <v>0</v>
      </c>
      <c r="E296" s="319"/>
    </row>
    <row r="297" spans="1:5">
      <c r="A297" s="326" t="s">
        <v>26</v>
      </c>
      <c r="B297" s="327" t="s">
        <v>45</v>
      </c>
      <c r="C297" s="318" t="s">
        <v>46</v>
      </c>
      <c r="D297" s="69">
        <f>+(D288+D291+D295+D296+D298+D299)/12</f>
        <v>260409.88500000001</v>
      </c>
      <c r="E297" s="319"/>
    </row>
    <row r="298" spans="1:5" hidden="1">
      <c r="A298" s="326" t="s">
        <v>26</v>
      </c>
      <c r="B298" s="327" t="s">
        <v>47</v>
      </c>
      <c r="C298" s="318" t="s">
        <v>48</v>
      </c>
      <c r="D298" s="69">
        <v>0</v>
      </c>
      <c r="E298" s="319"/>
    </row>
    <row r="299" spans="1:5" hidden="1">
      <c r="A299" s="326" t="s">
        <v>26</v>
      </c>
      <c r="B299" s="327" t="s">
        <v>342</v>
      </c>
      <c r="C299" s="318" t="s">
        <v>343</v>
      </c>
      <c r="D299" s="69">
        <v>0</v>
      </c>
      <c r="E299" s="319"/>
    </row>
    <row r="300" spans="1:5">
      <c r="A300" s="326"/>
      <c r="D300" s="69"/>
      <c r="E300" s="319"/>
    </row>
    <row r="301" spans="1:5" ht="20.399999999999999">
      <c r="A301" s="370" t="s">
        <v>49</v>
      </c>
      <c r="B301" s="331" t="s">
        <v>50</v>
      </c>
      <c r="C301" s="332" t="s">
        <v>51</v>
      </c>
      <c r="D301" s="353">
        <f>SUM(D302:D303)</f>
        <v>304679.56544999999</v>
      </c>
      <c r="E301" s="319"/>
    </row>
    <row r="302" spans="1:5" ht="20.399999999999999">
      <c r="A302" s="335" t="s">
        <v>49</v>
      </c>
      <c r="B302" s="307" t="s">
        <v>52</v>
      </c>
      <c r="C302" s="336" t="s">
        <v>262</v>
      </c>
      <c r="D302" s="69">
        <f>+(D288+D291+D295+D296+D298+D299)*9.25%</f>
        <v>289054.97235</v>
      </c>
      <c r="E302" s="319"/>
    </row>
    <row r="303" spans="1:5" ht="20.399999999999999">
      <c r="A303" s="335" t="s">
        <v>49</v>
      </c>
      <c r="B303" s="307" t="s">
        <v>54</v>
      </c>
      <c r="C303" s="336" t="s">
        <v>55</v>
      </c>
      <c r="D303" s="69">
        <f>+(D289+D292+D296+D298+D299)*0.5%</f>
        <v>15624.5931</v>
      </c>
      <c r="E303" s="319"/>
    </row>
    <row r="304" spans="1:5">
      <c r="D304" s="69"/>
      <c r="E304" s="319"/>
    </row>
    <row r="305" spans="1:5" ht="20.399999999999999">
      <c r="A305" s="370" t="s">
        <v>49</v>
      </c>
      <c r="B305" s="331" t="s">
        <v>56</v>
      </c>
      <c r="C305" s="332" t="s">
        <v>57</v>
      </c>
      <c r="D305" s="353">
        <f>SUM(D306:D308)</f>
        <v>309991.927104</v>
      </c>
      <c r="E305" s="319"/>
    </row>
    <row r="306" spans="1:5" ht="20.399999999999999">
      <c r="A306" s="335" t="s">
        <v>49</v>
      </c>
      <c r="B306" s="307" t="s">
        <v>58</v>
      </c>
      <c r="C306" s="336" t="s">
        <v>59</v>
      </c>
      <c r="D306" s="69">
        <f>+(D288+D295+D296+D298+D299+D291)*5.42%</f>
        <v>169370.58920399999</v>
      </c>
      <c r="E306" s="319"/>
    </row>
    <row r="307" spans="1:5" ht="20.399999999999999">
      <c r="A307" s="335" t="s">
        <v>49</v>
      </c>
      <c r="B307" s="307" t="s">
        <v>60</v>
      </c>
      <c r="C307" s="336" t="s">
        <v>263</v>
      </c>
      <c r="D307" s="69">
        <f>+(D288+D291+D295+D296+D298+D299)*3%</f>
        <v>93747.558600000004</v>
      </c>
      <c r="E307" s="319"/>
    </row>
    <row r="308" spans="1:5">
      <c r="A308" s="335" t="s">
        <v>49</v>
      </c>
      <c r="B308" s="307" t="s">
        <v>62</v>
      </c>
      <c r="C308" s="308" t="s">
        <v>63</v>
      </c>
      <c r="D308" s="69">
        <f>+(D288+D291+D295+D296+D298+D299)*1.5%</f>
        <v>46873.779300000002</v>
      </c>
      <c r="E308" s="319"/>
    </row>
    <row r="309" spans="1:5" ht="12">
      <c r="B309" s="311"/>
      <c r="C309" s="363"/>
      <c r="D309" s="364"/>
      <c r="E309" s="365"/>
    </row>
    <row r="310" spans="1:5" ht="12">
      <c r="B310" s="311"/>
      <c r="C310" s="363"/>
      <c r="D310" s="364"/>
      <c r="E310" s="365"/>
    </row>
    <row r="311" spans="1:5" hidden="1">
      <c r="A311" s="341" t="s">
        <v>64</v>
      </c>
      <c r="B311" s="316" t="s">
        <v>205</v>
      </c>
      <c r="C311" s="317" t="s">
        <v>65</v>
      </c>
      <c r="D311" s="340"/>
      <c r="E311" s="319">
        <f>+D316+D319+D313</f>
        <v>0</v>
      </c>
    </row>
    <row r="312" spans="1:5" hidden="1">
      <c r="A312" s="337"/>
      <c r="B312" s="338"/>
      <c r="C312" s="339"/>
      <c r="D312" s="340"/>
      <c r="E312" s="325"/>
    </row>
    <row r="313" spans="1:5" hidden="1">
      <c r="A313" s="330" t="s">
        <v>64</v>
      </c>
      <c r="B313" s="331" t="s">
        <v>66</v>
      </c>
      <c r="C313" s="342" t="s">
        <v>67</v>
      </c>
      <c r="D313" s="324">
        <f>+D314</f>
        <v>0</v>
      </c>
      <c r="E313" s="325"/>
    </row>
    <row r="314" spans="1:5" hidden="1">
      <c r="A314" s="337" t="s">
        <v>64</v>
      </c>
      <c r="B314" s="338" t="s">
        <v>70</v>
      </c>
      <c r="C314" s="336" t="s">
        <v>71</v>
      </c>
      <c r="D314" s="340">
        <v>0</v>
      </c>
      <c r="E314" s="325"/>
    </row>
    <row r="315" spans="1:5" hidden="1">
      <c r="A315" s="337"/>
      <c r="B315" s="338"/>
      <c r="C315" s="339"/>
      <c r="D315" s="340"/>
      <c r="E315" s="325"/>
    </row>
    <row r="316" spans="1:5" hidden="1">
      <c r="A316" s="330" t="s">
        <v>64</v>
      </c>
      <c r="B316" s="331" t="s">
        <v>72</v>
      </c>
      <c r="C316" s="342" t="s">
        <v>336</v>
      </c>
      <c r="D316" s="324">
        <f>+D317</f>
        <v>0</v>
      </c>
      <c r="E316" s="325"/>
    </row>
    <row r="317" spans="1:5" hidden="1">
      <c r="A317" s="337" t="s">
        <v>64</v>
      </c>
      <c r="B317" s="338" t="s">
        <v>74</v>
      </c>
      <c r="C317" s="336" t="s">
        <v>75</v>
      </c>
      <c r="D317" s="340">
        <v>0</v>
      </c>
      <c r="E317" s="325"/>
    </row>
    <row r="318" spans="1:5" hidden="1">
      <c r="A318" s="337"/>
      <c r="B318" s="338"/>
      <c r="C318" s="336"/>
      <c r="D318" s="340"/>
      <c r="E318" s="325"/>
    </row>
    <row r="319" spans="1:5" hidden="1">
      <c r="A319" s="330" t="s">
        <v>64</v>
      </c>
      <c r="B319" s="331" t="s">
        <v>251</v>
      </c>
      <c r="C319" s="342" t="s">
        <v>103</v>
      </c>
      <c r="D319" s="324">
        <f>+D320</f>
        <v>0</v>
      </c>
      <c r="E319" s="325"/>
    </row>
    <row r="320" spans="1:5" ht="20.399999999999999" hidden="1">
      <c r="A320" s="335" t="s">
        <v>64</v>
      </c>
      <c r="B320" s="307" t="s">
        <v>108</v>
      </c>
      <c r="C320" s="336" t="s">
        <v>109</v>
      </c>
      <c r="D320" s="309">
        <v>0</v>
      </c>
      <c r="E320" s="325"/>
    </row>
    <row r="321" spans="1:5" hidden="1">
      <c r="A321" s="337"/>
      <c r="B321" s="338"/>
      <c r="C321" s="336"/>
      <c r="D321" s="340"/>
      <c r="E321" s="325"/>
    </row>
    <row r="322" spans="1:5" hidden="1">
      <c r="A322" s="337"/>
      <c r="B322" s="338"/>
      <c r="C322" s="336"/>
      <c r="D322" s="340"/>
      <c r="E322" s="325"/>
    </row>
    <row r="323" spans="1:5" hidden="1">
      <c r="A323" s="341" t="s">
        <v>64</v>
      </c>
      <c r="B323" s="316">
        <v>2</v>
      </c>
      <c r="C323" s="317" t="s">
        <v>122</v>
      </c>
      <c r="D323" s="340"/>
      <c r="E323" s="319">
        <f>+D325+D329+D334+D338</f>
        <v>0</v>
      </c>
    </row>
    <row r="324" spans="1:5" hidden="1">
      <c r="A324" s="337"/>
      <c r="B324" s="338"/>
      <c r="C324" s="336"/>
      <c r="D324" s="340"/>
      <c r="E324" s="325"/>
    </row>
    <row r="325" spans="1:5" hidden="1">
      <c r="A325" s="330" t="s">
        <v>64</v>
      </c>
      <c r="B325" s="331" t="s">
        <v>123</v>
      </c>
      <c r="C325" s="342" t="s">
        <v>124</v>
      </c>
      <c r="D325" s="324">
        <f>+D326+D327</f>
        <v>0</v>
      </c>
      <c r="E325" s="325"/>
    </row>
    <row r="326" spans="1:5" hidden="1">
      <c r="A326" s="337" t="s">
        <v>64</v>
      </c>
      <c r="B326" s="338" t="s">
        <v>127</v>
      </c>
      <c r="C326" s="336" t="s">
        <v>128</v>
      </c>
      <c r="D326" s="340">
        <v>0</v>
      </c>
      <c r="E326" s="377"/>
    </row>
    <row r="327" spans="1:5" hidden="1">
      <c r="A327" s="337" t="s">
        <v>64</v>
      </c>
      <c r="B327" s="338" t="s">
        <v>129</v>
      </c>
      <c r="C327" s="336" t="s">
        <v>130</v>
      </c>
      <c r="D327" s="340">
        <v>0</v>
      </c>
      <c r="E327" s="325"/>
    </row>
    <row r="328" spans="1:5" hidden="1">
      <c r="A328" s="337"/>
      <c r="B328" s="338"/>
      <c r="C328" s="336"/>
      <c r="D328" s="340"/>
      <c r="E328" s="325"/>
    </row>
    <row r="329" spans="1:5" hidden="1">
      <c r="A329" s="330" t="s">
        <v>64</v>
      </c>
      <c r="B329" s="331" t="s">
        <v>131</v>
      </c>
      <c r="C329" s="342" t="s">
        <v>132</v>
      </c>
      <c r="D329" s="324">
        <f>+D330+D332+D331</f>
        <v>0</v>
      </c>
      <c r="E329" s="325"/>
    </row>
    <row r="330" spans="1:5" hidden="1">
      <c r="A330" s="337" t="s">
        <v>64</v>
      </c>
      <c r="B330" s="338" t="s">
        <v>133</v>
      </c>
      <c r="C330" s="336" t="s">
        <v>134</v>
      </c>
      <c r="D330" s="340">
        <v>0</v>
      </c>
      <c r="E330" s="325"/>
    </row>
    <row r="331" spans="1:5" hidden="1">
      <c r="A331" s="337" t="s">
        <v>64</v>
      </c>
      <c r="B331" s="338" t="s">
        <v>135</v>
      </c>
      <c r="C331" s="336" t="s">
        <v>136</v>
      </c>
      <c r="D331" s="340">
        <v>0</v>
      </c>
      <c r="E331" s="325"/>
    </row>
    <row r="332" spans="1:5" ht="20.399999999999999" hidden="1">
      <c r="A332" s="335" t="s">
        <v>64</v>
      </c>
      <c r="B332" s="307" t="s">
        <v>256</v>
      </c>
      <c r="C332" s="336" t="s">
        <v>257</v>
      </c>
      <c r="D332" s="309">
        <v>0</v>
      </c>
      <c r="E332" s="334"/>
    </row>
    <row r="333" spans="1:5" hidden="1">
      <c r="A333" s="337"/>
      <c r="B333" s="338"/>
      <c r="C333" s="336"/>
      <c r="E333" s="325"/>
    </row>
    <row r="334" spans="1:5" hidden="1">
      <c r="A334" s="330" t="s">
        <v>64</v>
      </c>
      <c r="B334" s="331" t="s">
        <v>139</v>
      </c>
      <c r="C334" s="342" t="s">
        <v>140</v>
      </c>
      <c r="D334" s="324">
        <f>SUM(D335:D336)</f>
        <v>0</v>
      </c>
      <c r="E334" s="325"/>
    </row>
    <row r="335" spans="1:5" hidden="1">
      <c r="A335" s="337" t="s">
        <v>64</v>
      </c>
      <c r="B335" s="338" t="s">
        <v>141</v>
      </c>
      <c r="C335" s="336" t="s">
        <v>142</v>
      </c>
      <c r="D335" s="309">
        <v>0</v>
      </c>
      <c r="E335" s="325"/>
    </row>
    <row r="336" spans="1:5" hidden="1">
      <c r="A336" s="337" t="s">
        <v>64</v>
      </c>
      <c r="B336" s="338" t="s">
        <v>143</v>
      </c>
      <c r="C336" s="336" t="s">
        <v>144</v>
      </c>
      <c r="E336" s="325"/>
    </row>
    <row r="337" spans="1:5" hidden="1">
      <c r="A337" s="337"/>
      <c r="B337" s="338"/>
      <c r="C337" s="336"/>
      <c r="E337" s="325"/>
    </row>
    <row r="338" spans="1:5" hidden="1">
      <c r="A338" s="330" t="s">
        <v>64</v>
      </c>
      <c r="B338" s="331" t="s">
        <v>145</v>
      </c>
      <c r="C338" s="342" t="s">
        <v>146</v>
      </c>
      <c r="D338" s="324">
        <f>SUM(D339:D340)</f>
        <v>0</v>
      </c>
      <c r="E338" s="325"/>
    </row>
    <row r="339" spans="1:5" hidden="1">
      <c r="A339" s="337" t="s">
        <v>64</v>
      </c>
      <c r="B339" s="338" t="s">
        <v>151</v>
      </c>
      <c r="C339" s="336" t="s">
        <v>152</v>
      </c>
      <c r="D339" s="340">
        <v>0</v>
      </c>
      <c r="E339" s="325"/>
    </row>
    <row r="340" spans="1:5" hidden="1">
      <c r="A340" s="337" t="s">
        <v>64</v>
      </c>
      <c r="B340" s="338" t="s">
        <v>155</v>
      </c>
      <c r="C340" s="336" t="s">
        <v>156</v>
      </c>
      <c r="D340" s="340">
        <v>0</v>
      </c>
      <c r="E340" s="325"/>
    </row>
    <row r="341" spans="1:5" hidden="1">
      <c r="A341" s="337"/>
      <c r="B341" s="338"/>
      <c r="C341" s="336"/>
      <c r="D341" s="340"/>
      <c r="E341" s="325"/>
    </row>
    <row r="342" spans="1:5" hidden="1">
      <c r="A342" s="337"/>
      <c r="B342" s="338"/>
      <c r="C342" s="336"/>
      <c r="D342" s="340"/>
      <c r="E342" s="325"/>
    </row>
    <row r="343" spans="1:5">
      <c r="A343" s="341">
        <v>2</v>
      </c>
      <c r="B343" s="316">
        <v>5</v>
      </c>
      <c r="C343" s="317" t="s">
        <v>157</v>
      </c>
      <c r="D343" s="364"/>
      <c r="E343" s="319">
        <f>+D345</f>
        <v>15000000</v>
      </c>
    </row>
    <row r="344" spans="1:5" ht="12">
      <c r="B344" s="311"/>
      <c r="C344" s="363"/>
      <c r="D344" s="364"/>
      <c r="E344" s="365"/>
    </row>
    <row r="345" spans="1:5" ht="12">
      <c r="A345" s="330" t="s">
        <v>158</v>
      </c>
      <c r="B345" s="322" t="s">
        <v>159</v>
      </c>
      <c r="C345" s="332" t="s">
        <v>160</v>
      </c>
      <c r="D345" s="333">
        <f>+D346+D347</f>
        <v>15000000</v>
      </c>
      <c r="E345" s="365"/>
    </row>
    <row r="346" spans="1:5" ht="12" hidden="1">
      <c r="A346" s="337" t="s">
        <v>158</v>
      </c>
      <c r="B346" s="307" t="s">
        <v>161</v>
      </c>
      <c r="C346" s="336" t="s">
        <v>162</v>
      </c>
      <c r="D346" s="309">
        <v>0</v>
      </c>
      <c r="E346" s="365"/>
    </row>
    <row r="347" spans="1:5" ht="12">
      <c r="A347" s="337" t="s">
        <v>229</v>
      </c>
      <c r="B347" s="307" t="s">
        <v>230</v>
      </c>
      <c r="C347" s="336" t="s">
        <v>231</v>
      </c>
      <c r="D347" s="309">
        <v>15000000</v>
      </c>
      <c r="E347" s="365"/>
    </row>
    <row r="348" spans="1:5">
      <c r="A348" s="337"/>
      <c r="B348" s="338"/>
      <c r="C348" s="336"/>
      <c r="D348" s="340"/>
      <c r="E348" s="325"/>
    </row>
    <row r="349" spans="1:5" hidden="1">
      <c r="A349" s="337"/>
      <c r="B349" s="338"/>
      <c r="C349" s="336"/>
      <c r="D349" s="340"/>
      <c r="E349" s="325"/>
    </row>
    <row r="350" spans="1:5" hidden="1">
      <c r="B350" s="316" t="s">
        <v>514</v>
      </c>
      <c r="C350" s="317" t="s">
        <v>185</v>
      </c>
      <c r="D350" s="364"/>
      <c r="E350" s="319">
        <f>+D352</f>
        <v>0</v>
      </c>
    </row>
    <row r="351" spans="1:5" ht="12" hidden="1">
      <c r="B351" s="311"/>
      <c r="C351" s="363"/>
      <c r="D351" s="364"/>
      <c r="E351" s="365"/>
    </row>
    <row r="352" spans="1:5" ht="12" hidden="1">
      <c r="A352" s="337"/>
      <c r="B352" s="322" t="s">
        <v>515</v>
      </c>
      <c r="C352" s="332" t="s">
        <v>516</v>
      </c>
      <c r="D352" s="333">
        <f>+D353</f>
        <v>0</v>
      </c>
      <c r="E352" s="365"/>
    </row>
    <row r="353" spans="1:5" ht="12" hidden="1">
      <c r="A353" s="67" t="s">
        <v>184</v>
      </c>
      <c r="B353" s="307" t="s">
        <v>466</v>
      </c>
      <c r="C353" s="336" t="s">
        <v>467</v>
      </c>
      <c r="D353" s="309">
        <v>0</v>
      </c>
      <c r="E353" s="365"/>
    </row>
    <row r="354" spans="1:5" ht="12" hidden="1">
      <c r="B354" s="311"/>
      <c r="C354" s="343"/>
      <c r="D354" s="378"/>
      <c r="E354" s="365"/>
    </row>
    <row r="355" spans="1:5" ht="12">
      <c r="B355" s="311"/>
      <c r="C355" s="343"/>
      <c r="D355" s="378"/>
      <c r="E355" s="365"/>
    </row>
    <row r="356" spans="1:5" ht="12">
      <c r="B356" s="311"/>
      <c r="C356" s="312" t="s">
        <v>541</v>
      </c>
      <c r="D356" s="364"/>
      <c r="E356" s="365">
        <f>SUM(E285:E353)</f>
        <v>18999999.997554</v>
      </c>
    </row>
    <row r="357" spans="1:5" ht="12">
      <c r="B357" s="311"/>
      <c r="C357" s="312"/>
      <c r="D357" s="364"/>
      <c r="E357" s="365"/>
    </row>
    <row r="358" spans="1:5" ht="12">
      <c r="B358" s="311"/>
      <c r="C358" s="312"/>
      <c r="D358" s="364"/>
      <c r="E358" s="365"/>
    </row>
    <row r="359" spans="1:5" ht="12">
      <c r="B359" s="311"/>
      <c r="C359" s="312"/>
      <c r="D359" s="364"/>
      <c r="E359" s="365"/>
    </row>
    <row r="360" spans="1:5" ht="12">
      <c r="B360" s="311"/>
      <c r="C360" s="312"/>
      <c r="D360" s="364"/>
      <c r="E360" s="365"/>
    </row>
    <row r="361" spans="1:5" ht="12">
      <c r="B361" s="311"/>
      <c r="C361" s="312"/>
      <c r="D361" s="364"/>
      <c r="E361" s="365"/>
    </row>
    <row r="362" spans="1:5" ht="12" hidden="1">
      <c r="B362" s="367" t="s">
        <v>542</v>
      </c>
      <c r="C362" s="363"/>
      <c r="D362" s="368" t="s">
        <v>235</v>
      </c>
      <c r="E362" s="365"/>
    </row>
    <row r="363" spans="1:5" ht="12" hidden="1">
      <c r="B363" s="311"/>
      <c r="C363" s="363"/>
      <c r="D363" s="364"/>
      <c r="E363" s="365"/>
    </row>
    <row r="364" spans="1:5" hidden="1">
      <c r="A364" s="315" t="s">
        <v>23</v>
      </c>
      <c r="B364" s="316" t="s">
        <v>24</v>
      </c>
      <c r="C364" s="317" t="s">
        <v>25</v>
      </c>
      <c r="D364" s="318"/>
      <c r="E364" s="319">
        <f>+D371+D377+D381+D366</f>
        <v>0</v>
      </c>
    </row>
    <row r="365" spans="1:5" hidden="1">
      <c r="B365" s="316"/>
      <c r="C365" s="320"/>
      <c r="D365" s="318"/>
      <c r="E365" s="68"/>
    </row>
    <row r="366" spans="1:5" hidden="1">
      <c r="A366" s="321" t="s">
        <v>26</v>
      </c>
      <c r="B366" s="322" t="s">
        <v>27</v>
      </c>
      <c r="C366" s="323" t="s">
        <v>28</v>
      </c>
      <c r="D366" s="324">
        <f>SUM(D367:D369)</f>
        <v>0</v>
      </c>
      <c r="E366" s="68"/>
    </row>
    <row r="367" spans="1:5" hidden="1">
      <c r="A367" s="326" t="s">
        <v>26</v>
      </c>
      <c r="B367" s="327" t="s">
        <v>29</v>
      </c>
      <c r="C367" s="318" t="s">
        <v>30</v>
      </c>
      <c r="D367" s="328">
        <v>0</v>
      </c>
      <c r="E367" s="68"/>
    </row>
    <row r="368" spans="1:5" hidden="1">
      <c r="A368" s="326" t="s">
        <v>26</v>
      </c>
      <c r="B368" s="327" t="s">
        <v>31</v>
      </c>
      <c r="C368" s="318" t="s">
        <v>32</v>
      </c>
      <c r="D368" s="328">
        <v>0</v>
      </c>
      <c r="E368" s="68"/>
    </row>
    <row r="369" spans="1:5" hidden="1">
      <c r="A369" s="326" t="s">
        <v>26</v>
      </c>
      <c r="B369" s="327" t="s">
        <v>37</v>
      </c>
      <c r="C369" s="318" t="s">
        <v>38</v>
      </c>
      <c r="D369" s="328">
        <v>0</v>
      </c>
      <c r="E369" s="68"/>
    </row>
    <row r="370" spans="1:5" hidden="1">
      <c r="B370" s="316"/>
      <c r="C370" s="320"/>
      <c r="D370" s="318"/>
      <c r="E370" s="68"/>
    </row>
    <row r="371" spans="1:5" hidden="1">
      <c r="A371" s="370" t="s">
        <v>26</v>
      </c>
      <c r="B371" s="331" t="s">
        <v>41</v>
      </c>
      <c r="C371" s="332" t="s">
        <v>42</v>
      </c>
      <c r="D371" s="353">
        <f>SUM(D372:D375)</f>
        <v>0</v>
      </c>
      <c r="E371" s="319"/>
    </row>
    <row r="372" spans="1:5" hidden="1">
      <c r="A372" s="326" t="s">
        <v>26</v>
      </c>
      <c r="B372" s="327" t="s">
        <v>43</v>
      </c>
      <c r="C372" s="318" t="s">
        <v>538</v>
      </c>
      <c r="D372" s="69">
        <v>0</v>
      </c>
      <c r="E372" s="319"/>
    </row>
    <row r="373" spans="1:5" hidden="1">
      <c r="A373" s="326" t="s">
        <v>26</v>
      </c>
      <c r="B373" s="327" t="s">
        <v>45</v>
      </c>
      <c r="C373" s="318" t="s">
        <v>46</v>
      </c>
      <c r="D373" s="69">
        <f>(+D366+D372+D374+D375)/12</f>
        <v>0</v>
      </c>
      <c r="E373" s="319"/>
    </row>
    <row r="374" spans="1:5" hidden="1">
      <c r="A374" s="326" t="s">
        <v>26</v>
      </c>
      <c r="B374" s="327" t="s">
        <v>47</v>
      </c>
      <c r="C374" s="318" t="s">
        <v>48</v>
      </c>
      <c r="D374" s="69">
        <v>0</v>
      </c>
      <c r="E374" s="319"/>
    </row>
    <row r="375" spans="1:5" hidden="1">
      <c r="A375" s="326" t="s">
        <v>26</v>
      </c>
      <c r="B375" s="327" t="s">
        <v>342</v>
      </c>
      <c r="C375" s="318" t="s">
        <v>343</v>
      </c>
      <c r="D375" s="69">
        <v>0</v>
      </c>
      <c r="E375" s="319"/>
    </row>
    <row r="376" spans="1:5" hidden="1">
      <c r="A376" s="326"/>
      <c r="B376" s="327"/>
      <c r="C376" s="318"/>
      <c r="D376" s="69"/>
      <c r="E376" s="319"/>
    </row>
    <row r="377" spans="1:5" ht="20.399999999999999" hidden="1">
      <c r="A377" s="370" t="s">
        <v>49</v>
      </c>
      <c r="B377" s="331" t="s">
        <v>50</v>
      </c>
      <c r="C377" s="332" t="s">
        <v>51</v>
      </c>
      <c r="D377" s="353">
        <f>SUM(D378:D379)</f>
        <v>0</v>
      </c>
      <c r="E377" s="319"/>
    </row>
    <row r="378" spans="1:5" ht="20.399999999999999" hidden="1">
      <c r="A378" s="335" t="s">
        <v>49</v>
      </c>
      <c r="B378" s="307" t="s">
        <v>52</v>
      </c>
      <c r="C378" s="336" t="s">
        <v>262</v>
      </c>
      <c r="D378" s="69">
        <f>(+D366+D372+D374+D375)*9.25%</f>
        <v>0</v>
      </c>
      <c r="E378" s="319"/>
    </row>
    <row r="379" spans="1:5" ht="20.399999999999999" hidden="1">
      <c r="A379" s="335" t="s">
        <v>49</v>
      </c>
      <c r="B379" s="307" t="s">
        <v>54</v>
      </c>
      <c r="C379" s="336" t="s">
        <v>55</v>
      </c>
      <c r="D379" s="69">
        <f>(+D366+D372+D374+D375)*0.5%</f>
        <v>0</v>
      </c>
      <c r="E379" s="319"/>
    </row>
    <row r="380" spans="1:5" hidden="1">
      <c r="D380" s="69"/>
      <c r="E380" s="319"/>
    </row>
    <row r="381" spans="1:5" ht="20.399999999999999" hidden="1">
      <c r="A381" s="370" t="s">
        <v>49</v>
      </c>
      <c r="B381" s="331" t="s">
        <v>56</v>
      </c>
      <c r="C381" s="332" t="s">
        <v>57</v>
      </c>
      <c r="D381" s="353">
        <f>SUM(D382:D384)</f>
        <v>0</v>
      </c>
      <c r="E381" s="319"/>
    </row>
    <row r="382" spans="1:5" ht="20.399999999999999" hidden="1">
      <c r="A382" s="335" t="s">
        <v>49</v>
      </c>
      <c r="B382" s="307" t="s">
        <v>58</v>
      </c>
      <c r="C382" s="336" t="s">
        <v>59</v>
      </c>
      <c r="D382" s="69">
        <f>(+D366+D372+D374+D375)*5.42%</f>
        <v>0</v>
      </c>
      <c r="E382" s="319"/>
    </row>
    <row r="383" spans="1:5" ht="20.399999999999999" hidden="1">
      <c r="A383" s="335" t="s">
        <v>49</v>
      </c>
      <c r="B383" s="307" t="s">
        <v>60</v>
      </c>
      <c r="C383" s="336" t="s">
        <v>263</v>
      </c>
      <c r="D383" s="69">
        <f>(+D366+D372+D374+D375)*3%</f>
        <v>0</v>
      </c>
      <c r="E383" s="319"/>
    </row>
    <row r="384" spans="1:5" hidden="1">
      <c r="A384" s="335" t="s">
        <v>49</v>
      </c>
      <c r="B384" s="307" t="s">
        <v>62</v>
      </c>
      <c r="C384" s="308" t="s">
        <v>63</v>
      </c>
      <c r="D384" s="69">
        <f>(+D366+D372+D374+D375)*1.5%</f>
        <v>0</v>
      </c>
      <c r="E384" s="319"/>
    </row>
    <row r="385" spans="1:5" hidden="1">
      <c r="A385" s="326"/>
      <c r="B385" s="327"/>
      <c r="C385" s="318"/>
      <c r="D385" s="69"/>
      <c r="E385" s="319"/>
    </row>
    <row r="386" spans="1:5" hidden="1">
      <c r="A386" s="326"/>
      <c r="B386" s="327"/>
      <c r="C386" s="318"/>
      <c r="D386" s="69"/>
      <c r="E386" s="319"/>
    </row>
    <row r="387" spans="1:5" hidden="1">
      <c r="A387" s="326"/>
      <c r="B387" s="327"/>
      <c r="C387" s="318"/>
      <c r="D387" s="69"/>
      <c r="E387" s="319"/>
    </row>
    <row r="388" spans="1:5" hidden="1">
      <c r="A388" s="315" t="s">
        <v>64</v>
      </c>
      <c r="B388" s="316">
        <v>1</v>
      </c>
      <c r="C388" s="317" t="s">
        <v>65</v>
      </c>
      <c r="D388" s="318"/>
      <c r="E388" s="319">
        <f>+D390</f>
        <v>0</v>
      </c>
    </row>
    <row r="389" spans="1:5" hidden="1">
      <c r="B389" s="316"/>
      <c r="C389" s="320"/>
      <c r="D389" s="318"/>
      <c r="E389" s="68"/>
    </row>
    <row r="390" spans="1:5" hidden="1">
      <c r="A390" s="321" t="s">
        <v>64</v>
      </c>
      <c r="B390" s="322" t="s">
        <v>89</v>
      </c>
      <c r="C390" s="323" t="s">
        <v>90</v>
      </c>
      <c r="D390" s="324">
        <f>+D391</f>
        <v>0</v>
      </c>
      <c r="E390" s="68"/>
    </row>
    <row r="391" spans="1:5" hidden="1">
      <c r="A391" s="326" t="s">
        <v>64</v>
      </c>
      <c r="B391" s="327" t="s">
        <v>95</v>
      </c>
      <c r="C391" s="318" t="s">
        <v>96</v>
      </c>
      <c r="D391" s="328">
        <v>0</v>
      </c>
      <c r="E391" s="68"/>
    </row>
    <row r="392" spans="1:5" hidden="1">
      <c r="A392" s="326"/>
      <c r="B392" s="327"/>
      <c r="C392" s="318"/>
      <c r="D392" s="69"/>
      <c r="E392" s="319"/>
    </row>
    <row r="393" spans="1:5" hidden="1">
      <c r="A393" s="326"/>
      <c r="B393" s="327"/>
      <c r="C393" s="318"/>
      <c r="D393" s="69"/>
      <c r="E393" s="319"/>
    </row>
    <row r="394" spans="1:5" hidden="1">
      <c r="A394" s="315">
        <v>2</v>
      </c>
      <c r="B394" s="316">
        <v>5</v>
      </c>
      <c r="C394" s="317" t="s">
        <v>157</v>
      </c>
      <c r="D394" s="69"/>
      <c r="E394" s="319">
        <f>+D396</f>
        <v>0</v>
      </c>
    </row>
    <row r="395" spans="1:5" hidden="1">
      <c r="A395" s="326"/>
      <c r="B395" s="327"/>
      <c r="C395" s="318"/>
      <c r="D395" s="69"/>
      <c r="E395" s="319"/>
    </row>
    <row r="396" spans="1:5" hidden="1">
      <c r="A396" s="321" t="s">
        <v>158</v>
      </c>
      <c r="B396" s="322" t="s">
        <v>159</v>
      </c>
      <c r="C396" s="323" t="s">
        <v>160</v>
      </c>
      <c r="D396" s="324">
        <f>+D397</f>
        <v>0</v>
      </c>
      <c r="E396" s="319"/>
    </row>
    <row r="397" spans="1:5" hidden="1">
      <c r="A397" s="326" t="s">
        <v>158</v>
      </c>
      <c r="B397" s="327" t="s">
        <v>165</v>
      </c>
      <c r="C397" s="318" t="s">
        <v>166</v>
      </c>
      <c r="D397" s="328">
        <v>0</v>
      </c>
      <c r="E397" s="319"/>
    </row>
    <row r="398" spans="1:5" hidden="1">
      <c r="A398" s="326"/>
      <c r="B398" s="327"/>
      <c r="C398" s="318"/>
      <c r="D398" s="69"/>
      <c r="E398" s="319"/>
    </row>
    <row r="399" spans="1:5" ht="12" hidden="1">
      <c r="B399" s="311"/>
      <c r="C399" s="312" t="s">
        <v>543</v>
      </c>
      <c r="D399" s="364"/>
      <c r="E399" s="365">
        <f>SUM(E363:E397)</f>
        <v>0</v>
      </c>
    </row>
    <row r="400" spans="1:5" ht="12" hidden="1">
      <c r="B400" s="311"/>
      <c r="C400" s="312"/>
      <c r="D400" s="364"/>
      <c r="E400" s="365"/>
    </row>
    <row r="401" spans="1:5" ht="12" hidden="1">
      <c r="B401" s="311"/>
      <c r="C401" s="312"/>
      <c r="D401" s="364"/>
      <c r="E401" s="365"/>
    </row>
    <row r="402" spans="1:5" ht="12" hidden="1">
      <c r="B402" s="311"/>
      <c r="C402" s="312"/>
      <c r="D402" s="364"/>
      <c r="E402" s="365"/>
    </row>
    <row r="403" spans="1:5" ht="12" hidden="1">
      <c r="B403" s="311"/>
      <c r="C403" s="312"/>
      <c r="D403" s="364"/>
      <c r="E403" s="365"/>
    </row>
    <row r="404" spans="1:5" ht="12" hidden="1">
      <c r="B404" s="311"/>
      <c r="C404" s="312"/>
      <c r="D404" s="364"/>
      <c r="E404" s="365"/>
    </row>
    <row r="405" spans="1:5" ht="14.4" customHeight="1">
      <c r="B405" s="367" t="s">
        <v>544</v>
      </c>
      <c r="C405" s="68"/>
      <c r="E405" s="365"/>
    </row>
    <row r="406" spans="1:5">
      <c r="C406" s="369"/>
      <c r="E406" s="68"/>
    </row>
    <row r="407" spans="1:5">
      <c r="A407" s="315" t="s">
        <v>23</v>
      </c>
      <c r="B407" s="316" t="s">
        <v>24</v>
      </c>
      <c r="C407" s="317" t="s">
        <v>25</v>
      </c>
      <c r="D407" s="318"/>
      <c r="E407" s="319">
        <f>+D409+D416+D423+D427+D413</f>
        <v>10000000.000285167</v>
      </c>
    </row>
    <row r="408" spans="1:5">
      <c r="B408" s="316"/>
      <c r="C408" s="320"/>
      <c r="D408" s="318"/>
      <c r="E408" s="68"/>
    </row>
    <row r="409" spans="1:5" hidden="1">
      <c r="A409" s="321" t="s">
        <v>26</v>
      </c>
      <c r="B409" s="357" t="s">
        <v>27</v>
      </c>
      <c r="C409" s="358" t="s">
        <v>28</v>
      </c>
      <c r="D409" s="324">
        <f>+D410+D411</f>
        <v>0</v>
      </c>
      <c r="E409" s="68"/>
    </row>
    <row r="410" spans="1:5" hidden="1">
      <c r="A410" s="337" t="s">
        <v>26</v>
      </c>
      <c r="B410" s="338" t="s">
        <v>29</v>
      </c>
      <c r="C410" s="318" t="s">
        <v>30</v>
      </c>
      <c r="D410" s="328">
        <f>D499+D534</f>
        <v>0</v>
      </c>
      <c r="E410" s="68"/>
    </row>
    <row r="411" spans="1:5" hidden="1">
      <c r="A411" s="337" t="s">
        <v>26</v>
      </c>
      <c r="B411" s="338" t="s">
        <v>31</v>
      </c>
      <c r="C411" s="318" t="s">
        <v>32</v>
      </c>
      <c r="D411" s="328">
        <f>+D500</f>
        <v>0</v>
      </c>
      <c r="E411" s="68"/>
    </row>
    <row r="412" spans="1:5" hidden="1">
      <c r="B412" s="316"/>
      <c r="C412" s="320"/>
      <c r="D412" s="318"/>
      <c r="E412" s="68"/>
    </row>
    <row r="413" spans="1:5">
      <c r="A413" s="370" t="s">
        <v>26</v>
      </c>
      <c r="B413" s="331" t="s">
        <v>35</v>
      </c>
      <c r="C413" s="332" t="s">
        <v>36</v>
      </c>
      <c r="D413" s="353">
        <f>+D414</f>
        <v>7812296.5549999997</v>
      </c>
      <c r="E413" s="68"/>
    </row>
    <row r="414" spans="1:5">
      <c r="A414" s="326" t="s">
        <v>26</v>
      </c>
      <c r="B414" s="327" t="s">
        <v>37</v>
      </c>
      <c r="C414" s="318" t="s">
        <v>38</v>
      </c>
      <c r="D414" s="328">
        <f>+D501+D555</f>
        <v>7812296.5549999997</v>
      </c>
      <c r="E414" s="68"/>
    </row>
    <row r="415" spans="1:5">
      <c r="B415" s="316"/>
      <c r="C415" s="320"/>
      <c r="D415" s="318"/>
      <c r="E415" s="68"/>
    </row>
    <row r="416" spans="1:5">
      <c r="A416" s="370" t="s">
        <v>26</v>
      </c>
      <c r="B416" s="331" t="s">
        <v>41</v>
      </c>
      <c r="C416" s="332" t="s">
        <v>42</v>
      </c>
      <c r="D416" s="353">
        <f>SUM(D417:D421)</f>
        <v>651024.71291666664</v>
      </c>
      <c r="E416" s="68"/>
    </row>
    <row r="417" spans="1:5" hidden="1">
      <c r="A417" s="326" t="s">
        <v>26</v>
      </c>
      <c r="B417" s="327" t="s">
        <v>43</v>
      </c>
      <c r="C417" s="318" t="s">
        <v>533</v>
      </c>
      <c r="D417" s="69">
        <f>+D502+D535+D556</f>
        <v>0</v>
      </c>
      <c r="E417" s="68"/>
    </row>
    <row r="418" spans="1:5" hidden="1">
      <c r="A418" s="337" t="s">
        <v>26</v>
      </c>
      <c r="B418" s="307" t="s">
        <v>227</v>
      </c>
      <c r="C418" s="308" t="s">
        <v>228</v>
      </c>
      <c r="D418" s="69">
        <f>+D503+D536+D557</f>
        <v>0</v>
      </c>
      <c r="E418" s="319"/>
    </row>
    <row r="419" spans="1:5">
      <c r="A419" s="326" t="s">
        <v>26</v>
      </c>
      <c r="B419" s="327" t="s">
        <v>45</v>
      </c>
      <c r="C419" s="318" t="s">
        <v>46</v>
      </c>
      <c r="D419" s="69">
        <f>D504+D537+D558</f>
        <v>651024.71291666664</v>
      </c>
      <c r="E419" s="319"/>
    </row>
    <row r="420" spans="1:5" hidden="1">
      <c r="A420" s="326" t="s">
        <v>26</v>
      </c>
      <c r="B420" s="327" t="s">
        <v>47</v>
      </c>
      <c r="C420" s="318" t="s">
        <v>48</v>
      </c>
      <c r="D420" s="69">
        <f>+D505+D538+D559</f>
        <v>0</v>
      </c>
      <c r="E420" s="319"/>
    </row>
    <row r="421" spans="1:5" hidden="1">
      <c r="A421" s="67" t="s">
        <v>26</v>
      </c>
      <c r="B421" s="307" t="s">
        <v>342</v>
      </c>
      <c r="C421" s="308" t="s">
        <v>343</v>
      </c>
      <c r="D421" s="69">
        <f>D506+D539+D560</f>
        <v>0</v>
      </c>
      <c r="E421" s="319"/>
    </row>
    <row r="422" spans="1:5">
      <c r="B422" s="327"/>
      <c r="C422" s="343"/>
      <c r="D422" s="69"/>
      <c r="E422" s="319"/>
    </row>
    <row r="423" spans="1:5" ht="20.399999999999999">
      <c r="A423" s="370" t="s">
        <v>49</v>
      </c>
      <c r="B423" s="331" t="s">
        <v>50</v>
      </c>
      <c r="C423" s="332" t="s">
        <v>51</v>
      </c>
      <c r="D423" s="353">
        <f>SUM(D424:D425)</f>
        <v>761698.91411250003</v>
      </c>
      <c r="E423" s="319"/>
    </row>
    <row r="424" spans="1:5" ht="20.399999999999999">
      <c r="A424" s="335" t="s">
        <v>49</v>
      </c>
      <c r="B424" s="307" t="s">
        <v>52</v>
      </c>
      <c r="C424" s="336" t="s">
        <v>262</v>
      </c>
      <c r="D424" s="69">
        <f>+D507+D540+D561</f>
        <v>722637.43133749999</v>
      </c>
      <c r="E424" s="319"/>
    </row>
    <row r="425" spans="1:5" ht="20.399999999999999">
      <c r="A425" s="335" t="s">
        <v>49</v>
      </c>
      <c r="B425" s="307" t="s">
        <v>54</v>
      </c>
      <c r="C425" s="336" t="s">
        <v>55</v>
      </c>
      <c r="D425" s="69">
        <f>+D508+D541+D562</f>
        <v>39061.482774999997</v>
      </c>
      <c r="E425" s="319"/>
    </row>
    <row r="426" spans="1:5">
      <c r="D426" s="69"/>
      <c r="E426" s="319"/>
    </row>
    <row r="427" spans="1:5" ht="20.399999999999999">
      <c r="A427" s="370" t="s">
        <v>49</v>
      </c>
      <c r="B427" s="331" t="s">
        <v>56</v>
      </c>
      <c r="C427" s="332" t="s">
        <v>57</v>
      </c>
      <c r="D427" s="353">
        <f>SUM(D428:D430)</f>
        <v>774979.81825599994</v>
      </c>
      <c r="E427" s="319"/>
    </row>
    <row r="428" spans="1:5" ht="20.399999999999999">
      <c r="A428" s="335" t="s">
        <v>49</v>
      </c>
      <c r="B428" s="307" t="s">
        <v>58</v>
      </c>
      <c r="C428" s="336" t="s">
        <v>59</v>
      </c>
      <c r="D428" s="69">
        <f>+D509+D542+D563</f>
        <v>423426.47328099998</v>
      </c>
      <c r="E428" s="319"/>
    </row>
    <row r="429" spans="1:5" ht="20.399999999999999">
      <c r="A429" s="335" t="s">
        <v>49</v>
      </c>
      <c r="B429" s="307" t="s">
        <v>60</v>
      </c>
      <c r="C429" s="336" t="s">
        <v>263</v>
      </c>
      <c r="D429" s="69">
        <f>+D510+D543+D564</f>
        <v>234368.89664999998</v>
      </c>
      <c r="E429" s="319"/>
    </row>
    <row r="430" spans="1:5">
      <c r="A430" s="335" t="s">
        <v>49</v>
      </c>
      <c r="B430" s="307" t="s">
        <v>62</v>
      </c>
      <c r="C430" s="308" t="s">
        <v>63</v>
      </c>
      <c r="D430" s="69">
        <f>+D511+D544+D565</f>
        <v>117184.44832499999</v>
      </c>
      <c r="E430" s="319"/>
    </row>
    <row r="431" spans="1:5">
      <c r="B431" s="327"/>
      <c r="C431" s="343"/>
      <c r="D431" s="69"/>
      <c r="E431" s="319"/>
    </row>
    <row r="432" spans="1:5">
      <c r="B432" s="327"/>
      <c r="C432" s="343"/>
      <c r="D432" s="69"/>
      <c r="E432" s="319"/>
    </row>
    <row r="433" spans="1:5" hidden="1">
      <c r="A433" s="341" t="s">
        <v>64</v>
      </c>
      <c r="B433" s="316" t="s">
        <v>205</v>
      </c>
      <c r="C433" s="317" t="s">
        <v>65</v>
      </c>
      <c r="D433" s="340"/>
      <c r="E433" s="319">
        <f>+D435+D438+D448+D443</f>
        <v>0</v>
      </c>
    </row>
    <row r="434" spans="1:5" hidden="1">
      <c r="A434" s="337"/>
      <c r="B434" s="338"/>
      <c r="C434" s="339"/>
      <c r="D434" s="340"/>
      <c r="E434" s="325"/>
    </row>
    <row r="435" spans="1:5" hidden="1">
      <c r="A435" s="330" t="s">
        <v>64</v>
      </c>
      <c r="B435" s="331" t="s">
        <v>72</v>
      </c>
      <c r="C435" s="342" t="s">
        <v>336</v>
      </c>
      <c r="D435" s="324">
        <f>+D436</f>
        <v>0</v>
      </c>
      <c r="E435" s="325"/>
    </row>
    <row r="436" spans="1:5" hidden="1">
      <c r="A436" s="337" t="s">
        <v>64</v>
      </c>
      <c r="B436" s="338" t="s">
        <v>74</v>
      </c>
      <c r="C436" s="336" t="s">
        <v>75</v>
      </c>
      <c r="D436" s="340">
        <f>+D512</f>
        <v>0</v>
      </c>
      <c r="E436" s="325"/>
    </row>
    <row r="437" spans="1:5" hidden="1">
      <c r="A437" s="337"/>
      <c r="B437" s="338"/>
      <c r="C437" s="336"/>
      <c r="D437" s="340"/>
      <c r="E437" s="325"/>
    </row>
    <row r="438" spans="1:5" hidden="1">
      <c r="A438" s="330" t="s">
        <v>64</v>
      </c>
      <c r="B438" s="331" t="s">
        <v>89</v>
      </c>
      <c r="C438" s="342" t="s">
        <v>90</v>
      </c>
      <c r="D438" s="324">
        <f>SUM(D439:D441)</f>
        <v>0</v>
      </c>
      <c r="E438" s="319"/>
    </row>
    <row r="439" spans="1:5" hidden="1">
      <c r="A439" s="67" t="s">
        <v>64</v>
      </c>
      <c r="B439" s="327" t="s">
        <v>207</v>
      </c>
      <c r="C439" s="318" t="s">
        <v>216</v>
      </c>
      <c r="D439" s="328">
        <f>+D513</f>
        <v>0</v>
      </c>
      <c r="E439" s="319"/>
    </row>
    <row r="440" spans="1:5" hidden="1">
      <c r="A440" s="67" t="s">
        <v>64</v>
      </c>
      <c r="B440" s="327" t="s">
        <v>95</v>
      </c>
      <c r="C440" s="318" t="s">
        <v>96</v>
      </c>
      <c r="D440" s="328">
        <f>+D514</f>
        <v>0</v>
      </c>
      <c r="E440" s="319"/>
    </row>
    <row r="441" spans="1:5" hidden="1">
      <c r="A441" s="67" t="s">
        <v>64</v>
      </c>
      <c r="B441" s="327" t="s">
        <v>97</v>
      </c>
      <c r="C441" s="318" t="s">
        <v>98</v>
      </c>
      <c r="D441" s="328">
        <f>+D515</f>
        <v>0</v>
      </c>
      <c r="E441" s="319"/>
    </row>
    <row r="442" spans="1:5" hidden="1">
      <c r="B442" s="327"/>
      <c r="C442" s="318"/>
      <c r="D442" s="328"/>
      <c r="E442" s="319"/>
    </row>
    <row r="443" spans="1:5" hidden="1">
      <c r="A443" s="330" t="s">
        <v>64</v>
      </c>
      <c r="B443" s="331" t="s">
        <v>251</v>
      </c>
      <c r="C443" s="332" t="s">
        <v>103</v>
      </c>
      <c r="D443" s="353">
        <f>SUM(D444:D446)</f>
        <v>0</v>
      </c>
      <c r="E443" s="319"/>
    </row>
    <row r="444" spans="1:5" hidden="1">
      <c r="A444" s="67" t="s">
        <v>64</v>
      </c>
      <c r="B444" s="379" t="s">
        <v>252</v>
      </c>
      <c r="C444" s="192" t="s">
        <v>253</v>
      </c>
      <c r="D444" s="328">
        <f>+D516+D545</f>
        <v>0</v>
      </c>
      <c r="E444" s="319"/>
    </row>
    <row r="445" spans="1:5" hidden="1">
      <c r="A445" s="67" t="s">
        <v>64</v>
      </c>
      <c r="B445" s="379" t="s">
        <v>108</v>
      </c>
      <c r="C445" s="192" t="s">
        <v>109</v>
      </c>
      <c r="D445" s="328">
        <f>+D566</f>
        <v>0</v>
      </c>
      <c r="E445" s="319"/>
    </row>
    <row r="446" spans="1:5" hidden="1">
      <c r="A446" s="67" t="s">
        <v>64</v>
      </c>
      <c r="B446" s="379" t="s">
        <v>114</v>
      </c>
      <c r="C446" s="192" t="s">
        <v>115</v>
      </c>
      <c r="D446" s="328">
        <f>+D567</f>
        <v>0</v>
      </c>
      <c r="E446" s="319"/>
    </row>
    <row r="447" spans="1:5" hidden="1">
      <c r="B447" s="327"/>
      <c r="C447" s="318"/>
      <c r="D447" s="328"/>
      <c r="E447" s="319"/>
    </row>
    <row r="448" spans="1:5" hidden="1">
      <c r="A448" s="330" t="s">
        <v>64</v>
      </c>
      <c r="B448" s="331" t="s">
        <v>118</v>
      </c>
      <c r="C448" s="342" t="s">
        <v>119</v>
      </c>
      <c r="D448" s="324">
        <f>+D449</f>
        <v>0</v>
      </c>
      <c r="E448" s="319"/>
    </row>
    <row r="449" spans="1:5" hidden="1">
      <c r="A449" s="67" t="s">
        <v>64</v>
      </c>
      <c r="B449" s="327" t="s">
        <v>545</v>
      </c>
      <c r="C449" s="318" t="s">
        <v>546</v>
      </c>
      <c r="D449" s="328">
        <f>+D517</f>
        <v>0</v>
      </c>
      <c r="E449" s="319"/>
    </row>
    <row r="450" spans="1:5" hidden="1">
      <c r="B450" s="327"/>
      <c r="C450" s="318"/>
      <c r="D450" s="328"/>
      <c r="E450" s="319"/>
    </row>
    <row r="451" spans="1:5" hidden="1">
      <c r="B451" s="327"/>
      <c r="C451" s="318"/>
      <c r="D451" s="328"/>
      <c r="E451" s="319"/>
    </row>
    <row r="452" spans="1:5">
      <c r="A452" s="341" t="s">
        <v>64</v>
      </c>
      <c r="B452" s="316">
        <v>2</v>
      </c>
      <c r="C452" s="317" t="s">
        <v>122</v>
      </c>
      <c r="D452" s="340"/>
      <c r="E452" s="319">
        <f>+D466+D454+D470+D459</f>
        <v>1748590</v>
      </c>
    </row>
    <row r="453" spans="1:5">
      <c r="A453" s="337"/>
      <c r="B453" s="338"/>
      <c r="C453" s="339"/>
      <c r="D453" s="340"/>
      <c r="E453" s="325"/>
    </row>
    <row r="454" spans="1:5" hidden="1">
      <c r="A454" s="330" t="s">
        <v>64</v>
      </c>
      <c r="B454" s="331" t="s">
        <v>123</v>
      </c>
      <c r="C454" s="332" t="s">
        <v>124</v>
      </c>
      <c r="D454" s="353">
        <f>SUM(D455:D456)</f>
        <v>0</v>
      </c>
      <c r="E454" s="325"/>
    </row>
    <row r="455" spans="1:5" hidden="1">
      <c r="A455" s="67" t="s">
        <v>64</v>
      </c>
      <c r="B455" s="350" t="s">
        <v>125</v>
      </c>
      <c r="C455" s="308" t="s">
        <v>126</v>
      </c>
      <c r="D455" s="309">
        <f>+D518</f>
        <v>0</v>
      </c>
      <c r="E455" s="325"/>
    </row>
    <row r="456" spans="1:5" hidden="1">
      <c r="A456" s="337" t="s">
        <v>64</v>
      </c>
      <c r="B456" s="338" t="s">
        <v>218</v>
      </c>
      <c r="C456" s="339" t="s">
        <v>219</v>
      </c>
      <c r="D456" s="340">
        <f>+D568</f>
        <v>0</v>
      </c>
      <c r="E456" s="325"/>
    </row>
    <row r="457" spans="1:5" hidden="1">
      <c r="A457" s="337"/>
      <c r="B457" s="338"/>
      <c r="C457" s="339"/>
      <c r="D457" s="340"/>
      <c r="E457" s="325"/>
    </row>
    <row r="458" spans="1:5" hidden="1">
      <c r="A458" s="337"/>
      <c r="B458" s="338"/>
      <c r="C458" s="339"/>
      <c r="D458" s="340"/>
      <c r="E458" s="325"/>
    </row>
    <row r="459" spans="1:5" ht="20.399999999999999" hidden="1">
      <c r="A459" s="330" t="s">
        <v>64</v>
      </c>
      <c r="B459" s="331" t="s">
        <v>131</v>
      </c>
      <c r="C459" s="332" t="s">
        <v>132</v>
      </c>
      <c r="D459" s="353">
        <f>SUM(D460:D464)</f>
        <v>0</v>
      </c>
      <c r="E459" s="325"/>
    </row>
    <row r="460" spans="1:5" hidden="1">
      <c r="A460" s="337" t="s">
        <v>64</v>
      </c>
      <c r="B460" s="338" t="s">
        <v>133</v>
      </c>
      <c r="C460" s="339" t="s">
        <v>134</v>
      </c>
      <c r="D460" s="340">
        <f>+D569</f>
        <v>0</v>
      </c>
      <c r="E460" s="325"/>
    </row>
    <row r="461" spans="1:5" hidden="1">
      <c r="A461" s="337" t="s">
        <v>64</v>
      </c>
      <c r="B461" s="338" t="s">
        <v>135</v>
      </c>
      <c r="C461" s="339" t="s">
        <v>136</v>
      </c>
      <c r="D461" s="340">
        <f>+D519+D546+D570</f>
        <v>0</v>
      </c>
      <c r="E461" s="325"/>
    </row>
    <row r="462" spans="1:5" hidden="1">
      <c r="A462" s="337" t="s">
        <v>64</v>
      </c>
      <c r="B462" s="338" t="s">
        <v>254</v>
      </c>
      <c r="C462" s="339" t="s">
        <v>255</v>
      </c>
      <c r="D462" s="340">
        <f>+D520+D571</f>
        <v>0</v>
      </c>
      <c r="E462" s="325"/>
    </row>
    <row r="463" spans="1:5" hidden="1">
      <c r="A463" s="337" t="s">
        <v>64</v>
      </c>
      <c r="B463" s="338" t="s">
        <v>240</v>
      </c>
      <c r="C463" s="339" t="s">
        <v>241</v>
      </c>
      <c r="D463" s="340">
        <f>+D572+D521</f>
        <v>0</v>
      </c>
      <c r="E463" s="325"/>
    </row>
    <row r="464" spans="1:5" ht="20.399999999999999" hidden="1">
      <c r="A464" s="337" t="s">
        <v>64</v>
      </c>
      <c r="B464" s="338" t="s">
        <v>256</v>
      </c>
      <c r="C464" s="339" t="s">
        <v>270</v>
      </c>
      <c r="D464" s="340">
        <f>+D573</f>
        <v>0</v>
      </c>
      <c r="E464" s="325"/>
    </row>
    <row r="465" spans="1:5" hidden="1">
      <c r="A465" s="337"/>
      <c r="B465" s="338"/>
      <c r="C465" s="339"/>
      <c r="D465" s="340"/>
      <c r="E465" s="325"/>
    </row>
    <row r="466" spans="1:5">
      <c r="A466" s="330" t="s">
        <v>64</v>
      </c>
      <c r="B466" s="331" t="s">
        <v>139</v>
      </c>
      <c r="C466" s="342" t="s">
        <v>140</v>
      </c>
      <c r="D466" s="324">
        <f>SUM(D467:D468)</f>
        <v>1748590</v>
      </c>
      <c r="E466" s="325"/>
    </row>
    <row r="467" spans="1:5">
      <c r="A467" s="337" t="s">
        <v>64</v>
      </c>
      <c r="B467" s="338" t="s">
        <v>141</v>
      </c>
      <c r="C467" s="336" t="s">
        <v>142</v>
      </c>
      <c r="D467" s="340">
        <f>+D547+D574+D522</f>
        <v>585000</v>
      </c>
      <c r="E467" s="325"/>
    </row>
    <row r="468" spans="1:5">
      <c r="A468" s="337" t="s">
        <v>64</v>
      </c>
      <c r="B468" s="338" t="s">
        <v>143</v>
      </c>
      <c r="C468" s="336" t="s">
        <v>144</v>
      </c>
      <c r="D468" s="340">
        <f>+D523</f>
        <v>1163590</v>
      </c>
      <c r="E468" s="325"/>
    </row>
    <row r="469" spans="1:5" hidden="1">
      <c r="A469" s="337"/>
      <c r="B469" s="338"/>
      <c r="C469" s="336"/>
      <c r="D469" s="340"/>
      <c r="E469" s="325"/>
    </row>
    <row r="470" spans="1:5" hidden="1">
      <c r="A470" s="330" t="s">
        <v>64</v>
      </c>
      <c r="B470" s="331" t="s">
        <v>145</v>
      </c>
      <c r="C470" s="332" t="s">
        <v>146</v>
      </c>
      <c r="D470" s="324">
        <f>SUM(D471:D472)</f>
        <v>0</v>
      </c>
      <c r="E470" s="325"/>
    </row>
    <row r="471" spans="1:5" hidden="1">
      <c r="A471" s="337" t="s">
        <v>64</v>
      </c>
      <c r="B471" s="338" t="s">
        <v>151</v>
      </c>
      <c r="C471" s="336" t="s">
        <v>152</v>
      </c>
      <c r="D471" s="340">
        <f>+D575</f>
        <v>0</v>
      </c>
      <c r="E471" s="325"/>
    </row>
    <row r="472" spans="1:5" hidden="1">
      <c r="A472" s="337" t="s">
        <v>64</v>
      </c>
      <c r="B472" s="338" t="s">
        <v>291</v>
      </c>
      <c r="C472" s="336" t="s">
        <v>315</v>
      </c>
      <c r="D472" s="340">
        <f>+D576</f>
        <v>0</v>
      </c>
      <c r="E472" s="325"/>
    </row>
    <row r="473" spans="1:5" hidden="1">
      <c r="B473" s="327"/>
      <c r="C473" s="318"/>
      <c r="D473" s="328"/>
      <c r="E473" s="319"/>
    </row>
    <row r="474" spans="1:5" hidden="1">
      <c r="B474" s="327"/>
      <c r="C474" s="318"/>
      <c r="D474" s="328"/>
      <c r="E474" s="319"/>
    </row>
    <row r="475" spans="1:5" hidden="1">
      <c r="A475" s="341" t="s">
        <v>547</v>
      </c>
      <c r="B475" s="316">
        <v>3</v>
      </c>
      <c r="C475" s="317" t="s">
        <v>548</v>
      </c>
      <c r="D475" s="328"/>
      <c r="E475" s="319">
        <f>+D477</f>
        <v>0</v>
      </c>
    </row>
    <row r="476" spans="1:5" hidden="1">
      <c r="B476" s="327"/>
      <c r="C476" s="318"/>
      <c r="D476" s="328"/>
      <c r="E476" s="319"/>
    </row>
    <row r="477" spans="1:5" hidden="1">
      <c r="A477" s="330" t="s">
        <v>547</v>
      </c>
      <c r="B477" s="331">
        <v>3.02</v>
      </c>
      <c r="C477" s="342" t="s">
        <v>549</v>
      </c>
      <c r="D477" s="324">
        <f>+D478</f>
        <v>0</v>
      </c>
      <c r="E477" s="319"/>
    </row>
    <row r="478" spans="1:5" ht="20.399999999999999" hidden="1">
      <c r="A478" s="337" t="s">
        <v>547</v>
      </c>
      <c r="B478" s="307" t="s">
        <v>550</v>
      </c>
      <c r="C478" s="336" t="s">
        <v>551</v>
      </c>
      <c r="D478" s="328">
        <f>+D524</f>
        <v>0</v>
      </c>
      <c r="E478" s="319"/>
    </row>
    <row r="479" spans="1:5" hidden="1">
      <c r="A479" s="337"/>
      <c r="B479" s="338"/>
      <c r="C479" s="336"/>
      <c r="D479" s="328"/>
      <c r="E479" s="319"/>
    </row>
    <row r="480" spans="1:5" hidden="1">
      <c r="B480" s="327"/>
      <c r="C480" s="318"/>
      <c r="D480" s="328"/>
      <c r="E480" s="319"/>
    </row>
    <row r="481" spans="1:5" hidden="1">
      <c r="A481" s="351">
        <v>2</v>
      </c>
      <c r="B481" s="345">
        <v>5</v>
      </c>
      <c r="C481" s="346" t="s">
        <v>157</v>
      </c>
      <c r="D481" s="352"/>
      <c r="E481" s="352">
        <f>+D483+D490</f>
        <v>0</v>
      </c>
    </row>
    <row r="482" spans="1:5" hidden="1">
      <c r="A482" s="330"/>
      <c r="B482" s="331"/>
      <c r="C482" s="332"/>
      <c r="D482" s="328"/>
      <c r="E482" s="329"/>
    </row>
    <row r="483" spans="1:5" hidden="1">
      <c r="A483" s="330" t="s">
        <v>158</v>
      </c>
      <c r="B483" s="331" t="s">
        <v>159</v>
      </c>
      <c r="C483" s="332" t="s">
        <v>160</v>
      </c>
      <c r="D483" s="353">
        <f>SUM(D484:D488)</f>
        <v>0</v>
      </c>
      <c r="E483" s="329"/>
    </row>
    <row r="484" spans="1:5" hidden="1">
      <c r="A484" s="335" t="s">
        <v>158</v>
      </c>
      <c r="B484" s="307" t="s">
        <v>221</v>
      </c>
      <c r="C484" s="336" t="s">
        <v>222</v>
      </c>
      <c r="D484" s="328">
        <f>+D548+D577+D525</f>
        <v>0</v>
      </c>
      <c r="E484" s="329"/>
    </row>
    <row r="485" spans="1:5" hidden="1">
      <c r="A485" s="335" t="s">
        <v>158</v>
      </c>
      <c r="B485" s="307" t="s">
        <v>161</v>
      </c>
      <c r="C485" s="336" t="s">
        <v>162</v>
      </c>
      <c r="D485" s="328">
        <f>+D578+D526</f>
        <v>0</v>
      </c>
      <c r="E485" s="329"/>
    </row>
    <row r="486" spans="1:5" hidden="1">
      <c r="A486" s="335" t="s">
        <v>158</v>
      </c>
      <c r="B486" s="307" t="s">
        <v>165</v>
      </c>
      <c r="C486" s="336" t="s">
        <v>166</v>
      </c>
      <c r="D486" s="328">
        <f>+D579</f>
        <v>0</v>
      </c>
      <c r="E486" s="329"/>
    </row>
    <row r="487" spans="1:5" hidden="1">
      <c r="A487" s="335" t="s">
        <v>158</v>
      </c>
      <c r="B487" s="307" t="s">
        <v>167</v>
      </c>
      <c r="C487" s="336" t="s">
        <v>168</v>
      </c>
      <c r="D487" s="328">
        <f>+D580</f>
        <v>0</v>
      </c>
      <c r="E487" s="319"/>
    </row>
    <row r="488" spans="1:5" hidden="1">
      <c r="A488" s="335" t="s">
        <v>158</v>
      </c>
      <c r="B488" s="307" t="s">
        <v>372</v>
      </c>
      <c r="C488" s="336" t="s">
        <v>373</v>
      </c>
      <c r="D488" s="328">
        <f>+D581</f>
        <v>0</v>
      </c>
      <c r="E488" s="319"/>
    </row>
    <row r="489" spans="1:5" hidden="1">
      <c r="A489" s="335"/>
      <c r="C489" s="336"/>
      <c r="D489" s="328"/>
      <c r="E489" s="319"/>
    </row>
    <row r="490" spans="1:5" hidden="1">
      <c r="A490" s="330"/>
      <c r="B490" s="331" t="s">
        <v>171</v>
      </c>
      <c r="C490" s="332" t="s">
        <v>172</v>
      </c>
      <c r="D490" s="353">
        <f>+D491</f>
        <v>0</v>
      </c>
      <c r="E490" s="319"/>
    </row>
    <row r="491" spans="1:5" hidden="1">
      <c r="A491" s="335" t="s">
        <v>173</v>
      </c>
      <c r="B491" s="307" t="s">
        <v>174</v>
      </c>
      <c r="C491" s="336" t="s">
        <v>175</v>
      </c>
      <c r="D491" s="328">
        <f>+D527</f>
        <v>0</v>
      </c>
      <c r="E491" s="319"/>
    </row>
    <row r="492" spans="1:5">
      <c r="B492" s="327"/>
      <c r="C492" s="318"/>
      <c r="D492" s="328"/>
      <c r="E492" s="319"/>
    </row>
    <row r="493" spans="1:5">
      <c r="B493" s="327"/>
      <c r="C493" s="68"/>
      <c r="D493" s="328"/>
      <c r="E493" s="319"/>
    </row>
    <row r="494" spans="1:5" ht="12">
      <c r="B494" s="311"/>
      <c r="C494" s="312" t="s">
        <v>552</v>
      </c>
      <c r="D494" s="352"/>
      <c r="E494" s="374">
        <f>SUM(E407:E492)</f>
        <v>11748590.000285167</v>
      </c>
    </row>
    <row r="495" spans="1:5">
      <c r="B495" s="311"/>
      <c r="E495" s="328"/>
    </row>
    <row r="496" spans="1:5" hidden="1">
      <c r="B496" s="350"/>
      <c r="C496" s="68"/>
      <c r="D496" s="68"/>
      <c r="E496" s="68"/>
    </row>
    <row r="497" spans="2:5" ht="12">
      <c r="B497" s="316"/>
      <c r="C497" s="380" t="s">
        <v>260</v>
      </c>
      <c r="D497" s="368" t="s">
        <v>261</v>
      </c>
      <c r="E497" s="365"/>
    </row>
    <row r="498" spans="2:5" ht="12">
      <c r="B498" s="381"/>
      <c r="C498" s="382"/>
      <c r="D498" s="383"/>
      <c r="E498" s="365"/>
    </row>
    <row r="499" spans="2:5" ht="12" hidden="1">
      <c r="B499" s="384" t="s">
        <v>29</v>
      </c>
      <c r="C499" s="318" t="s">
        <v>30</v>
      </c>
      <c r="D499" s="385"/>
      <c r="E499" s="365"/>
    </row>
    <row r="500" spans="2:5" ht="12" hidden="1">
      <c r="B500" s="706" t="s">
        <v>31</v>
      </c>
      <c r="C500" s="707" t="s">
        <v>32</v>
      </c>
      <c r="D500" s="385">
        <v>0</v>
      </c>
      <c r="E500" s="365"/>
    </row>
    <row r="501" spans="2:5" ht="12">
      <c r="B501" s="384" t="s">
        <v>37</v>
      </c>
      <c r="C501" s="318" t="s">
        <v>38</v>
      </c>
      <c r="D501" s="385">
        <v>7812296.5549999997</v>
      </c>
      <c r="E501" s="365"/>
    </row>
    <row r="502" spans="2:5" ht="12" hidden="1">
      <c r="B502" s="384" t="s">
        <v>43</v>
      </c>
      <c r="C502" s="318" t="s">
        <v>44</v>
      </c>
      <c r="D502" s="385">
        <v>0</v>
      </c>
      <c r="E502" s="365"/>
    </row>
    <row r="503" spans="2:5" ht="12" hidden="1">
      <c r="B503" s="384" t="s">
        <v>227</v>
      </c>
      <c r="C503" s="318" t="s">
        <v>228</v>
      </c>
      <c r="D503" s="385">
        <v>0</v>
      </c>
      <c r="E503" s="365"/>
    </row>
    <row r="504" spans="2:5" ht="12">
      <c r="B504" s="384" t="s">
        <v>45</v>
      </c>
      <c r="C504" s="318" t="s">
        <v>46</v>
      </c>
      <c r="D504" s="385">
        <f>(D499+D500+D501+D502+D503+D505+D506)/12</f>
        <v>651024.71291666664</v>
      </c>
      <c r="E504" s="365"/>
    </row>
    <row r="505" spans="2:5" ht="12" hidden="1">
      <c r="B505" s="384" t="s">
        <v>47</v>
      </c>
      <c r="C505" s="318" t="s">
        <v>48</v>
      </c>
      <c r="D505" s="385">
        <v>0</v>
      </c>
      <c r="E505" s="365"/>
    </row>
    <row r="506" spans="2:5" ht="12" hidden="1">
      <c r="B506" s="386" t="s">
        <v>342</v>
      </c>
      <c r="C506" s="305" t="s">
        <v>343</v>
      </c>
      <c r="D506" s="389">
        <v>0</v>
      </c>
      <c r="E506" s="365"/>
    </row>
    <row r="507" spans="2:5" ht="20.399999999999999">
      <c r="B507" s="388" t="s">
        <v>52</v>
      </c>
      <c r="C507" s="336" t="s">
        <v>262</v>
      </c>
      <c r="D507" s="389">
        <f>+(D499+D501+D502+D500+D503+D506)*9.25%</f>
        <v>722637.43133749999</v>
      </c>
      <c r="E507" s="365"/>
    </row>
    <row r="508" spans="2:5" ht="20.399999999999999">
      <c r="B508" s="388" t="s">
        <v>54</v>
      </c>
      <c r="C508" s="336" t="s">
        <v>55</v>
      </c>
      <c r="D508" s="389">
        <f>+(D499+D501+D502+D500+D503+D506)*0.5%</f>
        <v>39061.482774999997</v>
      </c>
      <c r="E508" s="365"/>
    </row>
    <row r="509" spans="2:5" ht="20.399999999999999">
      <c r="B509" s="388" t="s">
        <v>58</v>
      </c>
      <c r="C509" s="336" t="s">
        <v>59</v>
      </c>
      <c r="D509" s="389">
        <f>+(D499+D501+D502+D500+D503+D506)*5.42%</f>
        <v>423426.47328099998</v>
      </c>
      <c r="E509" s="365"/>
    </row>
    <row r="510" spans="2:5" ht="20.399999999999999">
      <c r="B510" s="388" t="s">
        <v>60</v>
      </c>
      <c r="C510" s="336" t="s">
        <v>263</v>
      </c>
      <c r="D510" s="389">
        <f>+(D499+D501+D502+D500+D503+D506)*3%</f>
        <v>234368.89664999998</v>
      </c>
      <c r="E510" s="365"/>
    </row>
    <row r="511" spans="2:5" ht="12">
      <c r="B511" s="388" t="s">
        <v>62</v>
      </c>
      <c r="C511" s="336" t="s">
        <v>63</v>
      </c>
      <c r="D511" s="389">
        <f>+(D499+D501+D502+D500+D503+D506)*1.5%</f>
        <v>117184.44832499999</v>
      </c>
      <c r="E511" s="365"/>
    </row>
    <row r="512" spans="2:5" ht="10.8" hidden="1" customHeight="1">
      <c r="B512" s="386" t="s">
        <v>74</v>
      </c>
      <c r="C512" s="336" t="s">
        <v>75</v>
      </c>
      <c r="D512" s="389">
        <v>0</v>
      </c>
      <c r="E512" s="365"/>
    </row>
    <row r="513" spans="2:5" ht="12" hidden="1">
      <c r="B513" s="386" t="s">
        <v>207</v>
      </c>
      <c r="C513" s="336" t="s">
        <v>310</v>
      </c>
      <c r="D513" s="389">
        <v>0</v>
      </c>
      <c r="E513" s="365"/>
    </row>
    <row r="514" spans="2:5" ht="12" hidden="1">
      <c r="B514" s="386" t="s">
        <v>95</v>
      </c>
      <c r="C514" s="336" t="s">
        <v>96</v>
      </c>
      <c r="D514" s="387">
        <v>0</v>
      </c>
      <c r="E514" s="365"/>
    </row>
    <row r="515" spans="2:5" ht="12" hidden="1">
      <c r="B515" s="390" t="s">
        <v>97</v>
      </c>
      <c r="C515" s="391" t="s">
        <v>98</v>
      </c>
      <c r="D515" s="392">
        <v>0</v>
      </c>
      <c r="E515" s="365"/>
    </row>
    <row r="516" spans="2:5" ht="12" hidden="1">
      <c r="B516" s="386" t="s">
        <v>252</v>
      </c>
      <c r="C516" s="336" t="s">
        <v>253</v>
      </c>
      <c r="D516" s="389">
        <v>0</v>
      </c>
      <c r="E516" s="365"/>
    </row>
    <row r="517" spans="2:5" ht="12" hidden="1">
      <c r="B517" s="386" t="s">
        <v>545</v>
      </c>
      <c r="C517" s="336" t="s">
        <v>546</v>
      </c>
      <c r="D517" s="389">
        <v>0</v>
      </c>
      <c r="E517" s="365"/>
    </row>
    <row r="518" spans="2:5" ht="12" hidden="1">
      <c r="B518" s="386" t="s">
        <v>125</v>
      </c>
      <c r="C518" s="336" t="s">
        <v>126</v>
      </c>
      <c r="D518" s="387">
        <v>0</v>
      </c>
      <c r="E518" s="365"/>
    </row>
    <row r="519" spans="2:5" ht="12" hidden="1">
      <c r="B519" s="386" t="s">
        <v>135</v>
      </c>
      <c r="C519" s="336" t="s">
        <v>136</v>
      </c>
      <c r="D519" s="387">
        <v>0</v>
      </c>
      <c r="E519" s="365"/>
    </row>
    <row r="520" spans="2:5" ht="12" hidden="1">
      <c r="B520" s="386" t="s">
        <v>254</v>
      </c>
      <c r="C520" s="336" t="s">
        <v>255</v>
      </c>
      <c r="D520" s="389">
        <v>0</v>
      </c>
      <c r="E520" s="365"/>
    </row>
    <row r="521" spans="2:5" ht="12" hidden="1">
      <c r="B521" s="386" t="s">
        <v>240</v>
      </c>
      <c r="C521" s="336" t="s">
        <v>241</v>
      </c>
      <c r="D521" s="389">
        <v>0</v>
      </c>
      <c r="E521" s="365"/>
    </row>
    <row r="522" spans="2:5" ht="12">
      <c r="B522" s="386" t="s">
        <v>141</v>
      </c>
      <c r="C522" s="336" t="s">
        <v>142</v>
      </c>
      <c r="D522" s="389">
        <v>585000</v>
      </c>
      <c r="E522" s="365"/>
    </row>
    <row r="523" spans="2:5" ht="12">
      <c r="B523" s="386" t="s">
        <v>143</v>
      </c>
      <c r="C523" s="336" t="s">
        <v>144</v>
      </c>
      <c r="D523" s="387">
        <v>1163590</v>
      </c>
      <c r="E523" s="365"/>
    </row>
    <row r="524" spans="2:5" ht="20.399999999999999" hidden="1">
      <c r="B524" s="386" t="s">
        <v>550</v>
      </c>
      <c r="C524" s="336" t="s">
        <v>551</v>
      </c>
      <c r="D524" s="389">
        <v>0</v>
      </c>
      <c r="E524" s="365"/>
    </row>
    <row r="525" spans="2:5" ht="12" hidden="1">
      <c r="B525" s="386" t="s">
        <v>221</v>
      </c>
      <c r="C525" s="336" t="s">
        <v>222</v>
      </c>
      <c r="D525" s="389">
        <v>0</v>
      </c>
      <c r="E525" s="365"/>
    </row>
    <row r="526" spans="2:5" ht="12" hidden="1">
      <c r="B526" s="386" t="s">
        <v>161</v>
      </c>
      <c r="C526" s="336" t="s">
        <v>811</v>
      </c>
      <c r="D526" s="387">
        <v>0</v>
      </c>
      <c r="E526" s="365"/>
    </row>
    <row r="527" spans="2:5" ht="12" hidden="1">
      <c r="B527" s="386" t="s">
        <v>174</v>
      </c>
      <c r="C527" s="336" t="s">
        <v>175</v>
      </c>
      <c r="D527" s="387">
        <v>0</v>
      </c>
      <c r="E527" s="365"/>
    </row>
    <row r="528" spans="2:5" ht="12">
      <c r="B528" s="384"/>
      <c r="C528" s="393" t="s">
        <v>265</v>
      </c>
      <c r="D528" s="394">
        <f>SUM(D498:D527)</f>
        <v>11748590.000285167</v>
      </c>
      <c r="E528" s="365"/>
    </row>
    <row r="529" spans="2:5" ht="12">
      <c r="B529" s="395"/>
      <c r="C529" s="396"/>
      <c r="D529" s="397"/>
      <c r="E529" s="365"/>
    </row>
    <row r="530" spans="2:5" ht="12" hidden="1">
      <c r="B530" s="327"/>
      <c r="C530" s="318"/>
      <c r="D530" s="328"/>
      <c r="E530" s="365"/>
    </row>
    <row r="531" spans="2:5" ht="12" hidden="1">
      <c r="B531" s="311"/>
      <c r="C531" s="312"/>
      <c r="D531" s="364"/>
      <c r="E531" s="365"/>
    </row>
    <row r="532" spans="2:5" ht="12" hidden="1">
      <c r="B532" s="316"/>
      <c r="C532" s="380" t="s">
        <v>266</v>
      </c>
      <c r="D532" s="368" t="s">
        <v>267</v>
      </c>
      <c r="E532" s="365"/>
    </row>
    <row r="533" spans="2:5" hidden="1">
      <c r="B533" s="398"/>
      <c r="C533" s="399"/>
      <c r="D533" s="400"/>
      <c r="E533" s="352"/>
    </row>
    <row r="534" spans="2:5" hidden="1">
      <c r="B534" s="384" t="s">
        <v>29</v>
      </c>
      <c r="C534" s="318" t="s">
        <v>30</v>
      </c>
      <c r="D534" s="385"/>
      <c r="E534" s="352"/>
    </row>
    <row r="535" spans="2:5" ht="12" hidden="1">
      <c r="B535" s="384" t="s">
        <v>43</v>
      </c>
      <c r="C535" s="318" t="s">
        <v>44</v>
      </c>
      <c r="D535" s="389">
        <v>0</v>
      </c>
      <c r="E535" s="365"/>
    </row>
    <row r="536" spans="2:5" hidden="1">
      <c r="B536" s="384" t="s">
        <v>227</v>
      </c>
      <c r="C536" s="318" t="s">
        <v>228</v>
      </c>
      <c r="D536" s="389">
        <v>0</v>
      </c>
      <c r="E536" s="352"/>
    </row>
    <row r="537" spans="2:5" ht="12" hidden="1">
      <c r="B537" s="384" t="s">
        <v>45</v>
      </c>
      <c r="C537" s="318" t="s">
        <v>46</v>
      </c>
      <c r="D537" s="389"/>
      <c r="E537" s="365"/>
    </row>
    <row r="538" spans="2:5" ht="12" hidden="1">
      <c r="B538" s="384" t="s">
        <v>47</v>
      </c>
      <c r="C538" s="318" t="s">
        <v>48</v>
      </c>
      <c r="D538" s="389">
        <v>0</v>
      </c>
      <c r="E538" s="365"/>
    </row>
    <row r="539" spans="2:5" ht="12" hidden="1">
      <c r="B539" s="386" t="s">
        <v>342</v>
      </c>
      <c r="C539" s="305" t="s">
        <v>343</v>
      </c>
      <c r="D539" s="389">
        <v>0</v>
      </c>
      <c r="E539" s="365"/>
    </row>
    <row r="540" spans="2:5" ht="20.399999999999999" hidden="1">
      <c r="B540" s="388" t="s">
        <v>52</v>
      </c>
      <c r="C540" s="336" t="s">
        <v>262</v>
      </c>
      <c r="D540" s="389">
        <f>+(D534+D535+D536+D538+D539)*9.25%</f>
        <v>0</v>
      </c>
      <c r="E540" s="365"/>
    </row>
    <row r="541" spans="2:5" ht="20.399999999999999" hidden="1">
      <c r="B541" s="388" t="s">
        <v>54</v>
      </c>
      <c r="C541" s="336" t="s">
        <v>55</v>
      </c>
      <c r="D541" s="389">
        <f>+(D534+D535+D536+D538+D539)*0.5%</f>
        <v>0</v>
      </c>
      <c r="E541" s="365"/>
    </row>
    <row r="542" spans="2:5" ht="20.399999999999999" hidden="1">
      <c r="B542" s="388" t="s">
        <v>58</v>
      </c>
      <c r="C542" s="336" t="s">
        <v>59</v>
      </c>
      <c r="D542" s="389">
        <f>+(D534+D535+D536+D538+D539)*5.42%</f>
        <v>0</v>
      </c>
      <c r="E542" s="365"/>
    </row>
    <row r="543" spans="2:5" ht="20.399999999999999" hidden="1">
      <c r="B543" s="388" t="s">
        <v>60</v>
      </c>
      <c r="C543" s="336" t="s">
        <v>263</v>
      </c>
      <c r="D543" s="389">
        <f>+(D534+D535+D536+D538+D539)*3%</f>
        <v>0</v>
      </c>
      <c r="E543" s="365"/>
    </row>
    <row r="544" spans="2:5" ht="13.2" hidden="1" customHeight="1">
      <c r="B544" s="388" t="s">
        <v>62</v>
      </c>
      <c r="C544" s="336" t="s">
        <v>63</v>
      </c>
      <c r="D544" s="387">
        <f>+(D534+D535+D536+D538+D539)*1.5%</f>
        <v>0</v>
      </c>
      <c r="E544" s="365"/>
    </row>
    <row r="545" spans="2:5" ht="13.2" hidden="1" customHeight="1">
      <c r="B545" s="390" t="s">
        <v>252</v>
      </c>
      <c r="C545" s="391" t="s">
        <v>253</v>
      </c>
      <c r="D545" s="401">
        <v>0</v>
      </c>
      <c r="E545" s="365"/>
    </row>
    <row r="546" spans="2:5" ht="13.2" hidden="1" customHeight="1">
      <c r="B546" s="388" t="s">
        <v>135</v>
      </c>
      <c r="C546" s="336" t="s">
        <v>136</v>
      </c>
      <c r="D546" s="387">
        <v>0</v>
      </c>
      <c r="E546" s="365"/>
    </row>
    <row r="547" spans="2:5" ht="13.2" hidden="1" customHeight="1">
      <c r="B547" s="388" t="s">
        <v>141</v>
      </c>
      <c r="C547" s="336" t="s">
        <v>142</v>
      </c>
      <c r="D547" s="389">
        <v>0</v>
      </c>
      <c r="E547" s="365"/>
    </row>
    <row r="548" spans="2:5" ht="13.2" hidden="1" customHeight="1">
      <c r="B548" s="388" t="s">
        <v>221</v>
      </c>
      <c r="C548" s="336" t="s">
        <v>222</v>
      </c>
      <c r="D548" s="387">
        <v>0</v>
      </c>
      <c r="E548" s="365"/>
    </row>
    <row r="549" spans="2:5" ht="12" hidden="1">
      <c r="B549" s="388"/>
      <c r="C549" s="393" t="s">
        <v>265</v>
      </c>
      <c r="D549" s="402">
        <f>SUM(D534:D548)</f>
        <v>0</v>
      </c>
      <c r="E549" s="365"/>
    </row>
    <row r="550" spans="2:5" ht="12" hidden="1">
      <c r="B550" s="403"/>
      <c r="C550" s="404"/>
      <c r="D550" s="405"/>
      <c r="E550" s="365"/>
    </row>
    <row r="551" spans="2:5" hidden="1">
      <c r="B551" s="311"/>
      <c r="C551" s="312"/>
      <c r="D551" s="364"/>
      <c r="E551" s="352"/>
    </row>
    <row r="552" spans="2:5" hidden="1">
      <c r="B552" s="327"/>
      <c r="C552" s="318"/>
      <c r="D552" s="328"/>
    </row>
    <row r="553" spans="2:5" hidden="1">
      <c r="B553" s="406"/>
      <c r="C553" s="407" t="s">
        <v>553</v>
      </c>
      <c r="D553" s="368" t="s">
        <v>269</v>
      </c>
    </row>
    <row r="554" spans="2:5" hidden="1">
      <c r="B554" s="408"/>
      <c r="C554" s="409"/>
      <c r="D554" s="410"/>
    </row>
    <row r="555" spans="2:5" hidden="1">
      <c r="B555" s="384" t="s">
        <v>37</v>
      </c>
      <c r="C555" s="318" t="s">
        <v>38</v>
      </c>
      <c r="D555" s="411">
        <v>0</v>
      </c>
    </row>
    <row r="556" spans="2:5" hidden="1">
      <c r="B556" s="384" t="s">
        <v>43</v>
      </c>
      <c r="C556" s="318" t="s">
        <v>44</v>
      </c>
      <c r="D556" s="389">
        <v>0</v>
      </c>
    </row>
    <row r="557" spans="2:5" hidden="1">
      <c r="B557" s="384" t="s">
        <v>227</v>
      </c>
      <c r="C557" s="318" t="s">
        <v>228</v>
      </c>
      <c r="D557" s="389">
        <v>0</v>
      </c>
    </row>
    <row r="558" spans="2:5" hidden="1">
      <c r="B558" s="384" t="s">
        <v>45</v>
      </c>
      <c r="C558" s="318" t="s">
        <v>46</v>
      </c>
      <c r="D558" s="389">
        <f>(D555+D556+D557+D559+D560)/12</f>
        <v>0</v>
      </c>
    </row>
    <row r="559" spans="2:5" hidden="1">
      <c r="B559" s="384" t="s">
        <v>47</v>
      </c>
      <c r="C559" s="318" t="s">
        <v>48</v>
      </c>
      <c r="D559" s="389">
        <v>0</v>
      </c>
    </row>
    <row r="560" spans="2:5" hidden="1">
      <c r="B560" s="386" t="s">
        <v>342</v>
      </c>
      <c r="C560" s="305" t="s">
        <v>343</v>
      </c>
      <c r="D560" s="389">
        <v>0</v>
      </c>
    </row>
    <row r="561" spans="2:4" ht="20.399999999999999" hidden="1">
      <c r="B561" s="388" t="s">
        <v>52</v>
      </c>
      <c r="C561" s="336" t="s">
        <v>262</v>
      </c>
      <c r="D561" s="389">
        <f>(D555+D556+D557+D559+D560)*9.25%</f>
        <v>0</v>
      </c>
    </row>
    <row r="562" spans="2:4" ht="20.399999999999999" hidden="1">
      <c r="B562" s="388" t="s">
        <v>54</v>
      </c>
      <c r="C562" s="336" t="s">
        <v>55</v>
      </c>
      <c r="D562" s="389">
        <f>(D555+D557+D556+D559+D560)*0.5%</f>
        <v>0</v>
      </c>
    </row>
    <row r="563" spans="2:4" ht="20.399999999999999" hidden="1">
      <c r="B563" s="388" t="s">
        <v>58</v>
      </c>
      <c r="C563" s="336" t="s">
        <v>59</v>
      </c>
      <c r="D563" s="389">
        <f>(D555+D556+D557+D559+D560)*5.42%</f>
        <v>0</v>
      </c>
    </row>
    <row r="564" spans="2:4" ht="20.399999999999999" hidden="1">
      <c r="B564" s="388" t="s">
        <v>60</v>
      </c>
      <c r="C564" s="336" t="s">
        <v>263</v>
      </c>
      <c r="D564" s="389">
        <f>(D555+D556+D557+D559+D560)*3%</f>
        <v>0</v>
      </c>
    </row>
    <row r="565" spans="2:4" hidden="1">
      <c r="B565" s="388" t="s">
        <v>62</v>
      </c>
      <c r="C565" s="336" t="s">
        <v>63</v>
      </c>
      <c r="D565" s="389">
        <f>(D555+D556+D557+D559+D560)*1.5%</f>
        <v>0</v>
      </c>
    </row>
    <row r="566" spans="2:4" ht="20.399999999999999" hidden="1">
      <c r="B566" s="388" t="s">
        <v>108</v>
      </c>
      <c r="C566" s="336" t="s">
        <v>109</v>
      </c>
      <c r="D566" s="389">
        <v>0</v>
      </c>
    </row>
    <row r="567" spans="2:4" ht="20.399999999999999" hidden="1">
      <c r="B567" s="412" t="s">
        <v>114</v>
      </c>
      <c r="C567" s="336" t="s">
        <v>115</v>
      </c>
      <c r="D567" s="413">
        <v>0</v>
      </c>
    </row>
    <row r="568" spans="2:4" hidden="1">
      <c r="B568" s="412" t="s">
        <v>218</v>
      </c>
      <c r="C568" s="336" t="s">
        <v>219</v>
      </c>
      <c r="D568" s="413">
        <v>0</v>
      </c>
    </row>
    <row r="569" spans="2:4" hidden="1">
      <c r="B569" s="412" t="s">
        <v>133</v>
      </c>
      <c r="C569" s="336" t="s">
        <v>134</v>
      </c>
      <c r="D569" s="413">
        <v>0</v>
      </c>
    </row>
    <row r="570" spans="2:4" hidden="1">
      <c r="B570" s="412" t="s">
        <v>135</v>
      </c>
      <c r="C570" s="336" t="s">
        <v>432</v>
      </c>
      <c r="D570" s="413">
        <v>0</v>
      </c>
    </row>
    <row r="571" spans="2:4" hidden="1">
      <c r="B571" s="412" t="s">
        <v>254</v>
      </c>
      <c r="C571" s="336" t="s">
        <v>255</v>
      </c>
      <c r="D571" s="413">
        <v>0</v>
      </c>
    </row>
    <row r="572" spans="2:4" hidden="1">
      <c r="B572" s="412" t="s">
        <v>240</v>
      </c>
      <c r="C572" s="336" t="s">
        <v>241</v>
      </c>
      <c r="D572" s="413">
        <v>0</v>
      </c>
    </row>
    <row r="573" spans="2:4" ht="20.399999999999999" hidden="1">
      <c r="B573" s="412" t="s">
        <v>256</v>
      </c>
      <c r="C573" s="336" t="s">
        <v>270</v>
      </c>
      <c r="D573" s="413">
        <v>0</v>
      </c>
    </row>
    <row r="574" spans="2:4" hidden="1">
      <c r="B574" s="412" t="s">
        <v>141</v>
      </c>
      <c r="C574" s="308" t="s">
        <v>142</v>
      </c>
      <c r="D574" s="413">
        <v>0</v>
      </c>
    </row>
    <row r="575" spans="2:4" hidden="1">
      <c r="B575" s="412" t="s">
        <v>151</v>
      </c>
      <c r="C575" s="308" t="s">
        <v>152</v>
      </c>
      <c r="D575" s="413">
        <v>0</v>
      </c>
    </row>
    <row r="576" spans="2:4" hidden="1">
      <c r="B576" s="412" t="s">
        <v>291</v>
      </c>
      <c r="C576" s="308" t="s">
        <v>315</v>
      </c>
      <c r="D576" s="413">
        <v>0</v>
      </c>
    </row>
    <row r="577" spans="1:5" hidden="1">
      <c r="B577" s="412" t="s">
        <v>221</v>
      </c>
      <c r="C577" s="308" t="s">
        <v>222</v>
      </c>
      <c r="D577" s="413">
        <v>0</v>
      </c>
    </row>
    <row r="578" spans="1:5" hidden="1">
      <c r="B578" s="412" t="s">
        <v>161</v>
      </c>
      <c r="C578" s="308" t="s">
        <v>162</v>
      </c>
      <c r="D578" s="413">
        <v>0</v>
      </c>
    </row>
    <row r="579" spans="1:5" hidden="1">
      <c r="B579" s="412" t="s">
        <v>165</v>
      </c>
      <c r="C579" s="308" t="s">
        <v>166</v>
      </c>
      <c r="D579" s="413">
        <v>0</v>
      </c>
    </row>
    <row r="580" spans="1:5" ht="12" hidden="1">
      <c r="B580" s="412" t="s">
        <v>167</v>
      </c>
      <c r="C580" s="308" t="s">
        <v>168</v>
      </c>
      <c r="D580" s="413">
        <v>0</v>
      </c>
      <c r="E580" s="365"/>
    </row>
    <row r="581" spans="1:5" ht="12" hidden="1">
      <c r="B581" s="412" t="s">
        <v>372</v>
      </c>
      <c r="C581" s="308" t="s">
        <v>373</v>
      </c>
      <c r="D581" s="414">
        <v>0</v>
      </c>
      <c r="E581" s="365"/>
    </row>
    <row r="582" spans="1:5" ht="12" hidden="1">
      <c r="B582" s="415"/>
      <c r="C582" s="311" t="s">
        <v>265</v>
      </c>
      <c r="D582" s="416">
        <f>SUM(D555:D581)</f>
        <v>0</v>
      </c>
      <c r="E582" s="365"/>
    </row>
    <row r="583" spans="1:5" ht="12" hidden="1">
      <c r="B583" s="417"/>
      <c r="C583" s="418"/>
      <c r="D583" s="419"/>
      <c r="E583" s="365"/>
    </row>
    <row r="584" spans="1:5" ht="12">
      <c r="B584" s="311"/>
      <c r="C584" s="312"/>
      <c r="D584" s="364"/>
      <c r="E584" s="365"/>
    </row>
    <row r="585" spans="1:5" ht="12">
      <c r="B585" s="311"/>
      <c r="C585" s="312"/>
      <c r="D585" s="364"/>
      <c r="E585" s="365"/>
    </row>
    <row r="586" spans="1:5" ht="12">
      <c r="B586" s="311"/>
      <c r="C586" s="312"/>
      <c r="D586" s="364"/>
      <c r="E586" s="365"/>
    </row>
    <row r="587" spans="1:5" ht="12">
      <c r="B587" s="311"/>
      <c r="C587" s="312"/>
      <c r="D587" s="364"/>
      <c r="E587" s="365"/>
    </row>
    <row r="588" spans="1:5" ht="12">
      <c r="B588" s="311"/>
      <c r="C588" s="312"/>
      <c r="D588" s="364"/>
      <c r="E588" s="365"/>
    </row>
    <row r="589" spans="1:5" ht="12" hidden="1">
      <c r="B589" s="420" t="s">
        <v>554</v>
      </c>
      <c r="D589" s="368" t="s">
        <v>273</v>
      </c>
      <c r="E589" s="365"/>
    </row>
    <row r="590" spans="1:5" ht="12" hidden="1">
      <c r="B590" s="311"/>
      <c r="E590" s="365"/>
    </row>
    <row r="591" spans="1:5" hidden="1">
      <c r="A591" s="315" t="s">
        <v>23</v>
      </c>
      <c r="B591" s="316" t="s">
        <v>24</v>
      </c>
      <c r="C591" s="317" t="s">
        <v>25</v>
      </c>
      <c r="D591" s="318"/>
      <c r="E591" s="319">
        <f>D593+D596+D603+D607</f>
        <v>0</v>
      </c>
    </row>
    <row r="592" spans="1:5" hidden="1">
      <c r="A592" s="315"/>
      <c r="B592" s="316"/>
      <c r="C592" s="317"/>
      <c r="D592" s="355"/>
      <c r="E592" s="319"/>
    </row>
    <row r="593" spans="1:5" hidden="1">
      <c r="A593" s="370" t="s">
        <v>26</v>
      </c>
      <c r="B593" s="331" t="s">
        <v>27</v>
      </c>
      <c r="C593" s="332" t="s">
        <v>28</v>
      </c>
      <c r="D593" s="353">
        <f>+D594+D595</f>
        <v>0</v>
      </c>
      <c r="E593" s="319"/>
    </row>
    <row r="594" spans="1:5" hidden="1">
      <c r="A594" s="315" t="s">
        <v>26</v>
      </c>
      <c r="B594" s="338" t="s">
        <v>29</v>
      </c>
      <c r="C594" s="649" t="s">
        <v>30</v>
      </c>
      <c r="D594" s="376"/>
      <c r="E594" s="319"/>
    </row>
    <row r="595" spans="1:5" ht="12" hidden="1">
      <c r="B595" s="311"/>
      <c r="E595" s="365"/>
    </row>
    <row r="596" spans="1:5" hidden="1">
      <c r="A596" s="370" t="s">
        <v>26</v>
      </c>
      <c r="B596" s="331" t="s">
        <v>41</v>
      </c>
      <c r="C596" s="332" t="s">
        <v>42</v>
      </c>
      <c r="D596" s="353">
        <f>SUM(D597:D601)</f>
        <v>0</v>
      </c>
      <c r="E596" s="319"/>
    </row>
    <row r="597" spans="1:5" hidden="1">
      <c r="A597" s="326" t="s">
        <v>26</v>
      </c>
      <c r="B597" s="327" t="s">
        <v>43</v>
      </c>
      <c r="C597" s="318" t="s">
        <v>533</v>
      </c>
      <c r="D597" s="328">
        <f>+D627</f>
        <v>0</v>
      </c>
      <c r="E597" s="319"/>
    </row>
    <row r="598" spans="1:5" hidden="1">
      <c r="A598" s="337" t="s">
        <v>26</v>
      </c>
      <c r="B598" s="307" t="s">
        <v>227</v>
      </c>
      <c r="C598" s="308" t="s">
        <v>228</v>
      </c>
      <c r="D598" s="328">
        <v>0</v>
      </c>
      <c r="E598" s="319"/>
    </row>
    <row r="599" spans="1:5" hidden="1">
      <c r="A599" s="326" t="s">
        <v>26</v>
      </c>
      <c r="B599" s="327" t="s">
        <v>45</v>
      </c>
      <c r="C599" s="318" t="s">
        <v>46</v>
      </c>
      <c r="D599" s="328">
        <f>+(D594+D598+D600+D601+D597)/12</f>
        <v>0</v>
      </c>
      <c r="E599" s="319"/>
    </row>
    <row r="600" spans="1:5" hidden="1">
      <c r="A600" s="326" t="s">
        <v>26</v>
      </c>
      <c r="B600" s="327" t="s">
        <v>47</v>
      </c>
      <c r="C600" s="318" t="s">
        <v>48</v>
      </c>
      <c r="D600" s="328">
        <v>0</v>
      </c>
      <c r="E600" s="319"/>
    </row>
    <row r="601" spans="1:5" hidden="1">
      <c r="A601" s="67" t="s">
        <v>26</v>
      </c>
      <c r="B601" s="307" t="s">
        <v>342</v>
      </c>
      <c r="C601" s="308" t="s">
        <v>343</v>
      </c>
      <c r="D601" s="328">
        <v>0</v>
      </c>
      <c r="E601" s="319"/>
    </row>
    <row r="602" spans="1:5" hidden="1">
      <c r="B602" s="327"/>
      <c r="C602" s="343"/>
      <c r="D602" s="328"/>
      <c r="E602" s="319"/>
    </row>
    <row r="603" spans="1:5" ht="20.399999999999999" hidden="1">
      <c r="A603" s="370" t="s">
        <v>49</v>
      </c>
      <c r="B603" s="331" t="s">
        <v>50</v>
      </c>
      <c r="C603" s="332" t="s">
        <v>51</v>
      </c>
      <c r="D603" s="353">
        <f>+D604+D605</f>
        <v>0</v>
      </c>
      <c r="E603" s="319"/>
    </row>
    <row r="604" spans="1:5" ht="20.399999999999999" hidden="1">
      <c r="A604" s="335" t="s">
        <v>49</v>
      </c>
      <c r="B604" s="307" t="s">
        <v>52</v>
      </c>
      <c r="C604" s="336" t="s">
        <v>262</v>
      </c>
      <c r="D604" s="328">
        <f>+(D593+D598+D600+D601+D597)*9.25%</f>
        <v>0</v>
      </c>
      <c r="E604" s="319"/>
    </row>
    <row r="605" spans="1:5" ht="20.399999999999999" hidden="1">
      <c r="A605" s="335" t="s">
        <v>49</v>
      </c>
      <c r="B605" s="307" t="s">
        <v>54</v>
      </c>
      <c r="C605" s="336" t="s">
        <v>55</v>
      </c>
      <c r="D605" s="328">
        <f>+(D594+D598+D600+D601+D597)*0.5%</f>
        <v>0</v>
      </c>
      <c r="E605" s="319"/>
    </row>
    <row r="606" spans="1:5" hidden="1">
      <c r="D606" s="328"/>
      <c r="E606" s="319"/>
    </row>
    <row r="607" spans="1:5" ht="20.399999999999999" hidden="1">
      <c r="A607" s="370" t="s">
        <v>49</v>
      </c>
      <c r="B607" s="331" t="s">
        <v>56</v>
      </c>
      <c r="C607" s="332" t="s">
        <v>57</v>
      </c>
      <c r="D607" s="353">
        <f>+D608+D609+D610</f>
        <v>0</v>
      </c>
      <c r="E607" s="319"/>
    </row>
    <row r="608" spans="1:5" ht="20.399999999999999" hidden="1">
      <c r="A608" s="335" t="s">
        <v>49</v>
      </c>
      <c r="B608" s="307" t="s">
        <v>58</v>
      </c>
      <c r="C608" s="336" t="s">
        <v>59</v>
      </c>
      <c r="D608" s="328">
        <f>(D594+D598+D600+D601+D597)*5.42%</f>
        <v>0</v>
      </c>
      <c r="E608" s="319"/>
    </row>
    <row r="609" spans="1:5" ht="20.399999999999999" hidden="1">
      <c r="A609" s="335" t="s">
        <v>49</v>
      </c>
      <c r="B609" s="307" t="s">
        <v>60</v>
      </c>
      <c r="C609" s="336" t="s">
        <v>263</v>
      </c>
      <c r="D609" s="69">
        <f>+(D594+D598+D600+D601+D597)*3%</f>
        <v>0</v>
      </c>
      <c r="E609" s="319"/>
    </row>
    <row r="610" spans="1:5" hidden="1">
      <c r="A610" s="335" t="s">
        <v>49</v>
      </c>
      <c r="B610" s="307" t="s">
        <v>62</v>
      </c>
      <c r="C610" s="308" t="s">
        <v>63</v>
      </c>
      <c r="D610" s="328">
        <f>+(D594+D598+D600+D601+D597)*1.5%</f>
        <v>0</v>
      </c>
      <c r="E610" s="319"/>
    </row>
    <row r="611" spans="1:5" hidden="1">
      <c r="A611" s="335"/>
      <c r="C611" s="336"/>
      <c r="D611" s="328"/>
      <c r="E611" s="319"/>
    </row>
    <row r="612" spans="1:5" ht="12" hidden="1">
      <c r="B612" s="311"/>
      <c r="E612" s="365"/>
    </row>
    <row r="613" spans="1:5" hidden="1">
      <c r="A613" s="315" t="s">
        <v>64</v>
      </c>
      <c r="B613" s="316" t="s">
        <v>205</v>
      </c>
      <c r="C613" s="317" t="s">
        <v>65</v>
      </c>
      <c r="D613" s="318"/>
      <c r="E613" s="319">
        <f>+D615+D618+D621</f>
        <v>0</v>
      </c>
    </row>
    <row r="614" spans="1:5" hidden="1">
      <c r="B614" s="316"/>
      <c r="C614" s="320"/>
      <c r="D614" s="319"/>
      <c r="E614" s="68"/>
    </row>
    <row r="615" spans="1:5" hidden="1">
      <c r="A615" s="370" t="s">
        <v>64</v>
      </c>
      <c r="B615" s="331" t="s">
        <v>72</v>
      </c>
      <c r="C615" s="342" t="s">
        <v>336</v>
      </c>
      <c r="D615" s="353">
        <f>SUM(D616:D616)</f>
        <v>0</v>
      </c>
      <c r="E615" s="68"/>
    </row>
    <row r="616" spans="1:5" hidden="1">
      <c r="A616" s="337" t="s">
        <v>64</v>
      </c>
      <c r="B616" s="338" t="s">
        <v>74</v>
      </c>
      <c r="C616" s="336" t="s">
        <v>75</v>
      </c>
      <c r="D616" s="328">
        <v>0</v>
      </c>
      <c r="E616" s="319"/>
    </row>
    <row r="617" spans="1:5" hidden="1">
      <c r="A617" s="337"/>
      <c r="B617" s="338"/>
      <c r="C617" s="336"/>
      <c r="D617" s="328"/>
      <c r="E617" s="319"/>
    </row>
    <row r="618" spans="1:5" hidden="1">
      <c r="A618" s="370" t="s">
        <v>64</v>
      </c>
      <c r="B618" s="331" t="s">
        <v>89</v>
      </c>
      <c r="C618" s="342" t="s">
        <v>90</v>
      </c>
      <c r="D618" s="353">
        <f>+D619</f>
        <v>0</v>
      </c>
      <c r="E618" s="319"/>
    </row>
    <row r="619" spans="1:5" hidden="1">
      <c r="A619" s="337" t="s">
        <v>64</v>
      </c>
      <c r="B619" s="338" t="s">
        <v>97</v>
      </c>
      <c r="C619" s="336" t="s">
        <v>98</v>
      </c>
      <c r="D619" s="328">
        <v>0</v>
      </c>
      <c r="E619" s="319"/>
    </row>
    <row r="620" spans="1:5" hidden="1">
      <c r="A620" s="337"/>
      <c r="B620" s="338"/>
      <c r="C620" s="336"/>
      <c r="D620" s="328">
        <v>0</v>
      </c>
      <c r="E620" s="319"/>
    </row>
    <row r="621" spans="1:5" hidden="1">
      <c r="A621" s="370" t="s">
        <v>64</v>
      </c>
      <c r="B621" s="331" t="s">
        <v>99</v>
      </c>
      <c r="C621" s="342" t="s">
        <v>280</v>
      </c>
      <c r="D621" s="353">
        <f>+D622</f>
        <v>0</v>
      </c>
      <c r="E621" s="319"/>
    </row>
    <row r="622" spans="1:5" hidden="1">
      <c r="A622" s="337" t="s">
        <v>64</v>
      </c>
      <c r="B622" s="338" t="s">
        <v>101</v>
      </c>
      <c r="C622" s="336" t="s">
        <v>102</v>
      </c>
      <c r="D622" s="328">
        <v>0</v>
      </c>
      <c r="E622" s="319"/>
    </row>
    <row r="623" spans="1:5" hidden="1">
      <c r="A623" s="337"/>
      <c r="B623" s="338"/>
      <c r="C623" s="336"/>
      <c r="D623" s="328"/>
      <c r="E623" s="319"/>
    </row>
    <row r="624" spans="1:5" hidden="1">
      <c r="A624" s="337"/>
      <c r="B624" s="316" t="s">
        <v>3</v>
      </c>
      <c r="C624" s="317" t="s">
        <v>122</v>
      </c>
      <c r="D624" s="328"/>
      <c r="E624" s="319">
        <f>+D626</f>
        <v>0</v>
      </c>
    </row>
    <row r="625" spans="1:5" hidden="1">
      <c r="A625" s="337"/>
      <c r="B625" s="316"/>
      <c r="C625" s="317"/>
      <c r="D625" s="328"/>
      <c r="E625" s="319"/>
    </row>
    <row r="626" spans="1:5" hidden="1">
      <c r="A626" s="370" t="s">
        <v>64</v>
      </c>
      <c r="B626" s="331" t="s">
        <v>123</v>
      </c>
      <c r="C626" s="421" t="s">
        <v>124</v>
      </c>
      <c r="D626" s="353">
        <f>SUM(D627)</f>
        <v>0</v>
      </c>
      <c r="E626" s="342"/>
    </row>
    <row r="627" spans="1:5" hidden="1">
      <c r="A627" s="337" t="s">
        <v>64</v>
      </c>
      <c r="B627" s="338" t="s">
        <v>127</v>
      </c>
      <c r="C627" s="336" t="s">
        <v>128</v>
      </c>
      <c r="D627" s="328">
        <v>0</v>
      </c>
      <c r="E627" s="319"/>
    </row>
    <row r="628" spans="1:5" hidden="1">
      <c r="A628" s="337"/>
      <c r="B628" s="338"/>
      <c r="C628" s="336"/>
      <c r="D628" s="328"/>
      <c r="E628" s="319"/>
    </row>
    <row r="629" spans="1:5" ht="12" hidden="1">
      <c r="B629" s="311"/>
      <c r="C629" s="316"/>
      <c r="D629" s="317"/>
      <c r="E629" s="365"/>
    </row>
    <row r="630" spans="1:5" ht="12" hidden="1">
      <c r="B630" s="311"/>
      <c r="C630" s="312" t="s">
        <v>555</v>
      </c>
      <c r="D630" s="352"/>
      <c r="E630" s="374">
        <f>SUM(E588:E629)</f>
        <v>0</v>
      </c>
    </row>
    <row r="631" spans="1:5" ht="12" hidden="1">
      <c r="B631" s="311"/>
      <c r="C631" s="312"/>
      <c r="D631" s="364"/>
      <c r="E631" s="365"/>
    </row>
    <row r="632" spans="1:5" ht="12" hidden="1">
      <c r="B632" s="311"/>
      <c r="C632" s="312"/>
      <c r="D632" s="364"/>
      <c r="E632" s="365"/>
    </row>
    <row r="633" spans="1:5" ht="12" hidden="1">
      <c r="B633" s="311"/>
      <c r="C633" s="312"/>
      <c r="D633" s="364"/>
      <c r="E633" s="365"/>
    </row>
    <row r="634" spans="1:5" ht="12" hidden="1">
      <c r="B634" s="311"/>
      <c r="C634" s="312"/>
      <c r="D634" s="364"/>
      <c r="E634" s="365"/>
    </row>
    <row r="635" spans="1:5" ht="12" hidden="1">
      <c r="B635" s="311"/>
      <c r="C635" s="312"/>
      <c r="D635" s="364"/>
      <c r="E635" s="365"/>
    </row>
    <row r="636" spans="1:5" ht="12">
      <c r="B636" s="367" t="s">
        <v>556</v>
      </c>
      <c r="C636" s="68"/>
      <c r="E636" s="365"/>
    </row>
    <row r="637" spans="1:5">
      <c r="C637" s="369"/>
      <c r="E637" s="319"/>
    </row>
    <row r="638" spans="1:5" hidden="1">
      <c r="A638" s="315" t="s">
        <v>23</v>
      </c>
      <c r="B638" s="316" t="s">
        <v>24</v>
      </c>
      <c r="C638" s="317" t="s">
        <v>25</v>
      </c>
      <c r="D638" s="318"/>
      <c r="E638" s="319">
        <f>+D646+D653+D657+D643+D640</f>
        <v>0</v>
      </c>
    </row>
    <row r="639" spans="1:5" hidden="1">
      <c r="B639" s="316"/>
      <c r="C639" s="320"/>
      <c r="D639" s="318"/>
      <c r="E639" s="319"/>
    </row>
    <row r="640" spans="1:5" hidden="1">
      <c r="A640" s="370" t="s">
        <v>26</v>
      </c>
      <c r="B640" s="422" t="s">
        <v>27</v>
      </c>
      <c r="C640" s="423" t="s">
        <v>28</v>
      </c>
      <c r="D640" s="353">
        <f>+D641</f>
        <v>0</v>
      </c>
      <c r="E640" s="319"/>
    </row>
    <row r="641" spans="1:5" hidden="1">
      <c r="A641" s="335" t="s">
        <v>26</v>
      </c>
      <c r="B641" s="307" t="s">
        <v>29</v>
      </c>
      <c r="C641" s="308" t="s">
        <v>30</v>
      </c>
      <c r="D641" s="69">
        <f>+D740+D840+D860</f>
        <v>0</v>
      </c>
      <c r="E641" s="319"/>
    </row>
    <row r="642" spans="1:5" hidden="1">
      <c r="B642" s="316"/>
      <c r="C642" s="320"/>
      <c r="D642" s="318"/>
      <c r="E642" s="319"/>
    </row>
    <row r="643" spans="1:5" hidden="1">
      <c r="A643" s="370" t="s">
        <v>26</v>
      </c>
      <c r="B643" s="422" t="s">
        <v>35</v>
      </c>
      <c r="C643" s="423" t="s">
        <v>557</v>
      </c>
      <c r="D643" s="353">
        <f>+D644</f>
        <v>0</v>
      </c>
      <c r="E643" s="319"/>
    </row>
    <row r="644" spans="1:5" hidden="1">
      <c r="A644" s="335" t="s">
        <v>26</v>
      </c>
      <c r="B644" s="307" t="s">
        <v>37</v>
      </c>
      <c r="C644" s="308" t="s">
        <v>38</v>
      </c>
      <c r="D644" s="69">
        <f>+D763</f>
        <v>0</v>
      </c>
      <c r="E644" s="319"/>
    </row>
    <row r="645" spans="1:5" hidden="1">
      <c r="B645" s="316"/>
      <c r="C645" s="320"/>
      <c r="D645" s="318"/>
      <c r="E645" s="319"/>
    </row>
    <row r="646" spans="1:5" hidden="1">
      <c r="A646" s="370" t="s">
        <v>26</v>
      </c>
      <c r="B646" s="331" t="s">
        <v>41</v>
      </c>
      <c r="C646" s="332" t="s">
        <v>42</v>
      </c>
      <c r="D646" s="353">
        <f>SUM(D647:D651)</f>
        <v>0</v>
      </c>
      <c r="E646" s="319"/>
    </row>
    <row r="647" spans="1:5" hidden="1">
      <c r="A647" s="326" t="s">
        <v>26</v>
      </c>
      <c r="B647" s="327" t="s">
        <v>43</v>
      </c>
      <c r="C647" s="318" t="s">
        <v>533</v>
      </c>
      <c r="D647" s="69">
        <f>+D741+D793+D841+D861</f>
        <v>0</v>
      </c>
      <c r="E647" s="319"/>
    </row>
    <row r="648" spans="1:5" hidden="1">
      <c r="A648" s="337" t="s">
        <v>26</v>
      </c>
      <c r="B648" s="307" t="s">
        <v>227</v>
      </c>
      <c r="C648" s="308" t="s">
        <v>228</v>
      </c>
      <c r="D648" s="69">
        <f>+D742+D794+D842+D862</f>
        <v>0</v>
      </c>
      <c r="E648" s="319"/>
    </row>
    <row r="649" spans="1:5" hidden="1">
      <c r="A649" s="326" t="s">
        <v>26</v>
      </c>
      <c r="B649" s="327" t="s">
        <v>45</v>
      </c>
      <c r="C649" s="318" t="s">
        <v>46</v>
      </c>
      <c r="D649" s="69">
        <f>+D743+D795+D843+D863+D766</f>
        <v>0</v>
      </c>
      <c r="E649" s="319"/>
    </row>
    <row r="650" spans="1:5" hidden="1">
      <c r="A650" s="326" t="s">
        <v>26</v>
      </c>
      <c r="B650" s="327" t="s">
        <v>47</v>
      </c>
      <c r="C650" s="318" t="s">
        <v>48</v>
      </c>
      <c r="D650" s="69">
        <f>+D744+D796+D844+D864</f>
        <v>0</v>
      </c>
      <c r="E650" s="319"/>
    </row>
    <row r="651" spans="1:5" hidden="1">
      <c r="A651" s="67" t="s">
        <v>26</v>
      </c>
      <c r="B651" s="307" t="s">
        <v>342</v>
      </c>
      <c r="C651" s="308" t="s">
        <v>343</v>
      </c>
      <c r="D651" s="69">
        <f>+D745+D797+D845+D865</f>
        <v>0</v>
      </c>
      <c r="E651" s="319"/>
    </row>
    <row r="652" spans="1:5" hidden="1">
      <c r="D652" s="69"/>
      <c r="E652" s="319"/>
    </row>
    <row r="653" spans="1:5" ht="20.399999999999999" hidden="1">
      <c r="A653" s="370" t="s">
        <v>49</v>
      </c>
      <c r="B653" s="331" t="s">
        <v>50</v>
      </c>
      <c r="C653" s="332" t="s">
        <v>51</v>
      </c>
      <c r="D653" s="353">
        <f>SUM(D654:D655)</f>
        <v>0</v>
      </c>
      <c r="E653" s="319"/>
    </row>
    <row r="654" spans="1:5" ht="20.399999999999999" hidden="1">
      <c r="A654" s="335" t="s">
        <v>49</v>
      </c>
      <c r="B654" s="307" t="s">
        <v>52</v>
      </c>
      <c r="C654" s="336" t="s">
        <v>262</v>
      </c>
      <c r="D654" s="69">
        <f>+D746+D798+D846+D866+D769</f>
        <v>0</v>
      </c>
      <c r="E654" s="319"/>
    </row>
    <row r="655" spans="1:5" ht="20.399999999999999" hidden="1">
      <c r="A655" s="335" t="s">
        <v>49</v>
      </c>
      <c r="B655" s="307" t="s">
        <v>54</v>
      </c>
      <c r="C655" s="336" t="s">
        <v>55</v>
      </c>
      <c r="D655" s="69">
        <f>+D747+D799+D847+D867+D770</f>
        <v>0</v>
      </c>
      <c r="E655" s="319"/>
    </row>
    <row r="656" spans="1:5" hidden="1">
      <c r="D656" s="69"/>
      <c r="E656" s="319"/>
    </row>
    <row r="657" spans="1:5" ht="20.399999999999999" hidden="1">
      <c r="A657" s="370" t="s">
        <v>49</v>
      </c>
      <c r="B657" s="331" t="s">
        <v>56</v>
      </c>
      <c r="C657" s="332" t="s">
        <v>57</v>
      </c>
      <c r="D657" s="353">
        <f>SUM(D658:D660)</f>
        <v>0</v>
      </c>
      <c r="E657" s="319"/>
    </row>
    <row r="658" spans="1:5" ht="20.399999999999999" hidden="1">
      <c r="A658" s="335" t="s">
        <v>49</v>
      </c>
      <c r="B658" s="307" t="s">
        <v>58</v>
      </c>
      <c r="C658" s="336" t="s">
        <v>59</v>
      </c>
      <c r="D658" s="69">
        <f>+D748+D800+D848+D868+D771</f>
        <v>0</v>
      </c>
      <c r="E658" s="319"/>
    </row>
    <row r="659" spans="1:5" ht="20.399999999999999" hidden="1">
      <c r="A659" s="335" t="s">
        <v>49</v>
      </c>
      <c r="B659" s="307" t="s">
        <v>60</v>
      </c>
      <c r="C659" s="336" t="s">
        <v>263</v>
      </c>
      <c r="D659" s="69">
        <f>+D749+D801+D849+D869+D772</f>
        <v>0</v>
      </c>
      <c r="E659" s="319"/>
    </row>
    <row r="660" spans="1:5" hidden="1">
      <c r="A660" s="335" t="s">
        <v>49</v>
      </c>
      <c r="B660" s="307" t="s">
        <v>62</v>
      </c>
      <c r="C660" s="308" t="s">
        <v>63</v>
      </c>
      <c r="D660" s="69">
        <f>+D750+D802+D850+D870+D773</f>
        <v>0</v>
      </c>
      <c r="E660" s="319"/>
    </row>
    <row r="661" spans="1:5" hidden="1">
      <c r="A661" s="236"/>
      <c r="C661" s="369"/>
      <c r="E661" s="319"/>
    </row>
    <row r="662" spans="1:5" hidden="1">
      <c r="A662" s="236"/>
      <c r="C662" s="369"/>
      <c r="E662" s="319"/>
    </row>
    <row r="663" spans="1:5">
      <c r="A663" s="315" t="s">
        <v>64</v>
      </c>
      <c r="B663" s="316" t="s">
        <v>205</v>
      </c>
      <c r="C663" s="317" t="s">
        <v>65</v>
      </c>
      <c r="D663" s="318"/>
      <c r="E663" s="319">
        <f>+D669+D673+D682+D686+D665+D678</f>
        <v>23500000</v>
      </c>
    </row>
    <row r="664" spans="1:5">
      <c r="B664" s="316"/>
      <c r="C664" s="320"/>
      <c r="D664" s="318"/>
      <c r="E664" s="68"/>
    </row>
    <row r="665" spans="1:5">
      <c r="A665" s="370" t="s">
        <v>64</v>
      </c>
      <c r="B665" s="331" t="s">
        <v>66</v>
      </c>
      <c r="C665" s="332" t="s">
        <v>67</v>
      </c>
      <c r="D665" s="353">
        <f>+D666+D667</f>
        <v>9000000</v>
      </c>
      <c r="E665" s="68"/>
    </row>
    <row r="666" spans="1:5" hidden="1">
      <c r="A666" s="326" t="s">
        <v>64</v>
      </c>
      <c r="B666" s="327" t="s">
        <v>68</v>
      </c>
      <c r="C666" s="318" t="s">
        <v>510</v>
      </c>
      <c r="D666" s="328">
        <v>0</v>
      </c>
      <c r="E666" s="68"/>
    </row>
    <row r="667" spans="1:5">
      <c r="A667" s="326" t="s">
        <v>64</v>
      </c>
      <c r="B667" s="327" t="s">
        <v>70</v>
      </c>
      <c r="C667" s="318" t="s">
        <v>71</v>
      </c>
      <c r="D667" s="328">
        <f>+D803+D751</f>
        <v>9000000</v>
      </c>
      <c r="E667" s="68"/>
    </row>
    <row r="668" spans="1:5">
      <c r="B668" s="316"/>
      <c r="C668" s="320"/>
      <c r="D668" s="318"/>
      <c r="E668" s="68"/>
    </row>
    <row r="669" spans="1:5" hidden="1">
      <c r="A669" s="370" t="s">
        <v>64</v>
      </c>
      <c r="B669" s="331" t="s">
        <v>279</v>
      </c>
      <c r="C669" s="332" t="s">
        <v>78</v>
      </c>
      <c r="D669" s="353">
        <f>+D671+D670</f>
        <v>0</v>
      </c>
      <c r="E669" s="319"/>
    </row>
    <row r="670" spans="1:5" hidden="1">
      <c r="A670" s="326" t="s">
        <v>64</v>
      </c>
      <c r="B670" s="327" t="s">
        <v>214</v>
      </c>
      <c r="C670" s="318" t="s">
        <v>215</v>
      </c>
      <c r="D670" s="69">
        <f>+D752</f>
        <v>0</v>
      </c>
      <c r="E670" s="319"/>
    </row>
    <row r="671" spans="1:5" hidden="1">
      <c r="A671" s="326" t="s">
        <v>64</v>
      </c>
      <c r="B671" s="327" t="s">
        <v>81</v>
      </c>
      <c r="C671" s="318" t="s">
        <v>82</v>
      </c>
      <c r="D671" s="69">
        <f>+D871+D753</f>
        <v>0</v>
      </c>
      <c r="E671" s="319"/>
    </row>
    <row r="672" spans="1:5" ht="12" hidden="1">
      <c r="B672" s="311"/>
      <c r="C672" s="312"/>
      <c r="D672" s="364"/>
      <c r="E672" s="365"/>
    </row>
    <row r="673" spans="1:5" ht="12">
      <c r="A673" s="370" t="s">
        <v>64</v>
      </c>
      <c r="B673" s="331" t="s">
        <v>89</v>
      </c>
      <c r="C673" s="332" t="s">
        <v>90</v>
      </c>
      <c r="D673" s="353">
        <f>SUM(D674:D676)</f>
        <v>1000000</v>
      </c>
      <c r="E673" s="365"/>
    </row>
    <row r="674" spans="1:5" ht="12" hidden="1">
      <c r="A674" s="326" t="s">
        <v>64</v>
      </c>
      <c r="B674" s="327" t="s">
        <v>207</v>
      </c>
      <c r="C674" s="318" t="s">
        <v>216</v>
      </c>
      <c r="D674" s="328">
        <f>+D774+D872</f>
        <v>0</v>
      </c>
      <c r="E674" s="365"/>
    </row>
    <row r="675" spans="1:5" ht="12">
      <c r="A675" s="326" t="s">
        <v>64</v>
      </c>
      <c r="B675" s="327" t="s">
        <v>95</v>
      </c>
      <c r="C675" s="318" t="s">
        <v>96</v>
      </c>
      <c r="D675" s="328">
        <f>+D775+D754</f>
        <v>1000000</v>
      </c>
      <c r="E675" s="365"/>
    </row>
    <row r="676" spans="1:5" ht="12" hidden="1">
      <c r="A676" s="326" t="s">
        <v>64</v>
      </c>
      <c r="B676" s="327" t="s">
        <v>97</v>
      </c>
      <c r="C676" s="318" t="s">
        <v>98</v>
      </c>
      <c r="D676" s="328">
        <f>+D873+D819</f>
        <v>0</v>
      </c>
      <c r="E676" s="365"/>
    </row>
    <row r="677" spans="1:5" ht="12">
      <c r="B677" s="311"/>
      <c r="C677" s="312"/>
      <c r="D677" s="364"/>
      <c r="E677" s="365"/>
    </row>
    <row r="678" spans="1:5" ht="12" hidden="1">
      <c r="A678" s="370" t="s">
        <v>64</v>
      </c>
      <c r="B678" s="331">
        <v>1.05</v>
      </c>
      <c r="C678" s="332" t="s">
        <v>362</v>
      </c>
      <c r="D678" s="353">
        <f>+D679</f>
        <v>0</v>
      </c>
      <c r="E678" s="365"/>
    </row>
    <row r="679" spans="1:5" ht="12" hidden="1">
      <c r="A679" s="326" t="s">
        <v>64</v>
      </c>
      <c r="B679" s="327" t="s">
        <v>249</v>
      </c>
      <c r="C679" s="318" t="s">
        <v>250</v>
      </c>
      <c r="D679" s="328">
        <f>+D820</f>
        <v>0</v>
      </c>
      <c r="E679" s="365"/>
    </row>
    <row r="680" spans="1:5" ht="12" hidden="1">
      <c r="A680" s="326" t="s">
        <v>64</v>
      </c>
      <c r="B680" s="327" t="s">
        <v>580</v>
      </c>
      <c r="C680" s="318" t="s">
        <v>581</v>
      </c>
      <c r="D680" s="328">
        <v>0</v>
      </c>
      <c r="E680" s="365"/>
    </row>
    <row r="681" spans="1:5" ht="12" hidden="1">
      <c r="B681" s="311"/>
      <c r="C681" s="312"/>
      <c r="D681" s="364"/>
      <c r="E681" s="365"/>
    </row>
    <row r="682" spans="1:5" ht="12">
      <c r="A682" s="370" t="s">
        <v>64</v>
      </c>
      <c r="B682" s="331" t="s">
        <v>281</v>
      </c>
      <c r="C682" s="332" t="s">
        <v>282</v>
      </c>
      <c r="D682" s="353">
        <f>SUM(D683:D684)</f>
        <v>13500000</v>
      </c>
      <c r="E682" s="365"/>
    </row>
    <row r="683" spans="1:5" ht="12">
      <c r="A683" s="326" t="s">
        <v>64</v>
      </c>
      <c r="B683" s="327" t="s">
        <v>363</v>
      </c>
      <c r="C683" s="318" t="s">
        <v>364</v>
      </c>
      <c r="D683" s="328">
        <f>+D904+D822+D804</f>
        <v>3000000</v>
      </c>
      <c r="E683" s="365"/>
    </row>
    <row r="684" spans="1:5" ht="12">
      <c r="A684" s="326" t="s">
        <v>64</v>
      </c>
      <c r="B684" s="327" t="s">
        <v>283</v>
      </c>
      <c r="C684" s="318" t="s">
        <v>284</v>
      </c>
      <c r="D684" s="328">
        <f>+D874+D776+D823</f>
        <v>10500000</v>
      </c>
      <c r="E684" s="365"/>
    </row>
    <row r="685" spans="1:5" ht="12">
      <c r="B685" s="311"/>
      <c r="C685" s="312"/>
      <c r="D685" s="364"/>
      <c r="E685" s="365"/>
    </row>
    <row r="686" spans="1:5" ht="12" hidden="1">
      <c r="A686" s="370" t="s">
        <v>64</v>
      </c>
      <c r="B686" s="331" t="s">
        <v>251</v>
      </c>
      <c r="C686" s="332" t="s">
        <v>103</v>
      </c>
      <c r="D686" s="353">
        <f>SUM(D687:D689)</f>
        <v>0</v>
      </c>
      <c r="E686" s="365"/>
    </row>
    <row r="687" spans="1:5" ht="12" hidden="1">
      <c r="A687" s="326" t="s">
        <v>64</v>
      </c>
      <c r="B687" s="327" t="s">
        <v>104</v>
      </c>
      <c r="C687" s="318" t="s">
        <v>105</v>
      </c>
      <c r="D687" s="328">
        <f>+D875+D906</f>
        <v>0</v>
      </c>
      <c r="E687" s="365"/>
    </row>
    <row r="688" spans="1:5" ht="12" hidden="1">
      <c r="A688" s="326" t="s">
        <v>64</v>
      </c>
      <c r="B688" s="327" t="s">
        <v>108</v>
      </c>
      <c r="C688" s="318" t="s">
        <v>109</v>
      </c>
      <c r="D688" s="328">
        <f>+D907</f>
        <v>0</v>
      </c>
      <c r="E688" s="365"/>
    </row>
    <row r="689" spans="1:5" ht="12" hidden="1">
      <c r="A689" s="326" t="s">
        <v>64</v>
      </c>
      <c r="B689" s="327" t="s">
        <v>106</v>
      </c>
      <c r="C689" s="318" t="s">
        <v>107</v>
      </c>
      <c r="D689" s="328">
        <f>+D777+D876</f>
        <v>0</v>
      </c>
      <c r="E689" s="365"/>
    </row>
    <row r="690" spans="1:5" ht="12" hidden="1">
      <c r="B690" s="311"/>
      <c r="C690" s="312"/>
      <c r="D690" s="364"/>
      <c r="E690" s="365"/>
    </row>
    <row r="691" spans="1:5" ht="12">
      <c r="B691" s="311"/>
      <c r="C691" s="312"/>
      <c r="D691" s="364"/>
      <c r="E691" s="365"/>
    </row>
    <row r="692" spans="1:5">
      <c r="A692" s="351" t="s">
        <v>64</v>
      </c>
      <c r="B692" s="345">
        <v>2</v>
      </c>
      <c r="C692" s="346" t="s">
        <v>122</v>
      </c>
      <c r="D692" s="364"/>
      <c r="E692" s="352">
        <f>+D707+D694+D700+D697</f>
        <v>2000000</v>
      </c>
    </row>
    <row r="693" spans="1:5" ht="12">
      <c r="B693" s="311"/>
      <c r="C693" s="312"/>
      <c r="D693" s="364"/>
      <c r="E693" s="365"/>
    </row>
    <row r="694" spans="1:5" ht="12" hidden="1">
      <c r="A694" s="330" t="s">
        <v>64</v>
      </c>
      <c r="B694" s="331" t="s">
        <v>123</v>
      </c>
      <c r="C694" s="332" t="s">
        <v>124</v>
      </c>
      <c r="D694" s="353">
        <f>+D695</f>
        <v>0</v>
      </c>
      <c r="E694" s="365"/>
    </row>
    <row r="695" spans="1:5" ht="12" hidden="1">
      <c r="A695" s="335" t="s">
        <v>64</v>
      </c>
      <c r="B695" s="307" t="s">
        <v>129</v>
      </c>
      <c r="C695" s="336" t="s">
        <v>130</v>
      </c>
      <c r="D695" s="328">
        <f>+D877+D825</f>
        <v>0</v>
      </c>
      <c r="E695" s="365"/>
    </row>
    <row r="696" spans="1:5" ht="12" hidden="1">
      <c r="B696" s="311"/>
      <c r="C696" s="312"/>
      <c r="D696" s="364"/>
      <c r="E696" s="365"/>
    </row>
    <row r="697" spans="1:5" ht="12">
      <c r="A697" s="330" t="s">
        <v>64</v>
      </c>
      <c r="B697" s="331">
        <v>2.02</v>
      </c>
      <c r="C697" s="332" t="s">
        <v>237</v>
      </c>
      <c r="D697" s="353">
        <f>+D698</f>
        <v>2000000</v>
      </c>
      <c r="E697" s="365"/>
    </row>
    <row r="698" spans="1:5" ht="12">
      <c r="A698" s="335" t="s">
        <v>64</v>
      </c>
      <c r="B698" s="307" t="s">
        <v>285</v>
      </c>
      <c r="C698" s="336" t="s">
        <v>286</v>
      </c>
      <c r="D698" s="328">
        <f>+D826+D805</f>
        <v>2000000</v>
      </c>
      <c r="E698" s="365"/>
    </row>
    <row r="699" spans="1:5" ht="12">
      <c r="B699" s="311"/>
      <c r="C699" s="312"/>
      <c r="D699" s="364"/>
      <c r="E699" s="365"/>
    </row>
    <row r="700" spans="1:5" ht="20.399999999999999" hidden="1">
      <c r="A700" s="330" t="s">
        <v>64</v>
      </c>
      <c r="B700" s="331" t="s">
        <v>131</v>
      </c>
      <c r="C700" s="332" t="s">
        <v>132</v>
      </c>
      <c r="D700" s="353">
        <f>SUM(D701:D705)</f>
        <v>0</v>
      </c>
      <c r="E700" s="365"/>
    </row>
    <row r="701" spans="1:5" ht="12" hidden="1">
      <c r="A701" s="335" t="s">
        <v>64</v>
      </c>
      <c r="B701" s="307" t="s">
        <v>133</v>
      </c>
      <c r="C701" s="336" t="s">
        <v>134</v>
      </c>
      <c r="D701" s="328">
        <f>+D878</f>
        <v>0</v>
      </c>
      <c r="E701" s="365"/>
    </row>
    <row r="702" spans="1:5" ht="12" hidden="1">
      <c r="A702" s="335" t="s">
        <v>64</v>
      </c>
      <c r="B702" s="307" t="s">
        <v>254</v>
      </c>
      <c r="C702" s="336" t="s">
        <v>255</v>
      </c>
      <c r="D702" s="328">
        <f>+D879</f>
        <v>0</v>
      </c>
      <c r="E702" s="365"/>
    </row>
    <row r="703" spans="1:5" ht="12" hidden="1">
      <c r="A703" s="335" t="s">
        <v>64</v>
      </c>
      <c r="B703" s="307" t="s">
        <v>137</v>
      </c>
      <c r="C703" s="336" t="s">
        <v>138</v>
      </c>
      <c r="D703" s="328">
        <f>+D880</f>
        <v>0</v>
      </c>
      <c r="E703" s="365"/>
    </row>
    <row r="704" spans="1:5" ht="12" hidden="1">
      <c r="A704" s="335" t="s">
        <v>64</v>
      </c>
      <c r="B704" s="307" t="s">
        <v>240</v>
      </c>
      <c r="C704" s="336" t="s">
        <v>241</v>
      </c>
      <c r="D704" s="328">
        <f>+D881</f>
        <v>0</v>
      </c>
      <c r="E704" s="365"/>
    </row>
    <row r="705" spans="1:5" ht="20.399999999999999" hidden="1">
      <c r="A705" s="335" t="s">
        <v>64</v>
      </c>
      <c r="B705" s="307" t="s">
        <v>256</v>
      </c>
      <c r="C705" s="336" t="s">
        <v>270</v>
      </c>
      <c r="D705" s="328">
        <f>+D827</f>
        <v>0</v>
      </c>
      <c r="E705" s="365"/>
    </row>
    <row r="706" spans="1:5" ht="12" hidden="1">
      <c r="B706" s="311"/>
      <c r="C706" s="312"/>
      <c r="D706" s="364"/>
      <c r="E706" s="365"/>
    </row>
    <row r="707" spans="1:5" ht="12" hidden="1">
      <c r="A707" s="330" t="s">
        <v>64</v>
      </c>
      <c r="B707" s="331" t="s">
        <v>145</v>
      </c>
      <c r="C707" s="332" t="s">
        <v>146</v>
      </c>
      <c r="D707" s="353">
        <f>SUM(D708:D711)</f>
        <v>0</v>
      </c>
      <c r="E707" s="365"/>
    </row>
    <row r="708" spans="1:5" ht="12" hidden="1">
      <c r="A708" s="335" t="s">
        <v>64</v>
      </c>
      <c r="B708" s="307" t="s">
        <v>149</v>
      </c>
      <c r="C708" s="336" t="s">
        <v>150</v>
      </c>
      <c r="D708" s="328">
        <f>+D882+D829</f>
        <v>0</v>
      </c>
      <c r="E708" s="365"/>
    </row>
    <row r="709" spans="1:5" ht="12" hidden="1">
      <c r="A709" s="335" t="s">
        <v>64</v>
      </c>
      <c r="B709" s="307" t="s">
        <v>151</v>
      </c>
      <c r="C709" s="336" t="s">
        <v>152</v>
      </c>
      <c r="D709" s="328">
        <f>+D883+D806+D830</f>
        <v>0</v>
      </c>
      <c r="E709" s="365"/>
    </row>
    <row r="710" spans="1:5" ht="12" hidden="1">
      <c r="A710" s="335" t="s">
        <v>64</v>
      </c>
      <c r="B710" s="307" t="s">
        <v>155</v>
      </c>
      <c r="C710" s="336" t="s">
        <v>156</v>
      </c>
      <c r="D710" s="328">
        <f>+D778</f>
        <v>0</v>
      </c>
      <c r="E710" s="365"/>
    </row>
    <row r="711" spans="1:5" ht="12" hidden="1">
      <c r="A711" s="335" t="s">
        <v>64</v>
      </c>
      <c r="B711" s="307" t="s">
        <v>291</v>
      </c>
      <c r="C711" s="336" t="s">
        <v>315</v>
      </c>
      <c r="D711" s="328">
        <f>+D779+D851+D807</f>
        <v>0</v>
      </c>
      <c r="E711" s="365"/>
    </row>
    <row r="712" spans="1:5" ht="12" hidden="1">
      <c r="B712" s="311"/>
      <c r="C712" s="312"/>
      <c r="D712" s="364"/>
      <c r="E712" s="365"/>
    </row>
    <row r="713" spans="1:5" ht="12" hidden="1">
      <c r="B713" s="311"/>
      <c r="C713" s="312"/>
      <c r="D713" s="364"/>
      <c r="E713" s="365"/>
    </row>
    <row r="714" spans="1:5" hidden="1">
      <c r="A714" s="351">
        <v>2</v>
      </c>
      <c r="B714" s="345">
        <v>5</v>
      </c>
      <c r="C714" s="346" t="s">
        <v>157</v>
      </c>
      <c r="D714" s="352"/>
      <c r="E714" s="352">
        <f>+D716+D723</f>
        <v>0</v>
      </c>
    </row>
    <row r="715" spans="1:5" hidden="1">
      <c r="A715" s="351"/>
      <c r="B715" s="331"/>
      <c r="C715" s="332"/>
      <c r="D715" s="328"/>
      <c r="E715" s="329"/>
    </row>
    <row r="716" spans="1:5" hidden="1">
      <c r="A716" s="330" t="s">
        <v>158</v>
      </c>
      <c r="B716" s="331" t="s">
        <v>159</v>
      </c>
      <c r="C716" s="332" t="s">
        <v>160</v>
      </c>
      <c r="D716" s="353">
        <f>SUM(D717:D721)</f>
        <v>0</v>
      </c>
      <c r="E716" s="329"/>
    </row>
    <row r="717" spans="1:5" hidden="1">
      <c r="A717" s="335" t="s">
        <v>158</v>
      </c>
      <c r="B717" s="307" t="s">
        <v>163</v>
      </c>
      <c r="C717" s="336" t="s">
        <v>164</v>
      </c>
      <c r="D717" s="328">
        <f>+D780+D884+D853</f>
        <v>0</v>
      </c>
      <c r="E717" s="329"/>
    </row>
    <row r="718" spans="1:5" hidden="1">
      <c r="A718" s="335" t="s">
        <v>158</v>
      </c>
      <c r="B718" s="307" t="s">
        <v>165</v>
      </c>
      <c r="C718" s="336" t="s">
        <v>166</v>
      </c>
      <c r="D718" s="328">
        <f>+D781</f>
        <v>0</v>
      </c>
      <c r="E718" s="329"/>
    </row>
    <row r="719" spans="1:5" hidden="1">
      <c r="A719" s="335" t="s">
        <v>158</v>
      </c>
      <c r="B719" s="307" t="s">
        <v>167</v>
      </c>
      <c r="C719" s="336" t="s">
        <v>168</v>
      </c>
      <c r="D719" s="328">
        <f>+D755+D782</f>
        <v>0</v>
      </c>
      <c r="E719" s="329"/>
    </row>
    <row r="720" spans="1:5" hidden="1">
      <c r="A720" s="335" t="s">
        <v>158</v>
      </c>
      <c r="B720" s="307" t="s">
        <v>293</v>
      </c>
      <c r="C720" s="336" t="s">
        <v>294</v>
      </c>
      <c r="D720" s="328">
        <v>0</v>
      </c>
      <c r="E720" s="329"/>
    </row>
    <row r="721" spans="1:5" ht="12" hidden="1">
      <c r="A721" s="335" t="s">
        <v>158</v>
      </c>
      <c r="B721" s="307" t="s">
        <v>169</v>
      </c>
      <c r="C721" s="336" t="s">
        <v>170</v>
      </c>
      <c r="D721" s="328">
        <f>+D784</f>
        <v>0</v>
      </c>
      <c r="E721" s="365"/>
    </row>
    <row r="722" spans="1:5" ht="12" hidden="1">
      <c r="B722" s="311"/>
      <c r="C722" s="312"/>
      <c r="D722" s="364"/>
      <c r="E722" s="365"/>
    </row>
    <row r="723" spans="1:5" ht="12" hidden="1">
      <c r="A723" s="330"/>
      <c r="B723" s="331" t="s">
        <v>171</v>
      </c>
      <c r="C723" s="332" t="s">
        <v>172</v>
      </c>
      <c r="D723" s="353">
        <f>+D724</f>
        <v>0</v>
      </c>
      <c r="E723" s="365"/>
    </row>
    <row r="724" spans="1:5" ht="12" hidden="1">
      <c r="A724" s="335" t="s">
        <v>181</v>
      </c>
      <c r="B724" s="307" t="s">
        <v>182</v>
      </c>
      <c r="C724" s="336" t="s">
        <v>183</v>
      </c>
      <c r="D724" s="328">
        <f>+D809</f>
        <v>0</v>
      </c>
      <c r="E724" s="365"/>
    </row>
    <row r="725" spans="1:5" ht="12" hidden="1">
      <c r="A725" s="335"/>
      <c r="C725" s="336"/>
      <c r="D725" s="328"/>
      <c r="E725" s="365"/>
    </row>
    <row r="726" spans="1:5" hidden="1">
      <c r="A726" s="335"/>
      <c r="C726" s="336"/>
      <c r="D726" s="328"/>
      <c r="E726" s="68"/>
    </row>
    <row r="727" spans="1:5" hidden="1">
      <c r="A727" s="351" t="s">
        <v>348</v>
      </c>
      <c r="B727" s="345">
        <v>6</v>
      </c>
      <c r="C727" s="346" t="s">
        <v>185</v>
      </c>
      <c r="D727" s="328"/>
      <c r="E727" s="352">
        <f>+D729+D732</f>
        <v>0</v>
      </c>
    </row>
    <row r="728" spans="1:5" ht="12" hidden="1">
      <c r="A728" s="335"/>
      <c r="C728" s="336"/>
      <c r="D728" s="328"/>
      <c r="E728" s="365"/>
    </row>
    <row r="729" spans="1:5" ht="12" hidden="1">
      <c r="A729" s="330" t="s">
        <v>184</v>
      </c>
      <c r="B729" s="331" t="s">
        <v>558</v>
      </c>
      <c r="C729" s="332" t="s">
        <v>559</v>
      </c>
      <c r="D729" s="353">
        <f>+D730</f>
        <v>0</v>
      </c>
      <c r="E729" s="365"/>
    </row>
    <row r="730" spans="1:5" ht="12" hidden="1">
      <c r="A730" s="335" t="s">
        <v>184</v>
      </c>
      <c r="B730" s="307" t="s">
        <v>560</v>
      </c>
      <c r="C730" s="336" t="s">
        <v>561</v>
      </c>
      <c r="D730" s="328">
        <f>+D786</f>
        <v>0</v>
      </c>
      <c r="E730" s="365"/>
    </row>
    <row r="731" spans="1:5" ht="12" hidden="1">
      <c r="A731" s="335"/>
      <c r="C731" s="336"/>
      <c r="D731" s="328"/>
      <c r="E731" s="365"/>
    </row>
    <row r="732" spans="1:5" ht="12" hidden="1">
      <c r="A732" s="330" t="s">
        <v>184</v>
      </c>
      <c r="B732" s="322" t="s">
        <v>515</v>
      </c>
      <c r="C732" s="332" t="s">
        <v>516</v>
      </c>
      <c r="D732" s="333">
        <f>+D733</f>
        <v>0</v>
      </c>
      <c r="E732" s="365"/>
    </row>
    <row r="733" spans="1:5" ht="12" hidden="1">
      <c r="A733" s="67" t="s">
        <v>184</v>
      </c>
      <c r="B733" s="307" t="s">
        <v>466</v>
      </c>
      <c r="C733" s="336" t="s">
        <v>467</v>
      </c>
      <c r="D733" s="69">
        <f>+D756</f>
        <v>0</v>
      </c>
      <c r="E733" s="365"/>
    </row>
    <row r="734" spans="1:5">
      <c r="B734" s="311"/>
      <c r="C734" s="312"/>
      <c r="D734" s="364"/>
      <c r="E734" s="68"/>
    </row>
    <row r="735" spans="1:5" ht="12">
      <c r="B735" s="311"/>
      <c r="C735" s="312" t="s">
        <v>562</v>
      </c>
      <c r="D735" s="352"/>
      <c r="E735" s="374">
        <f>SUM(E637:E733)</f>
        <v>25500000</v>
      </c>
    </row>
    <row r="736" spans="1:5" ht="12" hidden="1">
      <c r="B736" s="311"/>
      <c r="C736" s="312"/>
      <c r="D736" s="364"/>
      <c r="E736" s="365"/>
    </row>
    <row r="737" spans="2:5" ht="12">
      <c r="B737" s="311"/>
      <c r="C737" s="312"/>
      <c r="D737" s="364"/>
      <c r="E737" s="365"/>
    </row>
    <row r="738" spans="2:5" ht="12">
      <c r="B738" s="316"/>
      <c r="C738" s="380" t="s">
        <v>299</v>
      </c>
      <c r="D738" s="368" t="s">
        <v>300</v>
      </c>
      <c r="E738" s="365"/>
    </row>
    <row r="739" spans="2:5" ht="12">
      <c r="B739" s="424"/>
      <c r="C739" s="99"/>
      <c r="D739" s="425"/>
      <c r="E739" s="365"/>
    </row>
    <row r="740" spans="2:5" ht="12" hidden="1">
      <c r="B740" s="426" t="s">
        <v>29</v>
      </c>
      <c r="C740" s="68" t="s">
        <v>30</v>
      </c>
      <c r="D740" s="413">
        <v>0</v>
      </c>
      <c r="E740" s="365"/>
    </row>
    <row r="741" spans="2:5" ht="12" hidden="1">
      <c r="B741" s="384" t="s">
        <v>43</v>
      </c>
      <c r="C741" s="318" t="s">
        <v>44</v>
      </c>
      <c r="D741" s="413">
        <v>0</v>
      </c>
      <c r="E741" s="365"/>
    </row>
    <row r="742" spans="2:5" ht="12" hidden="1">
      <c r="B742" s="384" t="s">
        <v>227</v>
      </c>
      <c r="C742" s="318" t="s">
        <v>228</v>
      </c>
      <c r="D742" s="413">
        <v>0</v>
      </c>
      <c r="E742" s="365"/>
    </row>
    <row r="743" spans="2:5" ht="12" hidden="1">
      <c r="B743" s="384" t="s">
        <v>45</v>
      </c>
      <c r="C743" s="318" t="s">
        <v>46</v>
      </c>
      <c r="D743" s="413">
        <f>+((D742+D744+D745+D741+D740)/12)</f>
        <v>0</v>
      </c>
      <c r="E743" s="365"/>
    </row>
    <row r="744" spans="2:5" ht="12" hidden="1">
      <c r="B744" s="384" t="s">
        <v>47</v>
      </c>
      <c r="C744" s="318" t="s">
        <v>48</v>
      </c>
      <c r="D744" s="413">
        <v>0</v>
      </c>
      <c r="E744" s="365"/>
    </row>
    <row r="745" spans="2:5" ht="12" hidden="1">
      <c r="B745" s="386" t="s">
        <v>342</v>
      </c>
      <c r="C745" s="305" t="s">
        <v>343</v>
      </c>
      <c r="D745" s="413">
        <v>0</v>
      </c>
      <c r="E745" s="365"/>
    </row>
    <row r="746" spans="2:5" ht="20.399999999999999" hidden="1">
      <c r="B746" s="388" t="s">
        <v>52</v>
      </c>
      <c r="C746" s="336" t="s">
        <v>262</v>
      </c>
      <c r="D746" s="413">
        <f>+(D742+D744+D745+D741+D740)*9.25%</f>
        <v>0</v>
      </c>
      <c r="E746" s="365"/>
    </row>
    <row r="747" spans="2:5" ht="20.399999999999999" hidden="1">
      <c r="B747" s="388" t="s">
        <v>54</v>
      </c>
      <c r="C747" s="336" t="s">
        <v>55</v>
      </c>
      <c r="D747" s="413">
        <f>+(D742+D744+D745+D741+D740)*0.5%</f>
        <v>0</v>
      </c>
      <c r="E747" s="365"/>
    </row>
    <row r="748" spans="2:5" ht="20.399999999999999" hidden="1">
      <c r="B748" s="388" t="s">
        <v>58</v>
      </c>
      <c r="C748" s="336" t="s">
        <v>59</v>
      </c>
      <c r="D748" s="413">
        <f>+(D742+D744+D745+D741+D740)*5.42%</f>
        <v>0</v>
      </c>
      <c r="E748" s="365"/>
    </row>
    <row r="749" spans="2:5" ht="20.399999999999999" hidden="1">
      <c r="B749" s="388" t="s">
        <v>60</v>
      </c>
      <c r="C749" s="336" t="s">
        <v>263</v>
      </c>
      <c r="D749" s="413">
        <f>+(D742+D744+D745+D741+D740)*3%</f>
        <v>0</v>
      </c>
      <c r="E749" s="365"/>
    </row>
    <row r="750" spans="2:5" ht="12" hidden="1">
      <c r="B750" s="388" t="s">
        <v>62</v>
      </c>
      <c r="C750" s="336" t="s">
        <v>63</v>
      </c>
      <c r="D750" s="413">
        <f>+(D742+D744+D745+D741+D740)*1.5%</f>
        <v>0</v>
      </c>
      <c r="E750" s="365"/>
    </row>
    <row r="751" spans="2:5" ht="12">
      <c r="B751" s="388" t="s">
        <v>70</v>
      </c>
      <c r="C751" s="336" t="s">
        <v>71</v>
      </c>
      <c r="D751" s="413">
        <v>9000000</v>
      </c>
      <c r="E751" s="365"/>
    </row>
    <row r="752" spans="2:5" ht="12" hidden="1">
      <c r="B752" s="388" t="s">
        <v>214</v>
      </c>
      <c r="C752" s="336" t="s">
        <v>215</v>
      </c>
      <c r="D752" s="413">
        <v>0</v>
      </c>
      <c r="E752" s="365"/>
    </row>
    <row r="753" spans="2:5" ht="12" hidden="1">
      <c r="B753" s="386" t="s">
        <v>81</v>
      </c>
      <c r="C753" s="68" t="s">
        <v>82</v>
      </c>
      <c r="D753" s="413">
        <v>0</v>
      </c>
      <c r="E753" s="365"/>
    </row>
    <row r="754" spans="2:5" ht="12">
      <c r="B754" s="386" t="s">
        <v>95</v>
      </c>
      <c r="C754" s="68" t="s">
        <v>830</v>
      </c>
      <c r="D754" s="414">
        <v>1000000</v>
      </c>
      <c r="E754" s="365"/>
    </row>
    <row r="755" spans="2:5" ht="12" hidden="1">
      <c r="B755" s="386" t="s">
        <v>167</v>
      </c>
      <c r="C755" s="68" t="s">
        <v>563</v>
      </c>
      <c r="D755" s="414">
        <v>0</v>
      </c>
      <c r="E755" s="365"/>
    </row>
    <row r="756" spans="2:5" ht="12" hidden="1">
      <c r="B756" s="386" t="s">
        <v>466</v>
      </c>
      <c r="C756" s="68" t="s">
        <v>467</v>
      </c>
      <c r="D756" s="414"/>
      <c r="E756" s="365"/>
    </row>
    <row r="757" spans="2:5" ht="12">
      <c r="B757" s="426"/>
      <c r="C757" s="427" t="s">
        <v>265</v>
      </c>
      <c r="D757" s="394">
        <f>SUM(D740:D756)</f>
        <v>10000000</v>
      </c>
      <c r="E757" s="428"/>
    </row>
    <row r="758" spans="2:5" ht="12">
      <c r="B758" s="429"/>
      <c r="C758" s="95"/>
      <c r="D758" s="430"/>
      <c r="E758" s="428"/>
    </row>
    <row r="759" spans="2:5" ht="12" hidden="1">
      <c r="B759" s="350"/>
      <c r="C759" s="68"/>
      <c r="D759" s="69"/>
      <c r="E759" s="428"/>
    </row>
    <row r="760" spans="2:5" ht="12">
      <c r="B760" s="350"/>
      <c r="C760" s="68"/>
      <c r="D760" s="69"/>
      <c r="E760" s="428"/>
    </row>
    <row r="761" spans="2:5" ht="12">
      <c r="B761" s="316"/>
      <c r="C761" s="380" t="s">
        <v>301</v>
      </c>
      <c r="D761" s="368" t="s">
        <v>302</v>
      </c>
      <c r="E761" s="428"/>
    </row>
    <row r="762" spans="2:5" ht="12">
      <c r="B762" s="381"/>
      <c r="C762" s="382"/>
      <c r="D762" s="383"/>
      <c r="E762" s="428"/>
    </row>
    <row r="763" spans="2:5" ht="12" hidden="1">
      <c r="B763" s="384" t="s">
        <v>37</v>
      </c>
      <c r="C763" s="318" t="s">
        <v>38</v>
      </c>
      <c r="D763" s="385">
        <v>0</v>
      </c>
      <c r="E763" s="428"/>
    </row>
    <row r="764" spans="2:5" ht="12" hidden="1">
      <c r="B764" s="384" t="s">
        <v>43</v>
      </c>
      <c r="C764" s="318" t="s">
        <v>44</v>
      </c>
      <c r="D764" s="413">
        <v>0</v>
      </c>
      <c r="E764" s="428"/>
    </row>
    <row r="765" spans="2:5" ht="12" hidden="1">
      <c r="B765" s="384" t="s">
        <v>227</v>
      </c>
      <c r="C765" s="318" t="s">
        <v>228</v>
      </c>
      <c r="D765" s="413">
        <v>0</v>
      </c>
      <c r="E765" s="428"/>
    </row>
    <row r="766" spans="2:5" ht="12" hidden="1">
      <c r="B766" s="384" t="s">
        <v>45</v>
      </c>
      <c r="C766" s="318" t="s">
        <v>46</v>
      </c>
      <c r="D766" s="413">
        <f>+(D765+D767+D768+D763+D764)/12</f>
        <v>0</v>
      </c>
      <c r="E766" s="428"/>
    </row>
    <row r="767" spans="2:5" ht="12" hidden="1">
      <c r="B767" s="384" t="s">
        <v>47</v>
      </c>
      <c r="C767" s="318" t="s">
        <v>48</v>
      </c>
      <c r="D767" s="413">
        <v>0</v>
      </c>
      <c r="E767" s="428"/>
    </row>
    <row r="768" spans="2:5" ht="12" hidden="1">
      <c r="B768" s="386" t="s">
        <v>342</v>
      </c>
      <c r="C768" s="305" t="s">
        <v>343</v>
      </c>
      <c r="D768" s="413">
        <v>0</v>
      </c>
      <c r="E768" s="428"/>
    </row>
    <row r="769" spans="2:5" ht="20.399999999999999" hidden="1">
      <c r="B769" s="388" t="s">
        <v>52</v>
      </c>
      <c r="C769" s="336" t="s">
        <v>262</v>
      </c>
      <c r="D769" s="413">
        <f>+(D765+D767+D768+D764+D763)*9.25%</f>
        <v>0</v>
      </c>
      <c r="E769" s="428"/>
    </row>
    <row r="770" spans="2:5" ht="20.399999999999999" hidden="1">
      <c r="B770" s="388" t="s">
        <v>54</v>
      </c>
      <c r="C770" s="336" t="s">
        <v>55</v>
      </c>
      <c r="D770" s="413">
        <f>+(D765+D767+D768+D763+D764)*0.5%</f>
        <v>0</v>
      </c>
      <c r="E770" s="428"/>
    </row>
    <row r="771" spans="2:5" ht="20.399999999999999" hidden="1">
      <c r="B771" s="388" t="s">
        <v>58</v>
      </c>
      <c r="C771" s="336" t="s">
        <v>59</v>
      </c>
      <c r="D771" s="413">
        <v>0</v>
      </c>
      <c r="E771" s="428"/>
    </row>
    <row r="772" spans="2:5" ht="20.399999999999999" hidden="1">
      <c r="B772" s="388" t="s">
        <v>60</v>
      </c>
      <c r="C772" s="336" t="s">
        <v>263</v>
      </c>
      <c r="D772" s="413">
        <f>+(D765+D767+D763+D768+D764)*3%</f>
        <v>0</v>
      </c>
      <c r="E772" s="428"/>
    </row>
    <row r="773" spans="2:5" ht="12" hidden="1">
      <c r="B773" s="388" t="s">
        <v>62</v>
      </c>
      <c r="C773" s="336" t="s">
        <v>63</v>
      </c>
      <c r="D773" s="413">
        <f>+(D765+D767+D768+D763+D764)*1.5%</f>
        <v>0</v>
      </c>
      <c r="E773" s="428"/>
    </row>
    <row r="774" spans="2:5" ht="12" hidden="1">
      <c r="B774" s="388" t="s">
        <v>207</v>
      </c>
      <c r="C774" s="336" t="s">
        <v>216</v>
      </c>
      <c r="D774" s="413">
        <v>0</v>
      </c>
      <c r="E774" s="428"/>
    </row>
    <row r="775" spans="2:5" ht="12" hidden="1">
      <c r="B775" s="388" t="s">
        <v>95</v>
      </c>
      <c r="C775" s="336" t="s">
        <v>96</v>
      </c>
      <c r="D775" s="414">
        <v>0</v>
      </c>
      <c r="E775" s="428"/>
    </row>
    <row r="776" spans="2:5" ht="12">
      <c r="B776" s="426" t="s">
        <v>283</v>
      </c>
      <c r="C776" s="68" t="s">
        <v>284</v>
      </c>
      <c r="D776" s="414">
        <v>10500000</v>
      </c>
      <c r="E776" s="428"/>
    </row>
    <row r="777" spans="2:5" ht="12" hidden="1">
      <c r="B777" s="388" t="s">
        <v>106</v>
      </c>
      <c r="C777" s="336" t="s">
        <v>107</v>
      </c>
      <c r="D777" s="413">
        <v>0</v>
      </c>
      <c r="E777" s="428"/>
    </row>
    <row r="778" spans="2:5" ht="12" hidden="1">
      <c r="B778" s="388" t="s">
        <v>155</v>
      </c>
      <c r="C778" s="336" t="s">
        <v>156</v>
      </c>
      <c r="D778" s="413">
        <v>0</v>
      </c>
      <c r="E778" s="428"/>
    </row>
    <row r="779" spans="2:5" ht="12" hidden="1">
      <c r="B779" s="388" t="s">
        <v>291</v>
      </c>
      <c r="C779" s="336" t="s">
        <v>315</v>
      </c>
      <c r="D779" s="413">
        <v>0</v>
      </c>
      <c r="E779" s="428"/>
    </row>
    <row r="780" spans="2:5" ht="12" hidden="1">
      <c r="B780" s="388" t="s">
        <v>163</v>
      </c>
      <c r="C780" s="336" t="s">
        <v>164</v>
      </c>
      <c r="D780" s="413">
        <v>0</v>
      </c>
      <c r="E780" s="428"/>
    </row>
    <row r="781" spans="2:5" ht="12" hidden="1">
      <c r="B781" s="388" t="s">
        <v>165</v>
      </c>
      <c r="C781" s="336" t="s">
        <v>166</v>
      </c>
      <c r="D781" s="413">
        <v>0</v>
      </c>
      <c r="E781" s="428"/>
    </row>
    <row r="782" spans="2:5" ht="12" hidden="1">
      <c r="B782" s="388" t="s">
        <v>167</v>
      </c>
      <c r="C782" s="336" t="s">
        <v>438</v>
      </c>
      <c r="D782" s="414">
        <v>0</v>
      </c>
      <c r="E782" s="428"/>
    </row>
    <row r="783" spans="2:5" ht="12" hidden="1">
      <c r="B783" s="388" t="s">
        <v>293</v>
      </c>
      <c r="C783" s="336" t="s">
        <v>294</v>
      </c>
      <c r="D783" s="413">
        <v>0</v>
      </c>
      <c r="E783" s="428"/>
    </row>
    <row r="784" spans="2:5" ht="12" hidden="1">
      <c r="B784" s="388" t="s">
        <v>169</v>
      </c>
      <c r="C784" s="336" t="s">
        <v>170</v>
      </c>
      <c r="D784" s="413">
        <v>0</v>
      </c>
      <c r="E784" s="428"/>
    </row>
    <row r="785" spans="2:5" ht="12" hidden="1">
      <c r="B785" s="388" t="s">
        <v>182</v>
      </c>
      <c r="C785" s="336" t="s">
        <v>183</v>
      </c>
      <c r="D785" s="413">
        <v>0</v>
      </c>
      <c r="E785" s="428"/>
    </row>
    <row r="786" spans="2:5" ht="12" hidden="1">
      <c r="B786" s="388" t="s">
        <v>560</v>
      </c>
      <c r="C786" s="336" t="s">
        <v>561</v>
      </c>
      <c r="D786" s="414">
        <v>0</v>
      </c>
      <c r="E786" s="428"/>
    </row>
    <row r="787" spans="2:5" ht="12">
      <c r="B787" s="384"/>
      <c r="C787" s="393" t="s">
        <v>265</v>
      </c>
      <c r="D787" s="394">
        <f>SUM(D762:D786)</f>
        <v>10500000</v>
      </c>
      <c r="E787" s="428"/>
    </row>
    <row r="788" spans="2:5" ht="12">
      <c r="B788" s="395"/>
      <c r="C788" s="396"/>
      <c r="D788" s="397"/>
      <c r="E788" s="428"/>
    </row>
    <row r="789" spans="2:5" ht="12" hidden="1">
      <c r="B789" s="327"/>
      <c r="C789" s="318"/>
      <c r="D789" s="328"/>
      <c r="E789" s="428"/>
    </row>
    <row r="790" spans="2:5" ht="12">
      <c r="B790" s="350"/>
      <c r="C790" s="68"/>
      <c r="D790" s="69"/>
      <c r="E790" s="365"/>
    </row>
    <row r="791" spans="2:5" ht="12">
      <c r="B791" s="316"/>
      <c r="C791" s="380" t="s">
        <v>304</v>
      </c>
      <c r="D791" s="368" t="s">
        <v>305</v>
      </c>
      <c r="E791" s="365"/>
    </row>
    <row r="792" spans="2:5" ht="12">
      <c r="B792" s="381"/>
      <c r="C792" s="382"/>
      <c r="D792" s="383"/>
      <c r="E792" s="365"/>
    </row>
    <row r="793" spans="2:5" ht="12" hidden="1">
      <c r="B793" s="384" t="s">
        <v>43</v>
      </c>
      <c r="C793" s="318" t="s">
        <v>44</v>
      </c>
      <c r="D793" s="413">
        <v>0</v>
      </c>
      <c r="E793" s="365"/>
    </row>
    <row r="794" spans="2:5" ht="12" hidden="1">
      <c r="B794" s="384" t="s">
        <v>227</v>
      </c>
      <c r="C794" s="318" t="s">
        <v>228</v>
      </c>
      <c r="D794" s="413">
        <v>0</v>
      </c>
      <c r="E794" s="365"/>
    </row>
    <row r="795" spans="2:5" ht="12" hidden="1">
      <c r="B795" s="384" t="s">
        <v>45</v>
      </c>
      <c r="C795" s="318" t="s">
        <v>46</v>
      </c>
      <c r="D795" s="413">
        <f>+(D794+D796+D797+D793)/12</f>
        <v>0</v>
      </c>
      <c r="E795" s="365"/>
    </row>
    <row r="796" spans="2:5" ht="12" hidden="1">
      <c r="B796" s="384" t="s">
        <v>47</v>
      </c>
      <c r="C796" s="318" t="s">
        <v>48</v>
      </c>
      <c r="D796" s="413">
        <v>0</v>
      </c>
      <c r="E796" s="365"/>
    </row>
    <row r="797" spans="2:5" ht="12" hidden="1">
      <c r="B797" s="386" t="s">
        <v>342</v>
      </c>
      <c r="C797" s="305" t="s">
        <v>343</v>
      </c>
      <c r="D797" s="413">
        <v>0</v>
      </c>
      <c r="E797" s="365"/>
    </row>
    <row r="798" spans="2:5" ht="20.399999999999999" hidden="1">
      <c r="B798" s="388" t="s">
        <v>52</v>
      </c>
      <c r="C798" s="336" t="s">
        <v>262</v>
      </c>
      <c r="D798" s="413">
        <f>+(D794+D796+D797+D793)*9.25%</f>
        <v>0</v>
      </c>
      <c r="E798" s="365"/>
    </row>
    <row r="799" spans="2:5" ht="20.399999999999999" hidden="1">
      <c r="B799" s="388" t="s">
        <v>54</v>
      </c>
      <c r="C799" s="336" t="s">
        <v>55</v>
      </c>
      <c r="D799" s="413">
        <f>+(D794+D796+D797+D793)*0.5%</f>
        <v>0</v>
      </c>
      <c r="E799" s="365"/>
    </row>
    <row r="800" spans="2:5" ht="20.399999999999999" hidden="1">
      <c r="B800" s="388" t="s">
        <v>58</v>
      </c>
      <c r="C800" s="336" t="s">
        <v>59</v>
      </c>
      <c r="D800" s="413">
        <f>+(D794+D796+D797+D793)*5.42%</f>
        <v>0</v>
      </c>
      <c r="E800" s="365"/>
    </row>
    <row r="801" spans="2:5" ht="20.399999999999999" hidden="1">
      <c r="B801" s="388" t="s">
        <v>60</v>
      </c>
      <c r="C801" s="336" t="s">
        <v>263</v>
      </c>
      <c r="D801" s="413">
        <f>+(D794+D796+D797+D793)*3%</f>
        <v>0</v>
      </c>
      <c r="E801" s="365"/>
    </row>
    <row r="802" spans="2:5" ht="12" hidden="1">
      <c r="B802" s="388" t="s">
        <v>62</v>
      </c>
      <c r="C802" s="336" t="s">
        <v>63</v>
      </c>
      <c r="D802" s="413">
        <f>+(D794+D796+D797+D793)*1.5%</f>
        <v>0</v>
      </c>
      <c r="E802" s="365"/>
    </row>
    <row r="803" spans="2:5" ht="12" hidden="1">
      <c r="B803" s="388" t="s">
        <v>70</v>
      </c>
      <c r="C803" s="336" t="s">
        <v>71</v>
      </c>
      <c r="D803" s="413">
        <v>0</v>
      </c>
      <c r="E803" s="365"/>
    </row>
    <row r="804" spans="2:5" ht="12">
      <c r="B804" s="388" t="s">
        <v>363</v>
      </c>
      <c r="C804" s="336" t="s">
        <v>789</v>
      </c>
      <c r="D804" s="413">
        <v>3000000</v>
      </c>
      <c r="E804" s="365"/>
    </row>
    <row r="805" spans="2:5" ht="12">
      <c r="B805" s="388" t="s">
        <v>285</v>
      </c>
      <c r="C805" s="336" t="s">
        <v>286</v>
      </c>
      <c r="D805" s="414">
        <v>2000000</v>
      </c>
      <c r="E805" s="365"/>
    </row>
    <row r="806" spans="2:5" ht="12" hidden="1">
      <c r="B806" s="388" t="s">
        <v>151</v>
      </c>
      <c r="C806" s="336" t="s">
        <v>152</v>
      </c>
      <c r="D806" s="413">
        <v>0</v>
      </c>
      <c r="E806" s="365"/>
    </row>
    <row r="807" spans="2:5" ht="12" hidden="1">
      <c r="B807" s="388" t="s">
        <v>291</v>
      </c>
      <c r="C807" s="336" t="s">
        <v>292</v>
      </c>
      <c r="D807" s="414">
        <v>0</v>
      </c>
      <c r="E807" s="365"/>
    </row>
    <row r="808" spans="2:5" ht="12" hidden="1">
      <c r="B808" s="388" t="s">
        <v>293</v>
      </c>
      <c r="C808" s="336" t="s">
        <v>294</v>
      </c>
      <c r="D808" s="413">
        <v>0</v>
      </c>
      <c r="E808" s="365"/>
    </row>
    <row r="809" spans="2:5" ht="12" hidden="1">
      <c r="B809" s="388" t="s">
        <v>182</v>
      </c>
      <c r="C809" s="336" t="s">
        <v>183</v>
      </c>
      <c r="D809" s="414">
        <v>0</v>
      </c>
      <c r="E809" s="365"/>
    </row>
    <row r="810" spans="2:5" ht="12">
      <c r="B810" s="384"/>
      <c r="C810" s="393" t="s">
        <v>265</v>
      </c>
      <c r="D810" s="394">
        <f>SUM(D792:D809)</f>
        <v>5000000</v>
      </c>
      <c r="E810" s="365"/>
    </row>
    <row r="811" spans="2:5" ht="12">
      <c r="B811" s="395"/>
      <c r="C811" s="396"/>
      <c r="D811" s="397"/>
      <c r="E811" s="365"/>
    </row>
    <row r="812" spans="2:5" ht="12" hidden="1">
      <c r="B812" s="327"/>
      <c r="C812" s="318"/>
      <c r="D812" s="328"/>
      <c r="E812" s="365"/>
    </row>
    <row r="813" spans="2:5" ht="12" hidden="1">
      <c r="B813" s="327"/>
      <c r="C813" s="318"/>
      <c r="D813" s="328"/>
      <c r="E813" s="365"/>
    </row>
    <row r="814" spans="2:5" ht="12" hidden="1">
      <c r="C814" s="591" t="s">
        <v>796</v>
      </c>
      <c r="D814" s="454" t="s">
        <v>797</v>
      </c>
      <c r="E814" s="365"/>
    </row>
    <row r="815" spans="2:5" ht="12" hidden="1">
      <c r="B815" s="724"/>
      <c r="C815" s="725"/>
      <c r="D815" s="425"/>
      <c r="E815" s="365"/>
    </row>
    <row r="816" spans="2:5" ht="12" hidden="1">
      <c r="B816" s="726" t="s">
        <v>214</v>
      </c>
      <c r="C816" s="239" t="s">
        <v>215</v>
      </c>
      <c r="D816" s="413">
        <v>0</v>
      </c>
      <c r="E816" s="365"/>
    </row>
    <row r="817" spans="2:5" ht="12" hidden="1">
      <c r="B817" s="726" t="s">
        <v>81</v>
      </c>
      <c r="C817" s="239" t="s">
        <v>82</v>
      </c>
      <c r="D817" s="413">
        <v>0</v>
      </c>
      <c r="E817" s="365"/>
    </row>
    <row r="818" spans="2:5" ht="12" hidden="1">
      <c r="B818" s="726" t="s">
        <v>798</v>
      </c>
      <c r="C818" s="239" t="s">
        <v>799</v>
      </c>
      <c r="D818" s="413">
        <v>0</v>
      </c>
      <c r="E818" s="365"/>
    </row>
    <row r="819" spans="2:5" ht="12" hidden="1">
      <c r="B819" s="726" t="s">
        <v>97</v>
      </c>
      <c r="C819" s="239" t="s">
        <v>98</v>
      </c>
      <c r="D819" s="413">
        <v>0</v>
      </c>
      <c r="E819" s="365"/>
    </row>
    <row r="820" spans="2:5" ht="12" hidden="1">
      <c r="B820" s="726" t="s">
        <v>249</v>
      </c>
      <c r="C820" s="239" t="s">
        <v>250</v>
      </c>
      <c r="D820" s="413">
        <v>0</v>
      </c>
      <c r="E820" s="365"/>
    </row>
    <row r="821" spans="2:5" ht="12" hidden="1">
      <c r="B821" s="726" t="s">
        <v>580</v>
      </c>
      <c r="C821" s="239" t="s">
        <v>581</v>
      </c>
      <c r="D821" s="413">
        <v>0</v>
      </c>
      <c r="E821" s="365"/>
    </row>
    <row r="822" spans="2:5" ht="12" hidden="1">
      <c r="B822" s="726" t="s">
        <v>363</v>
      </c>
      <c r="C822" s="239" t="s">
        <v>364</v>
      </c>
      <c r="D822" s="413">
        <v>0</v>
      </c>
      <c r="E822" s="365"/>
    </row>
    <row r="823" spans="2:5" ht="12" hidden="1">
      <c r="B823" s="726" t="s">
        <v>283</v>
      </c>
      <c r="C823" s="239" t="s">
        <v>284</v>
      </c>
      <c r="D823" s="413">
        <v>0</v>
      </c>
      <c r="E823" s="365"/>
    </row>
    <row r="824" spans="2:5" ht="12" hidden="1">
      <c r="B824" s="726" t="s">
        <v>127</v>
      </c>
      <c r="C824" s="239" t="s">
        <v>128</v>
      </c>
      <c r="D824" s="413">
        <v>0</v>
      </c>
      <c r="E824" s="365"/>
    </row>
    <row r="825" spans="2:5" ht="12" hidden="1">
      <c r="B825" s="726" t="s">
        <v>129</v>
      </c>
      <c r="C825" s="239" t="s">
        <v>130</v>
      </c>
      <c r="D825" s="413">
        <v>0</v>
      </c>
      <c r="E825" s="365"/>
    </row>
    <row r="826" spans="2:5" ht="12" hidden="1">
      <c r="B826" s="412" t="s">
        <v>285</v>
      </c>
      <c r="C826" s="239" t="s">
        <v>286</v>
      </c>
      <c r="D826" s="413">
        <v>0</v>
      </c>
      <c r="E826" s="365"/>
    </row>
    <row r="827" spans="2:5" ht="12" hidden="1">
      <c r="B827" s="412" t="s">
        <v>256</v>
      </c>
      <c r="C827" s="239" t="s">
        <v>270</v>
      </c>
      <c r="D827" s="413">
        <v>0</v>
      </c>
      <c r="E827" s="365"/>
    </row>
    <row r="828" spans="2:5" ht="12" hidden="1">
      <c r="B828" s="412" t="s">
        <v>147</v>
      </c>
      <c r="C828" s="239" t="s">
        <v>148</v>
      </c>
      <c r="D828" s="413">
        <v>0</v>
      </c>
      <c r="E828" s="365"/>
    </row>
    <row r="829" spans="2:5" ht="12" hidden="1">
      <c r="B829" s="412" t="s">
        <v>149</v>
      </c>
      <c r="C829" s="239" t="s">
        <v>150</v>
      </c>
      <c r="D829" s="413">
        <v>0</v>
      </c>
      <c r="E829" s="365"/>
    </row>
    <row r="830" spans="2:5" ht="12" hidden="1">
      <c r="B830" s="726" t="s">
        <v>151</v>
      </c>
      <c r="C830" s="239" t="s">
        <v>152</v>
      </c>
      <c r="D830" s="414">
        <v>0</v>
      </c>
      <c r="E830" s="365"/>
    </row>
    <row r="831" spans="2:5" ht="12" hidden="1">
      <c r="B831" s="726" t="s">
        <v>291</v>
      </c>
      <c r="C831" s="239" t="s">
        <v>292</v>
      </c>
      <c r="D831" s="413">
        <v>0</v>
      </c>
      <c r="E831" s="365"/>
    </row>
    <row r="832" spans="2:5" ht="12" hidden="1">
      <c r="B832" s="726" t="s">
        <v>163</v>
      </c>
      <c r="C832" s="239" t="s">
        <v>164</v>
      </c>
      <c r="D832" s="414">
        <v>0</v>
      </c>
      <c r="E832" s="365"/>
    </row>
    <row r="833" spans="2:5" ht="12" hidden="1">
      <c r="B833" s="726" t="s">
        <v>197</v>
      </c>
      <c r="C833" s="239" t="s">
        <v>198</v>
      </c>
      <c r="D833" s="414">
        <v>0</v>
      </c>
      <c r="E833" s="365"/>
    </row>
    <row r="834" spans="2:5" ht="12" hidden="1">
      <c r="B834" s="726"/>
      <c r="C834" s="311" t="s">
        <v>800</v>
      </c>
      <c r="D834" s="394">
        <f>SUM(D816:D833)</f>
        <v>0</v>
      </c>
      <c r="E834" s="365"/>
    </row>
    <row r="835" spans="2:5" ht="12" hidden="1">
      <c r="B835" s="727"/>
      <c r="C835" s="728"/>
      <c r="D835" s="430"/>
      <c r="E835" s="365"/>
    </row>
    <row r="836" spans="2:5" ht="12" hidden="1">
      <c r="B836" s="327"/>
      <c r="C836" s="318"/>
      <c r="D836" s="328"/>
      <c r="E836" s="365"/>
    </row>
    <row r="837" spans="2:5" ht="12" hidden="1">
      <c r="B837" s="311"/>
      <c r="C837" s="312"/>
      <c r="D837" s="364"/>
      <c r="E837" s="365"/>
    </row>
    <row r="838" spans="2:5" ht="12" hidden="1">
      <c r="B838" s="316"/>
      <c r="C838" s="380" t="s">
        <v>564</v>
      </c>
      <c r="D838" s="368" t="s">
        <v>307</v>
      </c>
      <c r="E838" s="365"/>
    </row>
    <row r="839" spans="2:5" ht="12" hidden="1">
      <c r="B839" s="424"/>
      <c r="C839" s="99"/>
      <c r="D839" s="425"/>
      <c r="E839" s="365"/>
    </row>
    <row r="840" spans="2:5" ht="12" hidden="1">
      <c r="B840" s="426" t="s">
        <v>29</v>
      </c>
      <c r="C840" s="68" t="s">
        <v>30</v>
      </c>
      <c r="D840" s="413">
        <v>0</v>
      </c>
      <c r="E840" s="365"/>
    </row>
    <row r="841" spans="2:5" ht="12" hidden="1">
      <c r="B841" s="384" t="s">
        <v>43</v>
      </c>
      <c r="C841" s="318" t="s">
        <v>44</v>
      </c>
      <c r="D841" s="413">
        <v>0</v>
      </c>
      <c r="E841" s="365"/>
    </row>
    <row r="842" spans="2:5" ht="12" hidden="1">
      <c r="B842" s="384" t="s">
        <v>227</v>
      </c>
      <c r="C842" s="318" t="s">
        <v>228</v>
      </c>
      <c r="D842" s="413">
        <v>0</v>
      </c>
      <c r="E842" s="365"/>
    </row>
    <row r="843" spans="2:5" ht="12" hidden="1">
      <c r="B843" s="384" t="s">
        <v>45</v>
      </c>
      <c r="C843" s="318" t="s">
        <v>46</v>
      </c>
      <c r="D843" s="413">
        <f>+(D841+D842+D844+D840)/12</f>
        <v>0</v>
      </c>
      <c r="E843" s="365"/>
    </row>
    <row r="844" spans="2:5" ht="12" hidden="1">
      <c r="B844" s="384" t="s">
        <v>47</v>
      </c>
      <c r="C844" s="318" t="s">
        <v>48</v>
      </c>
      <c r="D844" s="413">
        <v>0</v>
      </c>
      <c r="E844" s="365"/>
    </row>
    <row r="845" spans="2:5" ht="12" hidden="1">
      <c r="B845" s="386" t="s">
        <v>342</v>
      </c>
      <c r="C845" s="305" t="s">
        <v>343</v>
      </c>
      <c r="D845" s="413">
        <v>0</v>
      </c>
      <c r="E845" s="365"/>
    </row>
    <row r="846" spans="2:5" ht="20.399999999999999" hidden="1">
      <c r="B846" s="388" t="s">
        <v>52</v>
      </c>
      <c r="C846" s="336" t="s">
        <v>262</v>
      </c>
      <c r="D846" s="431">
        <f>+(D842+D844+D845+D841)*9.25%</f>
        <v>0</v>
      </c>
      <c r="E846" s="365"/>
    </row>
    <row r="847" spans="2:5" ht="20.399999999999999" hidden="1">
      <c r="B847" s="388" t="s">
        <v>54</v>
      </c>
      <c r="C847" s="336" t="s">
        <v>55</v>
      </c>
      <c r="D847" s="431">
        <f>+(D842+D844+D845+D841)*0.5%</f>
        <v>0</v>
      </c>
      <c r="E847" s="365"/>
    </row>
    <row r="848" spans="2:5" ht="20.399999999999999" hidden="1">
      <c r="B848" s="388" t="s">
        <v>58</v>
      </c>
      <c r="C848" s="336" t="s">
        <v>59</v>
      </c>
      <c r="D848" s="431">
        <f>+(D842+D844+D845+D841)*5.42%</f>
        <v>0</v>
      </c>
      <c r="E848" s="365"/>
    </row>
    <row r="849" spans="2:5" ht="20.399999999999999" hidden="1">
      <c r="B849" s="388" t="s">
        <v>60</v>
      </c>
      <c r="C849" s="336" t="s">
        <v>263</v>
      </c>
      <c r="D849" s="431">
        <f>+(D842+D844+D845+D841)*3%</f>
        <v>0</v>
      </c>
      <c r="E849" s="365"/>
    </row>
    <row r="850" spans="2:5" ht="12" hidden="1">
      <c r="B850" s="388" t="s">
        <v>62</v>
      </c>
      <c r="C850" s="336" t="s">
        <v>63</v>
      </c>
      <c r="D850" s="432">
        <f>+(D842+D844+D845+D841)*1.5%</f>
        <v>0</v>
      </c>
      <c r="E850" s="365"/>
    </row>
    <row r="851" spans="2:5" ht="12" hidden="1">
      <c r="B851" s="388" t="s">
        <v>291</v>
      </c>
      <c r="C851" s="336" t="s">
        <v>315</v>
      </c>
      <c r="D851" s="413">
        <v>0</v>
      </c>
      <c r="E851" s="365"/>
    </row>
    <row r="852" spans="2:5" ht="12" hidden="1">
      <c r="B852" s="388" t="s">
        <v>165</v>
      </c>
      <c r="C852" s="336" t="s">
        <v>166</v>
      </c>
      <c r="D852" s="414">
        <v>0</v>
      </c>
      <c r="E852" s="365"/>
    </row>
    <row r="853" spans="2:5" ht="12" hidden="1">
      <c r="B853" s="712" t="s">
        <v>163</v>
      </c>
      <c r="C853" s="713" t="s">
        <v>783</v>
      </c>
      <c r="D853" s="414">
        <v>0</v>
      </c>
      <c r="E853" s="365"/>
    </row>
    <row r="854" spans="2:5" ht="12" hidden="1">
      <c r="B854" s="426"/>
      <c r="C854" s="427" t="s">
        <v>265</v>
      </c>
      <c r="D854" s="394">
        <f>SUM(D840:D853)</f>
        <v>0</v>
      </c>
      <c r="E854" s="365"/>
    </row>
    <row r="855" spans="2:5" ht="12" hidden="1">
      <c r="B855" s="429"/>
      <c r="C855" s="95"/>
      <c r="D855" s="430"/>
      <c r="E855" s="365"/>
    </row>
    <row r="856" spans="2:5" ht="12" hidden="1">
      <c r="B856" s="350"/>
      <c r="C856" s="68"/>
      <c r="D856" s="69"/>
      <c r="E856" s="365"/>
    </row>
    <row r="857" spans="2:5" ht="12" hidden="1">
      <c r="B857" s="350"/>
      <c r="C857" s="68"/>
      <c r="D857" s="69"/>
      <c r="E857" s="365"/>
    </row>
    <row r="858" spans="2:5" ht="12" hidden="1">
      <c r="B858" s="316"/>
      <c r="C858" s="380" t="s">
        <v>308</v>
      </c>
      <c r="D858" s="368" t="s">
        <v>309</v>
      </c>
      <c r="E858" s="365"/>
    </row>
    <row r="859" spans="2:5" ht="12" hidden="1">
      <c r="B859" s="424"/>
      <c r="C859" s="99"/>
      <c r="D859" s="425"/>
      <c r="E859" s="365"/>
    </row>
    <row r="860" spans="2:5" ht="12" hidden="1">
      <c r="B860" s="426" t="s">
        <v>29</v>
      </c>
      <c r="C860" s="68" t="s">
        <v>30</v>
      </c>
      <c r="D860" s="413">
        <v>0</v>
      </c>
      <c r="E860" s="365"/>
    </row>
    <row r="861" spans="2:5" hidden="1">
      <c r="B861" s="384" t="s">
        <v>43</v>
      </c>
      <c r="C861" s="318" t="s">
        <v>44</v>
      </c>
      <c r="D861" s="413">
        <v>0</v>
      </c>
      <c r="E861" s="352"/>
    </row>
    <row r="862" spans="2:5" hidden="1">
      <c r="B862" s="384" t="s">
        <v>227</v>
      </c>
      <c r="C862" s="318" t="s">
        <v>228</v>
      </c>
      <c r="D862" s="413">
        <v>0</v>
      </c>
      <c r="E862" s="352"/>
    </row>
    <row r="863" spans="2:5" hidden="1">
      <c r="B863" s="384" t="s">
        <v>45</v>
      </c>
      <c r="C863" s="318" t="s">
        <v>46</v>
      </c>
      <c r="D863" s="413">
        <f>+(D855+D861+D862+D864+D860)/12</f>
        <v>0</v>
      </c>
      <c r="E863" s="352"/>
    </row>
    <row r="864" spans="2:5" hidden="1">
      <c r="B864" s="384" t="s">
        <v>47</v>
      </c>
      <c r="C864" s="318" t="s">
        <v>48</v>
      </c>
      <c r="D864" s="413">
        <v>0</v>
      </c>
      <c r="E864" s="352"/>
    </row>
    <row r="865" spans="2:5" hidden="1">
      <c r="B865" s="386" t="s">
        <v>342</v>
      </c>
      <c r="C865" s="305" t="s">
        <v>343</v>
      </c>
      <c r="D865" s="413">
        <v>0</v>
      </c>
      <c r="E865" s="352"/>
    </row>
    <row r="866" spans="2:5" ht="20.399999999999999" hidden="1">
      <c r="B866" s="388" t="s">
        <v>52</v>
      </c>
      <c r="C866" s="336" t="s">
        <v>262</v>
      </c>
      <c r="D866" s="413">
        <f>+(D862+D864+D865+D861+D860)*9.25%</f>
        <v>0</v>
      </c>
      <c r="E866" s="352"/>
    </row>
    <row r="867" spans="2:5" ht="20.399999999999999" hidden="1">
      <c r="B867" s="388" t="s">
        <v>54</v>
      </c>
      <c r="C867" s="336" t="s">
        <v>55</v>
      </c>
      <c r="D867" s="413">
        <f>+(D862+D864+D865+D861+D860)*0.5%</f>
        <v>0</v>
      </c>
      <c r="E867" s="352"/>
    </row>
    <row r="868" spans="2:5" ht="20.399999999999999" hidden="1">
      <c r="B868" s="388" t="s">
        <v>58</v>
      </c>
      <c r="C868" s="336" t="s">
        <v>59</v>
      </c>
      <c r="D868" s="413">
        <f>+(D862+D864+D865+D861+D860)*5.42%</f>
        <v>0</v>
      </c>
      <c r="E868" s="352"/>
    </row>
    <row r="869" spans="2:5" ht="20.399999999999999" hidden="1">
      <c r="B869" s="388" t="s">
        <v>60</v>
      </c>
      <c r="C869" s="336" t="s">
        <v>263</v>
      </c>
      <c r="D869" s="413">
        <f>+(D862+D864+D865+D861+D860)*3%</f>
        <v>0</v>
      </c>
      <c r="E869" s="352"/>
    </row>
    <row r="870" spans="2:5" hidden="1">
      <c r="B870" s="388" t="s">
        <v>62</v>
      </c>
      <c r="C870" s="336" t="s">
        <v>63</v>
      </c>
      <c r="D870" s="414">
        <f>+(D862+D864+D865+D861+D860)*1.5%</f>
        <v>0</v>
      </c>
      <c r="E870" s="352"/>
    </row>
    <row r="871" spans="2:5" hidden="1">
      <c r="B871" s="386" t="s">
        <v>81</v>
      </c>
      <c r="C871" s="68" t="s">
        <v>82</v>
      </c>
      <c r="D871" s="413">
        <v>0</v>
      </c>
      <c r="E871" s="352"/>
    </row>
    <row r="872" spans="2:5" hidden="1">
      <c r="B872" s="386" t="s">
        <v>207</v>
      </c>
      <c r="C872" s="68" t="s">
        <v>216</v>
      </c>
      <c r="D872" s="413">
        <v>0</v>
      </c>
      <c r="E872" s="352"/>
    </row>
    <row r="873" spans="2:5" hidden="1">
      <c r="B873" s="386" t="s">
        <v>97</v>
      </c>
      <c r="C873" s="68" t="s">
        <v>98</v>
      </c>
      <c r="D873" s="413">
        <v>0</v>
      </c>
      <c r="E873" s="352"/>
    </row>
    <row r="874" spans="2:5" hidden="1">
      <c r="B874" s="386" t="s">
        <v>283</v>
      </c>
      <c r="C874" s="68" t="s">
        <v>284</v>
      </c>
      <c r="D874" s="413">
        <v>0</v>
      </c>
      <c r="E874" s="352"/>
    </row>
    <row r="875" spans="2:5" hidden="1">
      <c r="B875" s="386" t="s">
        <v>104</v>
      </c>
      <c r="C875" s="68" t="s">
        <v>105</v>
      </c>
      <c r="D875" s="413">
        <v>0</v>
      </c>
      <c r="E875" s="352"/>
    </row>
    <row r="876" spans="2:5" hidden="1">
      <c r="B876" s="386" t="s">
        <v>106</v>
      </c>
      <c r="C876" s="68" t="s">
        <v>107</v>
      </c>
      <c r="D876" s="413">
        <v>0</v>
      </c>
      <c r="E876" s="352"/>
    </row>
    <row r="877" spans="2:5" hidden="1">
      <c r="B877" s="386" t="s">
        <v>129</v>
      </c>
      <c r="C877" s="68" t="s">
        <v>130</v>
      </c>
      <c r="D877" s="413">
        <v>0</v>
      </c>
      <c r="E877" s="352"/>
    </row>
    <row r="878" spans="2:5" hidden="1">
      <c r="B878" s="386" t="s">
        <v>133</v>
      </c>
      <c r="C878" s="68" t="s">
        <v>134</v>
      </c>
      <c r="D878" s="413">
        <v>0</v>
      </c>
      <c r="E878" s="352"/>
    </row>
    <row r="879" spans="2:5" hidden="1">
      <c r="B879" s="386" t="s">
        <v>254</v>
      </c>
      <c r="C879" s="68" t="s">
        <v>255</v>
      </c>
      <c r="D879" s="413">
        <v>0</v>
      </c>
      <c r="E879" s="352"/>
    </row>
    <row r="880" spans="2:5" hidden="1">
      <c r="B880" s="386" t="s">
        <v>137</v>
      </c>
      <c r="C880" s="68" t="s">
        <v>138</v>
      </c>
      <c r="D880" s="413">
        <v>0</v>
      </c>
      <c r="E880" s="352"/>
    </row>
    <row r="881" spans="2:5" hidden="1">
      <c r="B881" s="386" t="s">
        <v>240</v>
      </c>
      <c r="C881" s="68" t="s">
        <v>241</v>
      </c>
      <c r="D881" s="413">
        <v>0</v>
      </c>
      <c r="E881" s="352"/>
    </row>
    <row r="882" spans="2:5" hidden="1">
      <c r="B882" s="386" t="s">
        <v>149</v>
      </c>
      <c r="C882" s="68" t="s">
        <v>150</v>
      </c>
      <c r="D882" s="413">
        <v>0</v>
      </c>
      <c r="E882" s="352"/>
    </row>
    <row r="883" spans="2:5" hidden="1">
      <c r="B883" s="386" t="s">
        <v>151</v>
      </c>
      <c r="C883" s="68" t="s">
        <v>152</v>
      </c>
      <c r="D883" s="414">
        <v>0</v>
      </c>
      <c r="E883" s="352"/>
    </row>
    <row r="884" spans="2:5" hidden="1">
      <c r="B884" s="386" t="s">
        <v>163</v>
      </c>
      <c r="C884" s="68" t="s">
        <v>164</v>
      </c>
      <c r="D884" s="413">
        <v>0</v>
      </c>
      <c r="E884" s="352"/>
    </row>
    <row r="885" spans="2:5" ht="12" hidden="1">
      <c r="B885" s="386" t="s">
        <v>293</v>
      </c>
      <c r="C885" s="68" t="s">
        <v>294</v>
      </c>
      <c r="D885" s="414">
        <v>0</v>
      </c>
      <c r="E885" s="365"/>
    </row>
    <row r="886" spans="2:5" ht="12" hidden="1">
      <c r="B886" s="426"/>
      <c r="C886" s="427" t="s">
        <v>265</v>
      </c>
      <c r="D886" s="394">
        <f>SUM(D860:D885)</f>
        <v>0</v>
      </c>
      <c r="E886" s="365"/>
    </row>
    <row r="887" spans="2:5" ht="12" hidden="1">
      <c r="B887" s="429"/>
      <c r="C887" s="95"/>
      <c r="D887" s="430"/>
      <c r="E887" s="365"/>
    </row>
    <row r="888" spans="2:5" ht="12" hidden="1">
      <c r="B888" s="350"/>
      <c r="C888" s="68"/>
      <c r="D888" s="69"/>
      <c r="E888" s="365"/>
    </row>
    <row r="889" spans="2:5" ht="12" hidden="1">
      <c r="B889" s="350"/>
      <c r="C889" s="68"/>
      <c r="D889" s="69"/>
      <c r="E889" s="365"/>
    </row>
    <row r="890" spans="2:5" ht="12" hidden="1">
      <c r="B890" s="316"/>
      <c r="C890" s="380" t="s">
        <v>311</v>
      </c>
      <c r="D890" s="368" t="s">
        <v>312</v>
      </c>
      <c r="E890" s="365"/>
    </row>
    <row r="891" spans="2:5" ht="12" hidden="1">
      <c r="B891" s="424"/>
      <c r="C891" s="99"/>
      <c r="D891" s="425"/>
      <c r="E891" s="365"/>
    </row>
    <row r="892" spans="2:5" ht="12" hidden="1">
      <c r="B892" s="384" t="s">
        <v>43</v>
      </c>
      <c r="C892" s="318" t="s">
        <v>44</v>
      </c>
      <c r="D892" s="413">
        <v>0</v>
      </c>
      <c r="E892" s="365"/>
    </row>
    <row r="893" spans="2:5" ht="12" hidden="1">
      <c r="B893" s="384" t="s">
        <v>227</v>
      </c>
      <c r="C893" s="318" t="s">
        <v>228</v>
      </c>
      <c r="D893" s="413">
        <v>0</v>
      </c>
      <c r="E893" s="365"/>
    </row>
    <row r="894" spans="2:5" ht="12" hidden="1">
      <c r="B894" s="384" t="s">
        <v>45</v>
      </c>
      <c r="C894" s="318" t="s">
        <v>46</v>
      </c>
      <c r="D894" s="413">
        <f>+(D893+D895+D896+D892)/12</f>
        <v>0</v>
      </c>
      <c r="E894" s="365"/>
    </row>
    <row r="895" spans="2:5" ht="12" hidden="1">
      <c r="B895" s="384" t="s">
        <v>47</v>
      </c>
      <c r="C895" s="318" t="s">
        <v>48</v>
      </c>
      <c r="D895" s="413">
        <v>0</v>
      </c>
      <c r="E895" s="365"/>
    </row>
    <row r="896" spans="2:5" ht="12" hidden="1">
      <c r="B896" s="386" t="s">
        <v>342</v>
      </c>
      <c r="C896" s="305" t="s">
        <v>343</v>
      </c>
      <c r="D896" s="413">
        <v>0</v>
      </c>
      <c r="E896" s="365"/>
    </row>
    <row r="897" spans="2:5" ht="20.399999999999999" hidden="1">
      <c r="B897" s="388" t="s">
        <v>52</v>
      </c>
      <c r="C897" s="336" t="s">
        <v>262</v>
      </c>
      <c r="D897" s="413">
        <f>+(D893+D895+D896+D892)*9.25%</f>
        <v>0</v>
      </c>
      <c r="E897" s="365"/>
    </row>
    <row r="898" spans="2:5" ht="20.399999999999999" hidden="1">
      <c r="B898" s="388" t="s">
        <v>54</v>
      </c>
      <c r="C898" s="336" t="s">
        <v>55</v>
      </c>
      <c r="D898" s="413">
        <f>+(D893+D895+D896+D892)*0.5%</f>
        <v>0</v>
      </c>
      <c r="E898" s="365"/>
    </row>
    <row r="899" spans="2:5" ht="20.399999999999999" hidden="1">
      <c r="B899" s="388" t="s">
        <v>58</v>
      </c>
      <c r="C899" s="336" t="s">
        <v>59</v>
      </c>
      <c r="D899" s="413">
        <f>+(D893+D895+D896+D892)*5.42%</f>
        <v>0</v>
      </c>
      <c r="E899" s="365"/>
    </row>
    <row r="900" spans="2:5" ht="20.399999999999999" hidden="1">
      <c r="B900" s="388" t="s">
        <v>60</v>
      </c>
      <c r="C900" s="336" t="s">
        <v>263</v>
      </c>
      <c r="D900" s="413">
        <f>+(D893+D895+D896+D892)*3%</f>
        <v>0</v>
      </c>
      <c r="E900" s="365"/>
    </row>
    <row r="901" spans="2:5" ht="12" hidden="1">
      <c r="B901" s="388" t="s">
        <v>62</v>
      </c>
      <c r="C901" s="336" t="s">
        <v>63</v>
      </c>
      <c r="D901" s="413">
        <f>+(D893+D895+D896+D892)*1.5%</f>
        <v>0</v>
      </c>
      <c r="E901" s="365"/>
    </row>
    <row r="902" spans="2:5" ht="12" hidden="1">
      <c r="B902" s="386" t="s">
        <v>81</v>
      </c>
      <c r="C902" s="68" t="s">
        <v>82</v>
      </c>
      <c r="D902" s="413">
        <v>0</v>
      </c>
      <c r="E902" s="365"/>
    </row>
    <row r="903" spans="2:5" ht="12" hidden="1">
      <c r="B903" s="386" t="s">
        <v>97</v>
      </c>
      <c r="C903" s="68" t="s">
        <v>98</v>
      </c>
      <c r="D903" s="413">
        <v>0</v>
      </c>
      <c r="E903" s="365"/>
    </row>
    <row r="904" spans="2:5" ht="12" hidden="1">
      <c r="B904" s="386" t="s">
        <v>363</v>
      </c>
      <c r="C904" s="68" t="s">
        <v>364</v>
      </c>
      <c r="D904" s="413">
        <v>0</v>
      </c>
      <c r="E904" s="365"/>
    </row>
    <row r="905" spans="2:5" ht="12" hidden="1">
      <c r="B905" s="386" t="s">
        <v>283</v>
      </c>
      <c r="C905" s="68" t="s">
        <v>284</v>
      </c>
      <c r="D905" s="413">
        <v>0</v>
      </c>
      <c r="E905" s="365"/>
    </row>
    <row r="906" spans="2:5" ht="12" hidden="1">
      <c r="B906" s="386" t="s">
        <v>104</v>
      </c>
      <c r="C906" s="68" t="s">
        <v>105</v>
      </c>
      <c r="D906" s="414">
        <v>0</v>
      </c>
      <c r="E906" s="365"/>
    </row>
    <row r="907" spans="2:5" ht="12" hidden="1">
      <c r="B907" s="386" t="s">
        <v>108</v>
      </c>
      <c r="C907" s="68" t="s">
        <v>109</v>
      </c>
      <c r="D907" s="413">
        <v>0</v>
      </c>
      <c r="E907" s="365"/>
    </row>
    <row r="908" spans="2:5" ht="12" hidden="1">
      <c r="B908" s="386" t="s">
        <v>165</v>
      </c>
      <c r="C908" s="68" t="s">
        <v>166</v>
      </c>
      <c r="D908" s="413">
        <v>0</v>
      </c>
      <c r="E908" s="365"/>
    </row>
    <row r="909" spans="2:5" ht="12" hidden="1">
      <c r="B909" s="386" t="s">
        <v>293</v>
      </c>
      <c r="C909" s="68" t="s">
        <v>294</v>
      </c>
      <c r="D909" s="414">
        <v>0</v>
      </c>
      <c r="E909" s="365"/>
    </row>
    <row r="910" spans="2:5" ht="12" hidden="1">
      <c r="B910" s="426"/>
      <c r="C910" s="427" t="s">
        <v>265</v>
      </c>
      <c r="D910" s="394">
        <f>SUM(D892:D909)</f>
        <v>0</v>
      </c>
      <c r="E910" s="365"/>
    </row>
    <row r="911" spans="2:5" ht="12" hidden="1">
      <c r="B911" s="429"/>
      <c r="C911" s="95"/>
      <c r="D911" s="430"/>
      <c r="E911" s="365"/>
    </row>
    <row r="912" spans="2:5" ht="12">
      <c r="B912" s="350"/>
      <c r="C912" s="68"/>
      <c r="D912" s="69"/>
      <c r="E912" s="365"/>
    </row>
    <row r="913" spans="1:5" ht="12">
      <c r="B913" s="350"/>
      <c r="C913" s="68"/>
      <c r="D913" s="69"/>
      <c r="E913" s="365"/>
    </row>
    <row r="914" spans="1:5" ht="12">
      <c r="B914" s="350"/>
      <c r="C914" s="68"/>
      <c r="D914" s="69"/>
      <c r="E914" s="365"/>
    </row>
    <row r="915" spans="1:5" ht="12">
      <c r="B915" s="350"/>
      <c r="C915" s="427"/>
      <c r="D915" s="352"/>
      <c r="E915" s="365"/>
    </row>
    <row r="916" spans="1:5" ht="12">
      <c r="B916" s="350"/>
      <c r="C916" s="427"/>
      <c r="D916" s="352"/>
      <c r="E916" s="365"/>
    </row>
    <row r="917" spans="1:5" ht="12" hidden="1">
      <c r="B917" s="367" t="s">
        <v>565</v>
      </c>
      <c r="C917" s="68"/>
      <c r="D917" s="352"/>
      <c r="E917" s="365"/>
    </row>
    <row r="918" spans="1:5" ht="12" hidden="1">
      <c r="B918" s="350"/>
      <c r="C918" s="427"/>
      <c r="D918" s="352"/>
      <c r="E918" s="365"/>
    </row>
    <row r="919" spans="1:5" hidden="1">
      <c r="A919" s="354" t="s">
        <v>23</v>
      </c>
      <c r="B919" s="316">
        <v>0</v>
      </c>
      <c r="C919" s="317" t="s">
        <v>25</v>
      </c>
      <c r="E919" s="319">
        <f>+D927+D934+D938+D921+D924</f>
        <v>0</v>
      </c>
    </row>
    <row r="920" spans="1:5" hidden="1">
      <c r="B920" s="311"/>
      <c r="D920" s="340"/>
    </row>
    <row r="921" spans="1:5" hidden="1">
      <c r="A921" s="370" t="s">
        <v>26</v>
      </c>
      <c r="B921" s="322" t="s">
        <v>27</v>
      </c>
      <c r="C921" s="323" t="s">
        <v>28</v>
      </c>
      <c r="D921" s="324">
        <f>SUM(D922:D922)</f>
        <v>0</v>
      </c>
    </row>
    <row r="922" spans="1:5" hidden="1">
      <c r="A922" s="67" t="s">
        <v>26</v>
      </c>
      <c r="B922" s="327" t="s">
        <v>29</v>
      </c>
      <c r="C922" s="318" t="s">
        <v>30</v>
      </c>
      <c r="D922" s="328">
        <f>+D1031</f>
        <v>0</v>
      </c>
    </row>
    <row r="923" spans="1:5" hidden="1">
      <c r="B923" s="311"/>
      <c r="D923" s="340"/>
    </row>
    <row r="924" spans="1:5" hidden="1">
      <c r="A924" s="370" t="s">
        <v>26</v>
      </c>
      <c r="B924" s="322" t="s">
        <v>35</v>
      </c>
      <c r="C924" s="323" t="s">
        <v>36</v>
      </c>
      <c r="D924" s="324">
        <f>+D925</f>
        <v>0</v>
      </c>
    </row>
    <row r="925" spans="1:5" hidden="1">
      <c r="A925" s="67" t="s">
        <v>26</v>
      </c>
      <c r="B925" s="327" t="s">
        <v>37</v>
      </c>
      <c r="C925" s="318" t="s">
        <v>38</v>
      </c>
      <c r="D925" s="340">
        <f>+D1004</f>
        <v>0</v>
      </c>
    </row>
    <row r="926" spans="1:5" hidden="1">
      <c r="B926" s="311"/>
      <c r="D926" s="340"/>
    </row>
    <row r="927" spans="1:5" hidden="1">
      <c r="A927" s="347" t="s">
        <v>26</v>
      </c>
      <c r="B927" s="331" t="s">
        <v>41</v>
      </c>
      <c r="C927" s="342" t="s">
        <v>42</v>
      </c>
      <c r="D927" s="353">
        <f>SUM(D928:D932)</f>
        <v>0</v>
      </c>
    </row>
    <row r="928" spans="1:5" hidden="1">
      <c r="A928" s="326" t="s">
        <v>26</v>
      </c>
      <c r="B928" s="327" t="s">
        <v>43</v>
      </c>
      <c r="C928" s="318" t="s">
        <v>533</v>
      </c>
      <c r="D928" s="340">
        <f>+D1032</f>
        <v>0</v>
      </c>
    </row>
    <row r="929" spans="1:5" hidden="1">
      <c r="A929" s="337" t="s">
        <v>26</v>
      </c>
      <c r="B929" s="307" t="s">
        <v>227</v>
      </c>
      <c r="C929" s="308" t="s">
        <v>228</v>
      </c>
      <c r="D929" s="340">
        <f>+D1033</f>
        <v>0</v>
      </c>
    </row>
    <row r="930" spans="1:5" hidden="1">
      <c r="A930" s="326" t="s">
        <v>26</v>
      </c>
      <c r="B930" s="327" t="s">
        <v>45</v>
      </c>
      <c r="C930" s="318" t="s">
        <v>46</v>
      </c>
      <c r="D930" s="340">
        <f>+D1034+D1005</f>
        <v>0</v>
      </c>
    </row>
    <row r="931" spans="1:5" hidden="1">
      <c r="A931" s="326" t="s">
        <v>26</v>
      </c>
      <c r="B931" s="327" t="s">
        <v>47</v>
      </c>
      <c r="C931" s="318" t="s">
        <v>48</v>
      </c>
      <c r="D931" s="340">
        <f>+D1035</f>
        <v>0</v>
      </c>
    </row>
    <row r="932" spans="1:5" hidden="1">
      <c r="A932" s="67" t="s">
        <v>26</v>
      </c>
      <c r="B932" s="307" t="s">
        <v>342</v>
      </c>
      <c r="C932" s="308" t="s">
        <v>343</v>
      </c>
      <c r="D932" s="340">
        <f>+D1036</f>
        <v>0</v>
      </c>
    </row>
    <row r="933" spans="1:5" hidden="1">
      <c r="A933" s="359"/>
      <c r="B933" s="327"/>
      <c r="C933" s="318"/>
      <c r="D933" s="340"/>
    </row>
    <row r="934" spans="1:5" ht="20.399999999999999" hidden="1">
      <c r="A934" s="370" t="s">
        <v>49</v>
      </c>
      <c r="B934" s="331" t="s">
        <v>50</v>
      </c>
      <c r="C934" s="332" t="s">
        <v>51</v>
      </c>
      <c r="D934" s="324">
        <f>SUM(D935:D936)</f>
        <v>0</v>
      </c>
      <c r="E934" s="365"/>
    </row>
    <row r="935" spans="1:5" ht="20.399999999999999" hidden="1">
      <c r="A935" s="335" t="s">
        <v>49</v>
      </c>
      <c r="B935" s="307" t="s">
        <v>52</v>
      </c>
      <c r="C935" s="336" t="s">
        <v>262</v>
      </c>
      <c r="D935" s="340">
        <f>+D1037+D1006</f>
        <v>0</v>
      </c>
      <c r="E935" s="365"/>
    </row>
    <row r="936" spans="1:5" ht="20.399999999999999" hidden="1">
      <c r="A936" s="335" t="s">
        <v>49</v>
      </c>
      <c r="B936" s="307" t="s">
        <v>54</v>
      </c>
      <c r="C936" s="336" t="s">
        <v>55</v>
      </c>
      <c r="D936" s="340">
        <f>+D1038+D1007</f>
        <v>0</v>
      </c>
      <c r="E936" s="365"/>
    </row>
    <row r="937" spans="1:5" ht="12" hidden="1">
      <c r="D937" s="340"/>
      <c r="E937" s="365"/>
    </row>
    <row r="938" spans="1:5" ht="20.399999999999999" hidden="1">
      <c r="A938" s="370" t="s">
        <v>49</v>
      </c>
      <c r="B938" s="331" t="s">
        <v>56</v>
      </c>
      <c r="C938" s="332" t="s">
        <v>57</v>
      </c>
      <c r="D938" s="324">
        <f>+D939+D940+D941</f>
        <v>0</v>
      </c>
      <c r="E938" s="365"/>
    </row>
    <row r="939" spans="1:5" ht="20.399999999999999" hidden="1">
      <c r="A939" s="335" t="s">
        <v>49</v>
      </c>
      <c r="B939" s="307" t="s">
        <v>58</v>
      </c>
      <c r="C939" s="336" t="s">
        <v>59</v>
      </c>
      <c r="D939" s="340">
        <f>+D1039+D1008</f>
        <v>0</v>
      </c>
      <c r="E939" s="365"/>
    </row>
    <row r="940" spans="1:5" ht="20.399999999999999" hidden="1">
      <c r="A940" s="335" t="s">
        <v>49</v>
      </c>
      <c r="B940" s="307" t="s">
        <v>60</v>
      </c>
      <c r="C940" s="336" t="s">
        <v>263</v>
      </c>
      <c r="D940" s="340">
        <f>+D1040+D1009</f>
        <v>0</v>
      </c>
      <c r="E940" s="365"/>
    </row>
    <row r="941" spans="1:5" ht="12" hidden="1">
      <c r="A941" s="335" t="s">
        <v>49</v>
      </c>
      <c r="B941" s="307" t="s">
        <v>62</v>
      </c>
      <c r="C941" s="308" t="s">
        <v>63</v>
      </c>
      <c r="D941" s="340">
        <f>+D1041+D1010</f>
        <v>0</v>
      </c>
      <c r="E941" s="365"/>
    </row>
    <row r="942" spans="1:5" ht="12" hidden="1">
      <c r="A942" s="335"/>
      <c r="C942" s="336"/>
      <c r="D942" s="340"/>
      <c r="E942" s="365"/>
    </row>
    <row r="943" spans="1:5" hidden="1">
      <c r="A943" s="335"/>
      <c r="C943" s="336"/>
      <c r="D943" s="340"/>
      <c r="E943" s="68"/>
    </row>
    <row r="944" spans="1:5" hidden="1">
      <c r="A944" s="351" t="s">
        <v>64</v>
      </c>
      <c r="B944" s="345">
        <v>1</v>
      </c>
      <c r="C944" s="346" t="s">
        <v>65</v>
      </c>
      <c r="D944" s="340"/>
      <c r="E944" s="319">
        <f>+D952+D961+D946+D949+D958+D955</f>
        <v>0</v>
      </c>
    </row>
    <row r="945" spans="1:5" ht="12" hidden="1">
      <c r="B945" s="350"/>
      <c r="C945" s="68"/>
      <c r="D945" s="340"/>
      <c r="E945" s="365"/>
    </row>
    <row r="946" spans="1:5" ht="12" hidden="1">
      <c r="A946" s="370" t="s">
        <v>64</v>
      </c>
      <c r="B946" s="331">
        <v>1.01</v>
      </c>
      <c r="C946" s="332" t="s">
        <v>67</v>
      </c>
      <c r="D946" s="324">
        <f>+D947</f>
        <v>0</v>
      </c>
      <c r="E946" s="365"/>
    </row>
    <row r="947" spans="1:5" ht="12" hidden="1">
      <c r="A947" s="67" t="s">
        <v>64</v>
      </c>
      <c r="B947" s="350" t="s">
        <v>70</v>
      </c>
      <c r="C947" s="68" t="s">
        <v>71</v>
      </c>
      <c r="D947" s="340">
        <f>+D1011</f>
        <v>0</v>
      </c>
      <c r="E947" s="365"/>
    </row>
    <row r="948" spans="1:5" ht="12" hidden="1">
      <c r="B948" s="350"/>
      <c r="C948" s="68"/>
      <c r="D948" s="340"/>
      <c r="E948" s="365"/>
    </row>
    <row r="949" spans="1:5" ht="12" hidden="1">
      <c r="A949" s="370" t="s">
        <v>64</v>
      </c>
      <c r="B949" s="331">
        <v>1.02</v>
      </c>
      <c r="C949" s="332" t="s">
        <v>73</v>
      </c>
      <c r="D949" s="333">
        <f>+D950</f>
        <v>0</v>
      </c>
      <c r="E949" s="365"/>
    </row>
    <row r="950" spans="1:5" ht="12" hidden="1">
      <c r="A950" s="67" t="s">
        <v>64</v>
      </c>
      <c r="B950" s="350" t="s">
        <v>74</v>
      </c>
      <c r="C950" s="68" t="s">
        <v>75</v>
      </c>
      <c r="D950" s="340">
        <f>+D990</f>
        <v>0</v>
      </c>
      <c r="E950" s="365"/>
    </row>
    <row r="951" spans="1:5" ht="12" hidden="1">
      <c r="B951" s="350"/>
      <c r="C951" s="68"/>
      <c r="D951" s="340"/>
      <c r="E951" s="365"/>
    </row>
    <row r="952" spans="1:5" ht="12" hidden="1">
      <c r="A952" s="370" t="s">
        <v>64</v>
      </c>
      <c r="B952" s="331" t="s">
        <v>279</v>
      </c>
      <c r="C952" s="332" t="s">
        <v>78</v>
      </c>
      <c r="D952" s="324">
        <f>+D953</f>
        <v>0</v>
      </c>
      <c r="E952" s="365"/>
    </row>
    <row r="953" spans="1:5" ht="12" hidden="1">
      <c r="A953" s="67" t="s">
        <v>64</v>
      </c>
      <c r="B953" s="350" t="s">
        <v>81</v>
      </c>
      <c r="C953" s="68" t="s">
        <v>82</v>
      </c>
      <c r="D953" s="340">
        <f>+D991</f>
        <v>0</v>
      </c>
      <c r="E953" s="365"/>
    </row>
    <row r="954" spans="1:5" ht="12" hidden="1">
      <c r="B954" s="350"/>
      <c r="C954" s="68"/>
      <c r="D954" s="340"/>
      <c r="E954" s="365"/>
    </row>
    <row r="955" spans="1:5" ht="12" hidden="1">
      <c r="A955" s="370" t="s">
        <v>64</v>
      </c>
      <c r="B955" s="331">
        <v>1.04</v>
      </c>
      <c r="C955" s="332" t="s">
        <v>90</v>
      </c>
      <c r="D955" s="324">
        <f>+D956</f>
        <v>0</v>
      </c>
      <c r="E955" s="365"/>
    </row>
    <row r="956" spans="1:5" ht="12" hidden="1">
      <c r="A956" s="67" t="s">
        <v>64</v>
      </c>
      <c r="B956" s="350" t="s">
        <v>360</v>
      </c>
      <c r="C956" s="68" t="s">
        <v>361</v>
      </c>
      <c r="D956" s="340">
        <f>+D992</f>
        <v>0</v>
      </c>
      <c r="E956" s="365"/>
    </row>
    <row r="957" spans="1:5" ht="12" hidden="1">
      <c r="B957" s="350"/>
      <c r="C957" s="68"/>
      <c r="D957" s="340"/>
      <c r="E957" s="365"/>
    </row>
    <row r="958" spans="1:5" ht="12" hidden="1">
      <c r="A958" s="370" t="s">
        <v>64</v>
      </c>
      <c r="B958" s="331">
        <v>1.07</v>
      </c>
      <c r="C958" s="332" t="s">
        <v>795</v>
      </c>
      <c r="D958" s="324">
        <f>+D959</f>
        <v>0</v>
      </c>
      <c r="E958" s="365"/>
    </row>
    <row r="959" spans="1:5" ht="12" hidden="1">
      <c r="A959" s="67" t="s">
        <v>64</v>
      </c>
      <c r="B959" s="350" t="s">
        <v>363</v>
      </c>
      <c r="C959" s="68" t="s">
        <v>364</v>
      </c>
      <c r="D959" s="340">
        <f>+D1012+D1022</f>
        <v>0</v>
      </c>
      <c r="E959" s="365"/>
    </row>
    <row r="960" spans="1:5" ht="12" hidden="1">
      <c r="B960" s="350"/>
      <c r="C960" s="68"/>
      <c r="D960" s="340"/>
      <c r="E960" s="365"/>
    </row>
    <row r="961" spans="1:5" ht="12" hidden="1">
      <c r="A961" s="370" t="s">
        <v>64</v>
      </c>
      <c r="B961" s="331">
        <v>1.08</v>
      </c>
      <c r="C961" s="332" t="s">
        <v>103</v>
      </c>
      <c r="D961" s="324">
        <f>+D962</f>
        <v>0</v>
      </c>
      <c r="E961" s="365"/>
    </row>
    <row r="962" spans="1:5" ht="12" hidden="1">
      <c r="A962" s="67" t="s">
        <v>64</v>
      </c>
      <c r="B962" s="350" t="s">
        <v>116</v>
      </c>
      <c r="C962" s="68" t="s">
        <v>117</v>
      </c>
      <c r="D962" s="340">
        <f>+D993</f>
        <v>0</v>
      </c>
      <c r="E962" s="365"/>
    </row>
    <row r="963" spans="1:5" hidden="1">
      <c r="A963" s="335"/>
      <c r="C963" s="336"/>
      <c r="D963" s="340"/>
      <c r="E963" s="68"/>
    </row>
    <row r="964" spans="1:5" hidden="1">
      <c r="A964" s="335"/>
      <c r="C964" s="336"/>
      <c r="D964" s="340"/>
      <c r="E964" s="68"/>
    </row>
    <row r="965" spans="1:5" hidden="1">
      <c r="B965" s="345">
        <v>2</v>
      </c>
      <c r="C965" s="346" t="s">
        <v>122</v>
      </c>
      <c r="D965" s="319"/>
      <c r="E965" s="319">
        <f>+D970+D973+D967</f>
        <v>0</v>
      </c>
    </row>
    <row r="966" spans="1:5" ht="12" hidden="1">
      <c r="A966" s="351" t="s">
        <v>64</v>
      </c>
      <c r="B966" s="350"/>
      <c r="C966" s="68"/>
      <c r="D966" s="319"/>
      <c r="E966" s="365"/>
    </row>
    <row r="967" spans="1:5" ht="12" hidden="1">
      <c r="A967" s="370" t="s">
        <v>64</v>
      </c>
      <c r="B967" s="331" t="s">
        <v>236</v>
      </c>
      <c r="C967" s="332" t="s">
        <v>237</v>
      </c>
      <c r="D967" s="333">
        <f>+D968</f>
        <v>0</v>
      </c>
      <c r="E967" s="365"/>
    </row>
    <row r="968" spans="1:5" ht="12" hidden="1">
      <c r="A968" s="67" t="s">
        <v>64</v>
      </c>
      <c r="B968" s="350" t="s">
        <v>285</v>
      </c>
      <c r="C968" s="68" t="s">
        <v>286</v>
      </c>
      <c r="D968" s="340">
        <f>+D1013+D994</f>
        <v>0</v>
      </c>
      <c r="E968" s="365"/>
    </row>
    <row r="969" spans="1:5" ht="12" hidden="1">
      <c r="B969" s="350"/>
      <c r="C969" s="68"/>
      <c r="D969" s="319"/>
      <c r="E969" s="365"/>
    </row>
    <row r="970" spans="1:5" ht="20.399999999999999" hidden="1">
      <c r="A970" s="330" t="s">
        <v>64</v>
      </c>
      <c r="B970" s="331" t="s">
        <v>131</v>
      </c>
      <c r="C970" s="332" t="s">
        <v>132</v>
      </c>
      <c r="D970" s="324">
        <f>+D971</f>
        <v>0</v>
      </c>
      <c r="E970" s="365"/>
    </row>
    <row r="971" spans="1:5" hidden="1">
      <c r="A971" s="67" t="s">
        <v>64</v>
      </c>
      <c r="B971" s="350" t="s">
        <v>133</v>
      </c>
      <c r="C971" s="68" t="s">
        <v>566</v>
      </c>
      <c r="D971" s="340">
        <v>0</v>
      </c>
      <c r="E971" s="319"/>
    </row>
    <row r="972" spans="1:5" ht="12" hidden="1">
      <c r="B972" s="350"/>
      <c r="C972" s="68"/>
      <c r="D972" s="433"/>
      <c r="E972" s="365"/>
    </row>
    <row r="973" spans="1:5" ht="12" hidden="1">
      <c r="A973" s="330" t="s">
        <v>64</v>
      </c>
      <c r="B973" s="331" t="s">
        <v>145</v>
      </c>
      <c r="C973" s="332" t="s">
        <v>146</v>
      </c>
      <c r="D973" s="324">
        <f>SUM(D974:D976)</f>
        <v>0</v>
      </c>
      <c r="E973" s="365"/>
    </row>
    <row r="974" spans="1:5" ht="12" hidden="1">
      <c r="A974" s="67" t="s">
        <v>64</v>
      </c>
      <c r="B974" s="350" t="s">
        <v>149</v>
      </c>
      <c r="C974" s="68" t="s">
        <v>150</v>
      </c>
      <c r="D974" s="340">
        <f>+D996</f>
        <v>0</v>
      </c>
      <c r="E974" s="365"/>
    </row>
    <row r="975" spans="1:5" ht="12" hidden="1">
      <c r="A975" s="67" t="s">
        <v>64</v>
      </c>
      <c r="B975" s="350" t="s">
        <v>289</v>
      </c>
      <c r="C975" s="68" t="s">
        <v>290</v>
      </c>
      <c r="D975" s="340">
        <f>+D997</f>
        <v>0</v>
      </c>
      <c r="E975" s="365"/>
    </row>
    <row r="976" spans="1:5" ht="12" hidden="1">
      <c r="A976" s="67" t="s">
        <v>64</v>
      </c>
      <c r="B976" s="350" t="s">
        <v>291</v>
      </c>
      <c r="C976" s="68" t="s">
        <v>315</v>
      </c>
      <c r="D976" s="340">
        <v>0</v>
      </c>
      <c r="E976" s="365"/>
    </row>
    <row r="977" spans="1:5" ht="12" hidden="1">
      <c r="B977" s="350"/>
      <c r="C977" s="68"/>
      <c r="D977" s="375"/>
      <c r="E977" s="365"/>
    </row>
    <row r="978" spans="1:5" ht="12" hidden="1">
      <c r="B978" s="350"/>
      <c r="C978" s="68"/>
      <c r="D978" s="375"/>
      <c r="E978" s="365"/>
    </row>
    <row r="979" spans="1:5" hidden="1">
      <c r="A979" s="341" t="s">
        <v>348</v>
      </c>
      <c r="B979" s="316" t="s">
        <v>514</v>
      </c>
      <c r="C979" s="317" t="s">
        <v>185</v>
      </c>
      <c r="D979" s="340"/>
      <c r="E979" s="319">
        <f>+D981</f>
        <v>0</v>
      </c>
    </row>
    <row r="980" spans="1:5" ht="12" hidden="1">
      <c r="A980" s="337"/>
      <c r="B980" s="338"/>
      <c r="C980" s="339"/>
      <c r="D980" s="340"/>
      <c r="E980" s="365"/>
    </row>
    <row r="981" spans="1:5" ht="12" hidden="1">
      <c r="A981" s="330" t="s">
        <v>184</v>
      </c>
      <c r="B981" s="322" t="s">
        <v>515</v>
      </c>
      <c r="C981" s="332" t="s">
        <v>516</v>
      </c>
      <c r="D981" s="333">
        <f>+D982</f>
        <v>0</v>
      </c>
      <c r="E981" s="365"/>
    </row>
    <row r="982" spans="1:5" ht="12" hidden="1">
      <c r="A982" s="67" t="s">
        <v>184</v>
      </c>
      <c r="B982" s="307" t="s">
        <v>466</v>
      </c>
      <c r="C982" s="336" t="s">
        <v>467</v>
      </c>
      <c r="D982" s="69">
        <f>+D1042</f>
        <v>0</v>
      </c>
      <c r="E982" s="365"/>
    </row>
    <row r="983" spans="1:5" ht="12" hidden="1">
      <c r="B983" s="350"/>
      <c r="C983" s="68"/>
      <c r="D983" s="375"/>
      <c r="E983" s="365"/>
    </row>
    <row r="984" spans="1:5" hidden="1">
      <c r="B984" s="350"/>
      <c r="C984" s="68"/>
      <c r="D984" s="375"/>
      <c r="E984" s="68"/>
    </row>
    <row r="985" spans="1:5" ht="12" hidden="1">
      <c r="B985" s="350"/>
      <c r="C985" s="312" t="s">
        <v>567</v>
      </c>
      <c r="D985" s="352"/>
      <c r="E985" s="365">
        <f>SUM(E919:E982)</f>
        <v>0</v>
      </c>
    </row>
    <row r="986" spans="1:5" ht="12" hidden="1">
      <c r="B986" s="311"/>
      <c r="C986" s="367"/>
      <c r="D986" s="352"/>
      <c r="E986" s="365"/>
    </row>
    <row r="987" spans="1:5" hidden="1">
      <c r="B987" s="350"/>
      <c r="C987" s="427"/>
      <c r="D987" s="352"/>
      <c r="E987" s="434"/>
    </row>
    <row r="988" spans="1:5" hidden="1">
      <c r="B988" s="406"/>
      <c r="C988" s="407" t="s">
        <v>319</v>
      </c>
      <c r="D988" s="368" t="s">
        <v>320</v>
      </c>
      <c r="E988" s="434"/>
    </row>
    <row r="989" spans="1:5" hidden="1">
      <c r="B989" s="408"/>
      <c r="C989" s="409"/>
      <c r="D989" s="410"/>
      <c r="E989" s="434"/>
    </row>
    <row r="990" spans="1:5" hidden="1">
      <c r="B990" s="435" t="s">
        <v>74</v>
      </c>
      <c r="C990" s="68" t="s">
        <v>75</v>
      </c>
      <c r="D990" s="411">
        <v>0</v>
      </c>
      <c r="E990" s="434"/>
    </row>
    <row r="991" spans="1:5" hidden="1">
      <c r="B991" s="435" t="s">
        <v>81</v>
      </c>
      <c r="C991" s="68" t="s">
        <v>82</v>
      </c>
      <c r="D991" s="411">
        <v>0</v>
      </c>
      <c r="E991" s="68"/>
    </row>
    <row r="992" spans="1:5" ht="12" hidden="1" customHeight="1">
      <c r="B992" s="435" t="s">
        <v>360</v>
      </c>
      <c r="C992" s="68" t="s">
        <v>361</v>
      </c>
      <c r="D992" s="440">
        <v>0</v>
      </c>
      <c r="E992" s="68"/>
    </row>
    <row r="993" spans="2:5" hidden="1">
      <c r="B993" s="436" t="s">
        <v>116</v>
      </c>
      <c r="C993" s="437" t="s">
        <v>117</v>
      </c>
      <c r="D993" s="438">
        <v>0</v>
      </c>
      <c r="E993" s="68"/>
    </row>
    <row r="994" spans="2:5" hidden="1">
      <c r="B994" s="436" t="s">
        <v>285</v>
      </c>
      <c r="C994" s="437" t="s">
        <v>286</v>
      </c>
      <c r="D994" s="716"/>
      <c r="E994" s="68"/>
    </row>
    <row r="995" spans="2:5" ht="11.4" hidden="1">
      <c r="B995" s="426" t="s">
        <v>133</v>
      </c>
      <c r="C995" s="68" t="s">
        <v>566</v>
      </c>
      <c r="D995" s="413">
        <v>0</v>
      </c>
      <c r="E995" s="439"/>
    </row>
    <row r="996" spans="2:5" ht="11.4" hidden="1">
      <c r="B996" s="426" t="s">
        <v>149</v>
      </c>
      <c r="C996" s="68" t="s">
        <v>150</v>
      </c>
      <c r="D996" s="411">
        <v>0</v>
      </c>
      <c r="E996" s="439"/>
    </row>
    <row r="997" spans="2:5" ht="11.4" hidden="1">
      <c r="B997" s="426" t="s">
        <v>289</v>
      </c>
      <c r="C997" s="68" t="s">
        <v>290</v>
      </c>
      <c r="D997" s="440">
        <v>0</v>
      </c>
      <c r="E997" s="439"/>
    </row>
    <row r="998" spans="2:5" ht="11.4" hidden="1">
      <c r="B998" s="426"/>
      <c r="C998" s="311" t="s">
        <v>265</v>
      </c>
      <c r="D998" s="416">
        <f>SUM(D990:D997)</f>
        <v>0</v>
      </c>
      <c r="E998" s="439"/>
    </row>
    <row r="999" spans="2:5" ht="12" hidden="1">
      <c r="B999" s="417"/>
      <c r="C999" s="418"/>
      <c r="D999" s="419"/>
      <c r="E999" s="365"/>
    </row>
    <row r="1000" spans="2:5" ht="12" hidden="1">
      <c r="B1000" s="350"/>
      <c r="C1000" s="427"/>
      <c r="D1000" s="352"/>
      <c r="E1000" s="365"/>
    </row>
    <row r="1001" spans="2:5" ht="12" hidden="1">
      <c r="B1001" s="350"/>
      <c r="C1001" s="427"/>
      <c r="D1001" s="352"/>
      <c r="E1001" s="365"/>
    </row>
    <row r="1002" spans="2:5" ht="12.6" hidden="1" customHeight="1">
      <c r="B1002" s="406"/>
      <c r="C1002" s="407" t="s">
        <v>321</v>
      </c>
      <c r="D1002" s="368" t="s">
        <v>322</v>
      </c>
      <c r="E1002" s="365"/>
    </row>
    <row r="1003" spans="2:5" ht="12" hidden="1">
      <c r="B1003" s="408"/>
      <c r="C1003" s="409"/>
      <c r="D1003" s="410"/>
      <c r="E1003" s="365"/>
    </row>
    <row r="1004" spans="2:5" ht="12" hidden="1">
      <c r="B1004" s="384" t="s">
        <v>37</v>
      </c>
      <c r="C1004" s="318" t="s">
        <v>38</v>
      </c>
      <c r="D1004" s="411"/>
      <c r="E1004" s="365"/>
    </row>
    <row r="1005" spans="2:5" ht="12" hidden="1">
      <c r="B1005" s="384" t="s">
        <v>45</v>
      </c>
      <c r="C1005" s="318" t="s">
        <v>46</v>
      </c>
      <c r="D1005" s="411">
        <f>+(D1004)/12</f>
        <v>0</v>
      </c>
      <c r="E1005" s="365"/>
    </row>
    <row r="1006" spans="2:5" ht="20.399999999999999" hidden="1">
      <c r="B1006" s="388" t="s">
        <v>52</v>
      </c>
      <c r="C1006" s="336" t="s">
        <v>262</v>
      </c>
      <c r="D1006" s="411">
        <f>+(D1004)*9.25%</f>
        <v>0</v>
      </c>
      <c r="E1006" s="365"/>
    </row>
    <row r="1007" spans="2:5" ht="20.399999999999999" hidden="1">
      <c r="B1007" s="388" t="s">
        <v>54</v>
      </c>
      <c r="C1007" s="336" t="s">
        <v>55</v>
      </c>
      <c r="D1007" s="411">
        <f>+(D1004)*0.5%</f>
        <v>0</v>
      </c>
      <c r="E1007" s="365"/>
    </row>
    <row r="1008" spans="2:5" ht="20.399999999999999" hidden="1">
      <c r="B1008" s="388" t="s">
        <v>58</v>
      </c>
      <c r="C1008" s="336" t="s">
        <v>59</v>
      </c>
      <c r="D1008" s="411">
        <f>+(D1004)*5.42%</f>
        <v>0</v>
      </c>
      <c r="E1008" s="365"/>
    </row>
    <row r="1009" spans="2:5" ht="20.399999999999999" hidden="1">
      <c r="B1009" s="388" t="s">
        <v>60</v>
      </c>
      <c r="C1009" s="336" t="s">
        <v>263</v>
      </c>
      <c r="D1009" s="411">
        <f>+(D1004)*3%</f>
        <v>0</v>
      </c>
      <c r="E1009" s="365"/>
    </row>
    <row r="1010" spans="2:5" ht="12" hidden="1">
      <c r="B1010" s="388" t="s">
        <v>62</v>
      </c>
      <c r="C1010" s="336" t="s">
        <v>63</v>
      </c>
      <c r="D1010" s="411">
        <f>+(D1004)*1.5%</f>
        <v>0</v>
      </c>
      <c r="E1010" s="365"/>
    </row>
    <row r="1011" spans="2:5" ht="12" hidden="1">
      <c r="B1011" s="435" t="s">
        <v>70</v>
      </c>
      <c r="C1011" s="318" t="s">
        <v>568</v>
      </c>
      <c r="D1011" s="440">
        <v>0</v>
      </c>
      <c r="E1011" s="365"/>
    </row>
    <row r="1012" spans="2:5" ht="12" hidden="1">
      <c r="B1012" s="426" t="s">
        <v>363</v>
      </c>
      <c r="C1012" s="318" t="s">
        <v>789</v>
      </c>
      <c r="D1012" s="440">
        <v>0</v>
      </c>
      <c r="E1012" s="365"/>
    </row>
    <row r="1013" spans="2:5" ht="12" hidden="1">
      <c r="B1013" s="435" t="s">
        <v>285</v>
      </c>
      <c r="C1013" s="318" t="s">
        <v>286</v>
      </c>
      <c r="D1013" s="440"/>
      <c r="E1013" s="365"/>
    </row>
    <row r="1014" spans="2:5" ht="12" hidden="1">
      <c r="B1014" s="426" t="s">
        <v>291</v>
      </c>
      <c r="C1014" s="318" t="s">
        <v>315</v>
      </c>
      <c r="D1014" s="414">
        <v>0</v>
      </c>
      <c r="E1014" s="365"/>
    </row>
    <row r="1015" spans="2:5" ht="12" hidden="1">
      <c r="B1015" s="415"/>
      <c r="C1015" s="311" t="s">
        <v>265</v>
      </c>
      <c r="D1015" s="416">
        <f>SUM(D1004:D1014)</f>
        <v>0</v>
      </c>
      <c r="E1015" s="365"/>
    </row>
    <row r="1016" spans="2:5" ht="12" hidden="1">
      <c r="B1016" s="417"/>
      <c r="C1016" s="418"/>
      <c r="D1016" s="419"/>
      <c r="E1016" s="365"/>
    </row>
    <row r="1017" spans="2:5" ht="12" hidden="1">
      <c r="B1017" s="311"/>
      <c r="C1017" s="367"/>
      <c r="D1017" s="352"/>
      <c r="E1017" s="365"/>
    </row>
    <row r="1018" spans="2:5" hidden="1">
      <c r="B1018" s="311"/>
      <c r="C1018" s="367"/>
      <c r="D1018" s="352"/>
    </row>
    <row r="1019" spans="2:5" hidden="1">
      <c r="B1019" s="406"/>
      <c r="C1019" s="407" t="s">
        <v>323</v>
      </c>
      <c r="D1019" s="368" t="s">
        <v>324</v>
      </c>
    </row>
    <row r="1020" spans="2:5" hidden="1">
      <c r="B1020" s="408"/>
      <c r="C1020" s="409"/>
      <c r="D1020" s="410"/>
    </row>
    <row r="1021" spans="2:5" hidden="1">
      <c r="B1021" s="435" t="s">
        <v>97</v>
      </c>
      <c r="C1021" s="318" t="s">
        <v>98</v>
      </c>
      <c r="D1021" s="440"/>
    </row>
    <row r="1022" spans="2:5" hidden="1">
      <c r="B1022" s="426" t="s">
        <v>363</v>
      </c>
      <c r="C1022" s="318" t="s">
        <v>789</v>
      </c>
      <c r="D1022" s="440">
        <v>0</v>
      </c>
    </row>
    <row r="1023" spans="2:5" hidden="1">
      <c r="B1023" s="426" t="s">
        <v>167</v>
      </c>
      <c r="C1023" s="318" t="s">
        <v>168</v>
      </c>
      <c r="D1023" s="440">
        <v>0</v>
      </c>
    </row>
    <row r="1024" spans="2:5" hidden="1">
      <c r="B1024" s="426" t="s">
        <v>195</v>
      </c>
      <c r="C1024" s="318" t="s">
        <v>196</v>
      </c>
      <c r="D1024" s="432">
        <v>0</v>
      </c>
    </row>
    <row r="1025" spans="2:4" hidden="1">
      <c r="B1025" s="415"/>
      <c r="C1025" s="311" t="s">
        <v>265</v>
      </c>
      <c r="D1025" s="416">
        <f>SUM(D1021:D1024)</f>
        <v>0</v>
      </c>
    </row>
    <row r="1026" spans="2:4" hidden="1">
      <c r="B1026" s="417"/>
      <c r="C1026" s="418"/>
      <c r="D1026" s="419"/>
    </row>
    <row r="1027" spans="2:4" hidden="1">
      <c r="B1027" s="311"/>
      <c r="C1027" s="367"/>
      <c r="D1027" s="352"/>
    </row>
    <row r="1028" spans="2:4" hidden="1">
      <c r="B1028" s="311"/>
      <c r="C1028" s="367"/>
      <c r="D1028" s="352"/>
    </row>
    <row r="1029" spans="2:4" hidden="1">
      <c r="B1029" s="406"/>
      <c r="C1029" s="407" t="s">
        <v>325</v>
      </c>
      <c r="D1029" s="368" t="s">
        <v>326</v>
      </c>
    </row>
    <row r="1030" spans="2:4" hidden="1">
      <c r="B1030" s="408"/>
      <c r="C1030" s="409"/>
      <c r="D1030" s="410"/>
    </row>
    <row r="1031" spans="2:4" hidden="1">
      <c r="B1031" s="384" t="s">
        <v>29</v>
      </c>
      <c r="C1031" s="318" t="s">
        <v>30</v>
      </c>
      <c r="D1031" s="411">
        <v>0</v>
      </c>
    </row>
    <row r="1032" spans="2:4" hidden="1">
      <c r="B1032" s="384" t="s">
        <v>43</v>
      </c>
      <c r="C1032" s="318" t="s">
        <v>44</v>
      </c>
      <c r="D1032" s="440"/>
    </row>
    <row r="1033" spans="2:4" hidden="1">
      <c r="B1033" s="384" t="s">
        <v>227</v>
      </c>
      <c r="C1033" s="318" t="s">
        <v>228</v>
      </c>
      <c r="D1033" s="411">
        <v>0</v>
      </c>
    </row>
    <row r="1034" spans="2:4" hidden="1">
      <c r="B1034" s="384" t="s">
        <v>45</v>
      </c>
      <c r="C1034" s="318" t="s">
        <v>46</v>
      </c>
      <c r="D1034" s="411">
        <f>+(D1031+D1032+D1033+D1035+D1036)/12</f>
        <v>0</v>
      </c>
    </row>
    <row r="1035" spans="2:4" hidden="1">
      <c r="B1035" s="384" t="s">
        <v>47</v>
      </c>
      <c r="C1035" s="318" t="s">
        <v>48</v>
      </c>
      <c r="D1035" s="411">
        <v>0</v>
      </c>
    </row>
    <row r="1036" spans="2:4" hidden="1">
      <c r="B1036" s="386" t="s">
        <v>342</v>
      </c>
      <c r="C1036" s="305" t="s">
        <v>343</v>
      </c>
      <c r="D1036" s="411">
        <v>0</v>
      </c>
    </row>
    <row r="1037" spans="2:4" ht="20.399999999999999" hidden="1">
      <c r="B1037" s="388" t="s">
        <v>52</v>
      </c>
      <c r="C1037" s="336" t="s">
        <v>262</v>
      </c>
      <c r="D1037" s="411">
        <f>+(D1031+D1032+D1033+D1035+D1036)*9.25%</f>
        <v>0</v>
      </c>
    </row>
    <row r="1038" spans="2:4" ht="20.399999999999999" hidden="1">
      <c r="B1038" s="388" t="s">
        <v>54</v>
      </c>
      <c r="C1038" s="336" t="s">
        <v>55</v>
      </c>
      <c r="D1038" s="411">
        <f>+(D1031+D1032+D1033+D1035+D1036)*0.5%</f>
        <v>0</v>
      </c>
    </row>
    <row r="1039" spans="2:4" ht="20.399999999999999" hidden="1">
      <c r="B1039" s="388" t="s">
        <v>58</v>
      </c>
      <c r="C1039" s="336" t="s">
        <v>59</v>
      </c>
      <c r="D1039" s="411">
        <f>+(D1031+D1032+D1033+D1035+D1036)*5.42%</f>
        <v>0</v>
      </c>
    </row>
    <row r="1040" spans="2:4" ht="20.399999999999999" hidden="1">
      <c r="B1040" s="388" t="s">
        <v>60</v>
      </c>
      <c r="C1040" s="336" t="s">
        <v>263</v>
      </c>
      <c r="D1040" s="411">
        <f>+(D1031+D1032+D1033+D1035+D1036)*3%</f>
        <v>0</v>
      </c>
    </row>
    <row r="1041" spans="1:5" hidden="1">
      <c r="B1041" s="388" t="s">
        <v>62</v>
      </c>
      <c r="C1041" s="336" t="s">
        <v>63</v>
      </c>
      <c r="D1041" s="440">
        <f>+(D1031+D1032+D1033+D1035+D1036)*1.5%</f>
        <v>0</v>
      </c>
    </row>
    <row r="1042" spans="1:5" ht="12" hidden="1">
      <c r="B1042" s="388" t="s">
        <v>466</v>
      </c>
      <c r="C1042" s="336" t="s">
        <v>467</v>
      </c>
      <c r="D1042" s="411">
        <v>0</v>
      </c>
      <c r="E1042" s="365"/>
    </row>
    <row r="1043" spans="1:5" ht="12" hidden="1">
      <c r="B1043" s="415"/>
      <c r="C1043" s="311" t="s">
        <v>265</v>
      </c>
      <c r="D1043" s="416">
        <f>SUM(D1031:D1042)</f>
        <v>0</v>
      </c>
      <c r="E1043" s="365"/>
    </row>
    <row r="1044" spans="1:5" ht="12" hidden="1">
      <c r="B1044" s="417"/>
      <c r="C1044" s="418"/>
      <c r="D1044" s="419"/>
      <c r="E1044" s="365"/>
    </row>
    <row r="1045" spans="1:5" ht="12" hidden="1">
      <c r="B1045" s="311"/>
      <c r="C1045" s="367"/>
      <c r="D1045" s="352"/>
      <c r="E1045" s="365"/>
    </row>
    <row r="1046" spans="1:5" ht="12" hidden="1">
      <c r="B1046" s="311"/>
      <c r="C1046" s="367"/>
      <c r="D1046" s="352"/>
      <c r="E1046" s="365"/>
    </row>
    <row r="1047" spans="1:5" ht="12" hidden="1">
      <c r="B1047" s="311"/>
      <c r="C1047" s="367"/>
      <c r="D1047" s="352"/>
      <c r="E1047" s="365"/>
    </row>
    <row r="1048" spans="1:5" ht="12" hidden="1">
      <c r="B1048" s="350"/>
      <c r="C1048" s="427"/>
      <c r="D1048" s="352"/>
      <c r="E1048" s="365"/>
    </row>
    <row r="1049" spans="1:5" ht="12" hidden="1">
      <c r="B1049" s="350"/>
      <c r="C1049" s="427"/>
      <c r="D1049" s="352"/>
      <c r="E1049" s="365"/>
    </row>
    <row r="1050" spans="1:5" ht="12" hidden="1">
      <c r="B1050" s="367" t="s">
        <v>569</v>
      </c>
      <c r="C1050" s="420"/>
      <c r="D1050" s="368" t="s">
        <v>329</v>
      </c>
      <c r="E1050" s="365"/>
    </row>
    <row r="1051" spans="1:5" ht="12" hidden="1">
      <c r="B1051" s="367"/>
      <c r="C1051" s="420"/>
      <c r="D1051" s="368"/>
      <c r="E1051" s="365"/>
    </row>
    <row r="1052" spans="1:5" hidden="1">
      <c r="A1052" s="354" t="s">
        <v>23</v>
      </c>
      <c r="B1052" s="316">
        <v>0</v>
      </c>
      <c r="C1052" s="317" t="s">
        <v>25</v>
      </c>
      <c r="E1052" s="319">
        <f>+D1067+D1060+D1071+D1057+D1054</f>
        <v>0</v>
      </c>
    </row>
    <row r="1053" spans="1:5" hidden="1">
      <c r="A1053" s="354"/>
      <c r="B1053" s="316"/>
      <c r="C1053" s="317"/>
      <c r="D1053" s="68"/>
      <c r="E1053" s="319"/>
    </row>
    <row r="1054" spans="1:5" hidden="1">
      <c r="A1054" s="370" t="s">
        <v>26</v>
      </c>
      <c r="B1054" s="331" t="s">
        <v>27</v>
      </c>
      <c r="C1054" s="332" t="s">
        <v>28</v>
      </c>
      <c r="D1054" s="353">
        <f>+D1055</f>
        <v>0</v>
      </c>
      <c r="E1054" s="319"/>
    </row>
    <row r="1055" spans="1:5" hidden="1">
      <c r="A1055" s="326" t="s">
        <v>26</v>
      </c>
      <c r="B1055" s="327" t="s">
        <v>29</v>
      </c>
      <c r="C1055" s="318" t="s">
        <v>30</v>
      </c>
      <c r="D1055" s="309">
        <v>0</v>
      </c>
      <c r="E1055" s="319"/>
    </row>
    <row r="1056" spans="1:5" hidden="1">
      <c r="A1056" s="354"/>
      <c r="B1056" s="316"/>
      <c r="C1056" s="317"/>
      <c r="D1056" s="68"/>
      <c r="E1056" s="319"/>
    </row>
    <row r="1057" spans="1:5" hidden="1">
      <c r="A1057" s="370" t="s">
        <v>26</v>
      </c>
      <c r="B1057" s="331" t="s">
        <v>35</v>
      </c>
      <c r="C1057" s="332" t="s">
        <v>36</v>
      </c>
      <c r="D1057" s="353">
        <f>+D1058</f>
        <v>0</v>
      </c>
      <c r="E1057" s="319"/>
    </row>
    <row r="1058" spans="1:5" hidden="1">
      <c r="A1058" s="326" t="s">
        <v>26</v>
      </c>
      <c r="B1058" s="327" t="s">
        <v>37</v>
      </c>
      <c r="C1058" s="318" t="s">
        <v>38</v>
      </c>
      <c r="D1058" s="309">
        <v>0</v>
      </c>
      <c r="E1058" s="319"/>
    </row>
    <row r="1059" spans="1:5" hidden="1">
      <c r="A1059" s="370"/>
      <c r="B1059" s="331"/>
      <c r="C1059" s="332"/>
      <c r="D1059" s="68"/>
      <c r="E1059" s="319"/>
    </row>
    <row r="1060" spans="1:5" hidden="1">
      <c r="A1060" s="370" t="s">
        <v>26</v>
      </c>
      <c r="B1060" s="331" t="s">
        <v>41</v>
      </c>
      <c r="C1060" s="332" t="s">
        <v>42</v>
      </c>
      <c r="D1060" s="353">
        <f>SUM(D1061:D1065)</f>
        <v>0</v>
      </c>
      <c r="E1060" s="319"/>
    </row>
    <row r="1061" spans="1:5" hidden="1">
      <c r="A1061" s="326" t="s">
        <v>26</v>
      </c>
      <c r="B1061" s="327" t="s">
        <v>43</v>
      </c>
      <c r="C1061" s="318" t="s">
        <v>533</v>
      </c>
      <c r="D1061" s="309">
        <v>0</v>
      </c>
      <c r="E1061" s="319"/>
    </row>
    <row r="1062" spans="1:5" hidden="1">
      <c r="A1062" s="337" t="s">
        <v>26</v>
      </c>
      <c r="B1062" s="307" t="s">
        <v>227</v>
      </c>
      <c r="C1062" s="308" t="s">
        <v>228</v>
      </c>
      <c r="D1062" s="309">
        <v>0</v>
      </c>
      <c r="E1062" s="319"/>
    </row>
    <row r="1063" spans="1:5" ht="12" hidden="1">
      <c r="A1063" s="326" t="s">
        <v>26</v>
      </c>
      <c r="B1063" s="327" t="s">
        <v>45</v>
      </c>
      <c r="C1063" s="318" t="s">
        <v>46</v>
      </c>
      <c r="D1063" s="441">
        <f>+(D1057+D1061+D1062+D1064+D1065+D1054)/12</f>
        <v>0</v>
      </c>
      <c r="E1063" s="365"/>
    </row>
    <row r="1064" spans="1:5" ht="12" hidden="1">
      <c r="A1064" s="326" t="s">
        <v>26</v>
      </c>
      <c r="B1064" s="327" t="s">
        <v>47</v>
      </c>
      <c r="C1064" s="318" t="s">
        <v>48</v>
      </c>
      <c r="D1064" s="309">
        <v>0</v>
      </c>
      <c r="E1064" s="365"/>
    </row>
    <row r="1065" spans="1:5" ht="12" hidden="1">
      <c r="A1065" s="67" t="s">
        <v>26</v>
      </c>
      <c r="B1065" s="307" t="s">
        <v>342</v>
      </c>
      <c r="C1065" s="308" t="s">
        <v>343</v>
      </c>
      <c r="D1065" s="309">
        <v>0</v>
      </c>
      <c r="E1065" s="365"/>
    </row>
    <row r="1066" spans="1:5" ht="12" hidden="1">
      <c r="A1066" s="337"/>
      <c r="D1066" s="368"/>
      <c r="E1066" s="365"/>
    </row>
    <row r="1067" spans="1:5" ht="20.399999999999999" hidden="1">
      <c r="A1067" s="370" t="s">
        <v>49</v>
      </c>
      <c r="B1067" s="331" t="s">
        <v>50</v>
      </c>
      <c r="C1067" s="332" t="s">
        <v>51</v>
      </c>
      <c r="D1067" s="353">
        <f>+D1068+D1069</f>
        <v>0</v>
      </c>
      <c r="E1067" s="365"/>
    </row>
    <row r="1068" spans="1:5" ht="20.399999999999999" hidden="1">
      <c r="A1068" s="335" t="s">
        <v>49</v>
      </c>
      <c r="B1068" s="307" t="s">
        <v>52</v>
      </c>
      <c r="C1068" s="336" t="s">
        <v>262</v>
      </c>
      <c r="D1068" s="309">
        <f>+(D1057+D1061+D1062+D1064+D1065+D1054)*9.25%</f>
        <v>0</v>
      </c>
      <c r="E1068" s="365"/>
    </row>
    <row r="1069" spans="1:5" ht="20.399999999999999" hidden="1">
      <c r="A1069" s="335" t="s">
        <v>49</v>
      </c>
      <c r="B1069" s="307" t="s">
        <v>54</v>
      </c>
      <c r="C1069" s="336" t="s">
        <v>55</v>
      </c>
      <c r="D1069" s="309">
        <f>+(D1057+D1061+D1062+D1064+D1065+D1054)*0.5%</f>
        <v>0</v>
      </c>
      <c r="E1069" s="365"/>
    </row>
    <row r="1070" spans="1:5" ht="12" hidden="1">
      <c r="A1070" s="335"/>
      <c r="C1070" s="336"/>
      <c r="D1070" s="368"/>
      <c r="E1070" s="365"/>
    </row>
    <row r="1071" spans="1:5" ht="20.399999999999999" hidden="1">
      <c r="A1071" s="370" t="s">
        <v>49</v>
      </c>
      <c r="B1071" s="331" t="s">
        <v>56</v>
      </c>
      <c r="C1071" s="332" t="s">
        <v>57</v>
      </c>
      <c r="D1071" s="353">
        <f>+D1072+D1073+D1074</f>
        <v>0</v>
      </c>
      <c r="E1071" s="353"/>
    </row>
    <row r="1072" spans="1:5" ht="20.399999999999999" hidden="1">
      <c r="A1072" s="335" t="s">
        <v>49</v>
      </c>
      <c r="B1072" s="307" t="s">
        <v>58</v>
      </c>
      <c r="C1072" s="336" t="s">
        <v>59</v>
      </c>
      <c r="D1072" s="309">
        <f>+(D1057+D1061+D1062+D1064+D1065+D1054)*5.42%</f>
        <v>0</v>
      </c>
      <c r="E1072" s="365"/>
    </row>
    <row r="1073" spans="1:5" ht="20.399999999999999" hidden="1">
      <c r="A1073" s="335" t="s">
        <v>49</v>
      </c>
      <c r="B1073" s="307" t="s">
        <v>60</v>
      </c>
      <c r="C1073" s="336" t="s">
        <v>263</v>
      </c>
      <c r="D1073" s="309">
        <f>+(D1057+D1061+D1062+D1064+D1065+D1054)*3%</f>
        <v>0</v>
      </c>
      <c r="E1073" s="365"/>
    </row>
    <row r="1074" spans="1:5" ht="12" hidden="1">
      <c r="A1074" s="335" t="s">
        <v>49</v>
      </c>
      <c r="B1074" s="307" t="s">
        <v>62</v>
      </c>
      <c r="C1074" s="308" t="s">
        <v>63</v>
      </c>
      <c r="D1074" s="309">
        <f>+(D1057+D1061+D1062+D1064+D1065+D1054)*1.5%</f>
        <v>0</v>
      </c>
      <c r="E1074" s="365"/>
    </row>
    <row r="1075" spans="1:5" ht="12" hidden="1">
      <c r="A1075" s="335"/>
      <c r="C1075" s="336"/>
      <c r="D1075" s="368"/>
      <c r="E1075" s="365"/>
    </row>
    <row r="1076" spans="1:5" ht="12" hidden="1">
      <c r="A1076" s="335"/>
      <c r="C1076" s="336"/>
      <c r="D1076" s="368"/>
      <c r="E1076" s="365"/>
    </row>
    <row r="1077" spans="1:5" hidden="1">
      <c r="A1077" s="351" t="s">
        <v>64</v>
      </c>
      <c r="B1077" s="345">
        <v>1</v>
      </c>
      <c r="C1077" s="346" t="s">
        <v>65</v>
      </c>
      <c r="D1077" s="368"/>
      <c r="E1077" s="319">
        <f>+D1083+D1088+D1079</f>
        <v>0</v>
      </c>
    </row>
    <row r="1078" spans="1:5" hidden="1">
      <c r="A1078" s="335"/>
      <c r="C1078" s="336"/>
      <c r="D1078" s="368"/>
      <c r="E1078" s="68"/>
    </row>
    <row r="1079" spans="1:5" ht="12" hidden="1">
      <c r="A1079" s="370" t="s">
        <v>64</v>
      </c>
      <c r="B1079" s="331" t="s">
        <v>72</v>
      </c>
      <c r="C1079" s="332" t="s">
        <v>73</v>
      </c>
      <c r="D1079" s="353">
        <f>SUM(D1080:D1081)</f>
        <v>0</v>
      </c>
      <c r="E1079" s="365"/>
    </row>
    <row r="1080" spans="1:5" ht="12" hidden="1">
      <c r="A1080" s="335" t="s">
        <v>64</v>
      </c>
      <c r="B1080" s="307" t="s">
        <v>74</v>
      </c>
      <c r="C1080" s="336" t="s">
        <v>75</v>
      </c>
      <c r="D1080" s="309">
        <v>0</v>
      </c>
      <c r="E1080" s="365"/>
    </row>
    <row r="1081" spans="1:5" ht="12" hidden="1">
      <c r="A1081" s="335" t="s">
        <v>64</v>
      </c>
      <c r="B1081" s="307" t="s">
        <v>76</v>
      </c>
      <c r="C1081" s="336" t="s">
        <v>77</v>
      </c>
      <c r="D1081" s="309">
        <v>0</v>
      </c>
      <c r="E1081" s="365"/>
    </row>
    <row r="1082" spans="1:5" ht="12" hidden="1">
      <c r="A1082" s="335"/>
      <c r="C1082" s="336"/>
      <c r="D1082" s="368"/>
      <c r="E1082" s="365"/>
    </row>
    <row r="1083" spans="1:5" ht="12" hidden="1">
      <c r="A1083" s="370" t="s">
        <v>64</v>
      </c>
      <c r="B1083" s="331" t="s">
        <v>279</v>
      </c>
      <c r="C1083" s="332" t="s">
        <v>78</v>
      </c>
      <c r="D1083" s="353">
        <f>SUM(D1084:D1086)</f>
        <v>0</v>
      </c>
      <c r="E1083" s="365"/>
    </row>
    <row r="1084" spans="1:5" ht="12" hidden="1">
      <c r="A1084" s="335" t="s">
        <v>64</v>
      </c>
      <c r="B1084" s="307" t="s">
        <v>79</v>
      </c>
      <c r="C1084" s="336" t="s">
        <v>80</v>
      </c>
      <c r="D1084" s="309">
        <v>0</v>
      </c>
      <c r="E1084" s="365"/>
    </row>
    <row r="1085" spans="1:5" ht="12" hidden="1">
      <c r="A1085" s="335" t="s">
        <v>64</v>
      </c>
      <c r="B1085" s="307" t="s">
        <v>214</v>
      </c>
      <c r="C1085" s="336" t="s">
        <v>215</v>
      </c>
      <c r="D1085" s="309">
        <v>0</v>
      </c>
      <c r="E1085" s="365"/>
    </row>
    <row r="1086" spans="1:5" ht="12" hidden="1">
      <c r="A1086" s="335" t="s">
        <v>64</v>
      </c>
      <c r="B1086" s="307" t="s">
        <v>85</v>
      </c>
      <c r="C1086" s="336" t="s">
        <v>86</v>
      </c>
      <c r="D1086" s="309">
        <v>0</v>
      </c>
      <c r="E1086" s="365"/>
    </row>
    <row r="1087" spans="1:5" ht="12" hidden="1">
      <c r="A1087" s="335"/>
      <c r="C1087" s="336"/>
      <c r="D1087" s="368"/>
      <c r="E1087" s="365"/>
    </row>
    <row r="1088" spans="1:5" ht="12" hidden="1">
      <c r="A1088" s="370" t="s">
        <v>64</v>
      </c>
      <c r="B1088" s="331" t="s">
        <v>251</v>
      </c>
      <c r="C1088" s="332" t="s">
        <v>103</v>
      </c>
      <c r="D1088" s="353">
        <f>SUM(D1089:D1092)</f>
        <v>0</v>
      </c>
      <c r="E1088" s="365"/>
    </row>
    <row r="1089" spans="1:5" ht="12" hidden="1">
      <c r="A1089" s="335" t="s">
        <v>64</v>
      </c>
      <c r="B1089" s="307" t="s">
        <v>104</v>
      </c>
      <c r="C1089" s="336" t="s">
        <v>105</v>
      </c>
      <c r="D1089" s="309">
        <v>0</v>
      </c>
      <c r="E1089" s="365"/>
    </row>
    <row r="1090" spans="1:5" ht="12" hidden="1">
      <c r="A1090" s="335" t="s">
        <v>64</v>
      </c>
      <c r="B1090" s="307" t="s">
        <v>570</v>
      </c>
      <c r="C1090" s="336" t="s">
        <v>571</v>
      </c>
      <c r="D1090" s="309">
        <v>0</v>
      </c>
      <c r="E1090" s="365"/>
    </row>
    <row r="1091" spans="1:5" ht="12" hidden="1">
      <c r="A1091" s="335" t="s">
        <v>64</v>
      </c>
      <c r="B1091" s="307" t="s">
        <v>252</v>
      </c>
      <c r="C1091" s="336" t="s">
        <v>253</v>
      </c>
      <c r="D1091" s="309">
        <v>0</v>
      </c>
      <c r="E1091" s="365"/>
    </row>
    <row r="1092" spans="1:5" ht="12" hidden="1">
      <c r="A1092" s="335" t="s">
        <v>64</v>
      </c>
      <c r="B1092" s="307" t="s">
        <v>106</v>
      </c>
      <c r="C1092" s="336" t="s">
        <v>107</v>
      </c>
      <c r="D1092" s="309">
        <v>0</v>
      </c>
      <c r="E1092" s="365"/>
    </row>
    <row r="1093" spans="1:5" ht="12" hidden="1">
      <c r="A1093" s="335"/>
      <c r="C1093" s="336"/>
      <c r="D1093" s="368"/>
      <c r="E1093" s="365"/>
    </row>
    <row r="1094" spans="1:5" ht="12" hidden="1">
      <c r="A1094" s="335"/>
      <c r="C1094" s="336"/>
      <c r="D1094" s="368"/>
      <c r="E1094" s="365"/>
    </row>
    <row r="1095" spans="1:5" hidden="1">
      <c r="A1095" s="351" t="s">
        <v>64</v>
      </c>
      <c r="B1095" s="345">
        <v>2</v>
      </c>
      <c r="C1095" s="346" t="s">
        <v>122</v>
      </c>
      <c r="D1095" s="352"/>
      <c r="E1095" s="319">
        <f>+D1101+D1097+D1105+D1108</f>
        <v>0</v>
      </c>
    </row>
    <row r="1096" spans="1:5" hidden="1">
      <c r="B1096" s="350"/>
      <c r="C1096" s="68"/>
      <c r="D1096" s="352"/>
      <c r="E1096" s="68"/>
    </row>
    <row r="1097" spans="1:5" ht="12" hidden="1">
      <c r="A1097" s="370" t="s">
        <v>64</v>
      </c>
      <c r="B1097" s="331" t="s">
        <v>123</v>
      </c>
      <c r="C1097" s="332" t="s">
        <v>124</v>
      </c>
      <c r="D1097" s="353">
        <f>SUM(D1098:D1099)</f>
        <v>0</v>
      </c>
      <c r="E1097" s="365"/>
    </row>
    <row r="1098" spans="1:5" ht="12" hidden="1">
      <c r="A1098" s="67" t="s">
        <v>64</v>
      </c>
      <c r="B1098" s="350" t="s">
        <v>127</v>
      </c>
      <c r="C1098" s="68" t="s">
        <v>128</v>
      </c>
      <c r="D1098" s="309">
        <v>0</v>
      </c>
      <c r="E1098" s="365"/>
    </row>
    <row r="1099" spans="1:5" ht="12" hidden="1">
      <c r="A1099" s="67" t="s">
        <v>64</v>
      </c>
      <c r="B1099" s="350" t="s">
        <v>129</v>
      </c>
      <c r="C1099" s="68" t="s">
        <v>130</v>
      </c>
      <c r="D1099" s="309">
        <v>0</v>
      </c>
      <c r="E1099" s="365"/>
    </row>
    <row r="1100" spans="1:5" ht="12" hidden="1">
      <c r="B1100" s="350"/>
      <c r="C1100" s="68"/>
      <c r="D1100" s="352"/>
      <c r="E1100" s="365"/>
    </row>
    <row r="1101" spans="1:5" ht="20.399999999999999" hidden="1">
      <c r="A1101" s="330" t="s">
        <v>64</v>
      </c>
      <c r="B1101" s="331" t="s">
        <v>131</v>
      </c>
      <c r="C1101" s="332" t="s">
        <v>132</v>
      </c>
      <c r="D1101" s="353">
        <f>SUM(D1102:D1103)</f>
        <v>0</v>
      </c>
      <c r="E1101" s="365"/>
    </row>
    <row r="1102" spans="1:5" ht="12" hidden="1">
      <c r="A1102" s="67" t="s">
        <v>64</v>
      </c>
      <c r="B1102" s="350" t="s">
        <v>254</v>
      </c>
      <c r="C1102" s="68" t="s">
        <v>255</v>
      </c>
      <c r="D1102" s="309">
        <v>0</v>
      </c>
      <c r="E1102" s="365"/>
    </row>
    <row r="1103" spans="1:5" ht="12" hidden="1">
      <c r="A1103" s="67" t="s">
        <v>64</v>
      </c>
      <c r="B1103" s="350" t="s">
        <v>240</v>
      </c>
      <c r="C1103" s="68" t="s">
        <v>241</v>
      </c>
      <c r="D1103" s="309">
        <v>0</v>
      </c>
      <c r="E1103" s="365"/>
    </row>
    <row r="1104" spans="1:5" ht="12" hidden="1">
      <c r="A1104" s="330"/>
      <c r="B1104" s="331"/>
      <c r="C1104" s="332"/>
      <c r="E1104" s="365"/>
    </row>
    <row r="1105" spans="1:5" ht="12" hidden="1">
      <c r="A1105" s="330" t="s">
        <v>64</v>
      </c>
      <c r="B1105" s="331" t="s">
        <v>139</v>
      </c>
      <c r="C1105" s="332" t="s">
        <v>140</v>
      </c>
      <c r="D1105" s="353">
        <f>+D1106</f>
        <v>0</v>
      </c>
      <c r="E1105" s="365"/>
    </row>
    <row r="1106" spans="1:5" ht="12" hidden="1">
      <c r="A1106" s="67" t="s">
        <v>64</v>
      </c>
      <c r="B1106" s="350" t="s">
        <v>141</v>
      </c>
      <c r="C1106" s="68" t="s">
        <v>142</v>
      </c>
      <c r="D1106" s="309">
        <v>0</v>
      </c>
      <c r="E1106" s="365"/>
    </row>
    <row r="1107" spans="1:5" ht="12" hidden="1">
      <c r="B1107" s="350"/>
      <c r="C1107" s="68"/>
      <c r="E1107" s="365"/>
    </row>
    <row r="1108" spans="1:5" ht="12" hidden="1">
      <c r="A1108" s="330" t="s">
        <v>64</v>
      </c>
      <c r="B1108" s="331" t="s">
        <v>145</v>
      </c>
      <c r="C1108" s="332" t="s">
        <v>146</v>
      </c>
      <c r="D1108" s="353">
        <f>+D1109+D1110</f>
        <v>0</v>
      </c>
      <c r="E1108" s="365"/>
    </row>
    <row r="1109" spans="1:5" ht="12" hidden="1">
      <c r="A1109" s="67" t="s">
        <v>64</v>
      </c>
      <c r="B1109" s="350" t="s">
        <v>149</v>
      </c>
      <c r="C1109" s="68" t="s">
        <v>150</v>
      </c>
      <c r="D1109" s="309">
        <v>0</v>
      </c>
      <c r="E1109" s="365"/>
    </row>
    <row r="1110" spans="1:5" ht="12" hidden="1">
      <c r="A1110" s="67" t="s">
        <v>64</v>
      </c>
      <c r="B1110" s="350" t="s">
        <v>151</v>
      </c>
      <c r="C1110" s="68" t="s">
        <v>152</v>
      </c>
      <c r="D1110" s="309">
        <v>0</v>
      </c>
      <c r="E1110" s="365"/>
    </row>
    <row r="1111" spans="1:5" ht="12" hidden="1">
      <c r="A1111" s="341"/>
      <c r="B1111" s="350"/>
      <c r="C1111" s="427"/>
      <c r="D1111" s="352"/>
      <c r="E1111" s="365"/>
    </row>
    <row r="1112" spans="1:5" ht="12" hidden="1">
      <c r="A1112" s="341"/>
      <c r="B1112" s="350"/>
      <c r="C1112" s="427"/>
      <c r="D1112" s="352"/>
      <c r="E1112" s="365"/>
    </row>
    <row r="1113" spans="1:5" hidden="1">
      <c r="A1113" s="351">
        <v>2</v>
      </c>
      <c r="B1113" s="345" t="s">
        <v>451</v>
      </c>
      <c r="C1113" s="346" t="s">
        <v>157</v>
      </c>
      <c r="E1113" s="319">
        <f>+D1115+D1125+D1122</f>
        <v>0</v>
      </c>
    </row>
    <row r="1114" spans="1:5" hidden="1">
      <c r="B1114" s="311"/>
      <c r="E1114" s="68"/>
    </row>
    <row r="1115" spans="1:5" hidden="1">
      <c r="A1115" s="330" t="s">
        <v>158</v>
      </c>
      <c r="B1115" s="331" t="s">
        <v>159</v>
      </c>
      <c r="C1115" s="332" t="s">
        <v>160</v>
      </c>
      <c r="D1115" s="353">
        <f>SUM(D1116:D1120)</f>
        <v>0</v>
      </c>
    </row>
    <row r="1116" spans="1:5" hidden="1">
      <c r="A1116" s="67" t="s">
        <v>158</v>
      </c>
      <c r="B1116" s="350" t="s">
        <v>161</v>
      </c>
      <c r="C1116" s="308" t="s">
        <v>162</v>
      </c>
      <c r="D1116" s="309">
        <v>0</v>
      </c>
    </row>
    <row r="1117" spans="1:5" hidden="1">
      <c r="A1117" s="67" t="s">
        <v>158</v>
      </c>
      <c r="B1117" s="350" t="s">
        <v>163</v>
      </c>
      <c r="C1117" s="308" t="s">
        <v>164</v>
      </c>
      <c r="D1117" s="309">
        <v>0</v>
      </c>
    </row>
    <row r="1118" spans="1:5" hidden="1">
      <c r="A1118" s="67" t="s">
        <v>158</v>
      </c>
      <c r="B1118" s="350" t="s">
        <v>165</v>
      </c>
      <c r="C1118" s="308" t="s">
        <v>166</v>
      </c>
      <c r="D1118" s="309">
        <v>0</v>
      </c>
    </row>
    <row r="1119" spans="1:5" hidden="1">
      <c r="A1119" s="67" t="s">
        <v>158</v>
      </c>
      <c r="B1119" s="350" t="s">
        <v>167</v>
      </c>
      <c r="C1119" s="308" t="s">
        <v>168</v>
      </c>
      <c r="D1119" s="309">
        <v>0</v>
      </c>
    </row>
    <row r="1120" spans="1:5" hidden="1">
      <c r="A1120" s="67" t="s">
        <v>158</v>
      </c>
      <c r="B1120" s="350" t="s">
        <v>169</v>
      </c>
      <c r="C1120" s="308" t="s">
        <v>170</v>
      </c>
      <c r="D1120" s="309">
        <v>0</v>
      </c>
    </row>
    <row r="1121" spans="1:5" hidden="1">
      <c r="B1121" s="350"/>
    </row>
    <row r="1122" spans="1:5" hidden="1">
      <c r="A1122" s="330"/>
      <c r="B1122" s="331" t="s">
        <v>171</v>
      </c>
      <c r="C1122" s="332" t="s">
        <v>172</v>
      </c>
      <c r="D1122" s="353">
        <f>+D1123</f>
        <v>0</v>
      </c>
    </row>
    <row r="1123" spans="1:5" hidden="1">
      <c r="A1123" s="67" t="s">
        <v>181</v>
      </c>
      <c r="B1123" s="350" t="s">
        <v>182</v>
      </c>
      <c r="C1123" s="308" t="s">
        <v>183</v>
      </c>
      <c r="D1123" s="309">
        <v>0</v>
      </c>
    </row>
    <row r="1124" spans="1:5" hidden="1">
      <c r="B1124" s="350"/>
    </row>
    <row r="1125" spans="1:5" hidden="1">
      <c r="A1125" s="330" t="s">
        <v>158</v>
      </c>
      <c r="B1125" s="331" t="s">
        <v>176</v>
      </c>
      <c r="C1125" s="332" t="s">
        <v>177</v>
      </c>
      <c r="D1125" s="353">
        <f>+D1126</f>
        <v>0</v>
      </c>
    </row>
    <row r="1126" spans="1:5" hidden="1">
      <c r="A1126" s="67" t="s">
        <v>178</v>
      </c>
      <c r="B1126" s="350" t="s">
        <v>179</v>
      </c>
      <c r="C1126" s="308" t="s">
        <v>258</v>
      </c>
      <c r="D1126" s="309">
        <v>0</v>
      </c>
    </row>
    <row r="1127" spans="1:5" hidden="1">
      <c r="B1127" s="350"/>
    </row>
    <row r="1128" spans="1:5" hidden="1">
      <c r="B1128" s="350"/>
    </row>
    <row r="1129" spans="1:5" hidden="1">
      <c r="A1129" s="341" t="s">
        <v>348</v>
      </c>
      <c r="B1129" s="316" t="s">
        <v>514</v>
      </c>
      <c r="C1129" s="317" t="s">
        <v>185</v>
      </c>
      <c r="D1129" s="340"/>
      <c r="E1129" s="319">
        <f>+D1131</f>
        <v>0</v>
      </c>
    </row>
    <row r="1130" spans="1:5" ht="12" hidden="1">
      <c r="A1130" s="337"/>
      <c r="B1130" s="338"/>
      <c r="C1130" s="339"/>
      <c r="D1130" s="340"/>
      <c r="E1130" s="365"/>
    </row>
    <row r="1131" spans="1:5" ht="12" hidden="1">
      <c r="A1131" s="330" t="s">
        <v>184</v>
      </c>
      <c r="B1131" s="322" t="s">
        <v>515</v>
      </c>
      <c r="C1131" s="332" t="s">
        <v>516</v>
      </c>
      <c r="D1131" s="333">
        <f>+D1132</f>
        <v>0</v>
      </c>
      <c r="E1131" s="365"/>
    </row>
    <row r="1132" spans="1:5" ht="12" hidden="1">
      <c r="A1132" s="67" t="s">
        <v>184</v>
      </c>
      <c r="B1132" s="307" t="s">
        <v>466</v>
      </c>
      <c r="C1132" s="336" t="s">
        <v>467</v>
      </c>
      <c r="D1132" s="69">
        <v>0</v>
      </c>
      <c r="E1132" s="365"/>
    </row>
    <row r="1133" spans="1:5" ht="12" hidden="1">
      <c r="B1133" s="350"/>
      <c r="C1133" s="427"/>
      <c r="D1133" s="352"/>
      <c r="E1133" s="365"/>
    </row>
    <row r="1134" spans="1:5" ht="12" hidden="1">
      <c r="B1134" s="350"/>
      <c r="C1134" s="427"/>
      <c r="D1134" s="352"/>
      <c r="E1134" s="365"/>
    </row>
    <row r="1135" spans="1:5" hidden="1">
      <c r="A1135" s="351"/>
      <c r="B1135" s="345">
        <v>9</v>
      </c>
      <c r="C1135" s="346" t="s">
        <v>192</v>
      </c>
      <c r="D1135" s="352"/>
      <c r="E1135" s="319">
        <f>+D1137</f>
        <v>0</v>
      </c>
    </row>
    <row r="1136" spans="1:5" ht="12" hidden="1">
      <c r="B1136" s="350"/>
      <c r="C1136" s="427"/>
      <c r="D1136" s="352"/>
      <c r="E1136" s="365"/>
    </row>
    <row r="1137" spans="1:5" ht="12" hidden="1">
      <c r="A1137" s="330">
        <v>4</v>
      </c>
      <c r="B1137" s="322" t="s">
        <v>193</v>
      </c>
      <c r="C1137" s="332" t="s">
        <v>194</v>
      </c>
      <c r="D1137" s="333">
        <f>+D1138</f>
        <v>0</v>
      </c>
      <c r="E1137" s="365"/>
    </row>
    <row r="1138" spans="1:5" ht="12" hidden="1">
      <c r="A1138" s="67">
        <v>4</v>
      </c>
      <c r="B1138" s="307" t="s">
        <v>197</v>
      </c>
      <c r="C1138" s="336" t="s">
        <v>198</v>
      </c>
      <c r="D1138" s="69">
        <v>0</v>
      </c>
      <c r="E1138" s="365"/>
    </row>
    <row r="1139" spans="1:5" ht="12" hidden="1">
      <c r="A1139" s="330"/>
      <c r="B1139" s="322"/>
      <c r="D1139" s="352"/>
      <c r="E1139" s="365"/>
    </row>
    <row r="1140" spans="1:5" ht="12" hidden="1">
      <c r="B1140" s="327"/>
      <c r="D1140" s="328"/>
      <c r="E1140" s="365"/>
    </row>
    <row r="1141" spans="1:5" ht="12" hidden="1">
      <c r="B1141" s="327"/>
      <c r="C1141" s="312" t="s">
        <v>572</v>
      </c>
      <c r="D1141" s="328"/>
      <c r="E1141" s="365">
        <f>SUM(E1052:E1138)</f>
        <v>0</v>
      </c>
    </row>
    <row r="1142" spans="1:5" ht="12" hidden="1">
      <c r="B1142" s="327"/>
      <c r="C1142" s="318"/>
      <c r="D1142" s="328"/>
      <c r="E1142" s="365"/>
    </row>
    <row r="1143" spans="1:5" ht="12" hidden="1">
      <c r="B1143" s="327"/>
      <c r="C1143" s="341"/>
      <c r="D1143" s="328"/>
      <c r="E1143" s="365"/>
    </row>
    <row r="1144" spans="1:5" ht="12" hidden="1">
      <c r="B1144" s="327"/>
      <c r="C1144" s="318"/>
      <c r="D1144" s="328"/>
      <c r="E1144" s="365"/>
    </row>
    <row r="1145" spans="1:5" ht="12" hidden="1">
      <c r="B1145" s="327"/>
      <c r="C1145" s="318"/>
      <c r="D1145" s="328"/>
      <c r="E1145" s="365"/>
    </row>
    <row r="1146" spans="1:5" ht="12" hidden="1">
      <c r="B1146" s="327"/>
      <c r="C1146" s="318"/>
      <c r="D1146" s="328"/>
      <c r="E1146" s="365"/>
    </row>
    <row r="1147" spans="1:5" ht="12" hidden="1">
      <c r="B1147" s="367" t="s">
        <v>573</v>
      </c>
      <c r="C1147" s="68"/>
      <c r="D1147" s="368" t="s">
        <v>335</v>
      </c>
      <c r="E1147" s="365"/>
    </row>
    <row r="1148" spans="1:5" ht="12" hidden="1">
      <c r="B1148" s="311"/>
      <c r="C1148" s="312"/>
      <c r="D1148" s="364"/>
      <c r="E1148" s="365"/>
    </row>
    <row r="1149" spans="1:5" hidden="1">
      <c r="A1149" s="315" t="s">
        <v>23</v>
      </c>
      <c r="B1149" s="316" t="s">
        <v>24</v>
      </c>
      <c r="C1149" s="317" t="s">
        <v>25</v>
      </c>
      <c r="D1149" s="353"/>
      <c r="E1149" s="352">
        <f>D1151+D1155+D1162+D1166</f>
        <v>0</v>
      </c>
    </row>
    <row r="1150" spans="1:5" hidden="1">
      <c r="A1150" s="315"/>
      <c r="B1150" s="316"/>
      <c r="C1150" s="317"/>
      <c r="D1150" s="353"/>
      <c r="E1150" s="352"/>
    </row>
    <row r="1151" spans="1:5" hidden="1">
      <c r="A1151" s="321" t="s">
        <v>26</v>
      </c>
      <c r="B1151" s="322" t="s">
        <v>27</v>
      </c>
      <c r="C1151" s="323" t="s">
        <v>28</v>
      </c>
      <c r="D1151" s="324">
        <f>SUM(D1152:D1154)</f>
        <v>0</v>
      </c>
      <c r="E1151" s="325"/>
    </row>
    <row r="1152" spans="1:5" hidden="1">
      <c r="A1152" s="326" t="s">
        <v>26</v>
      </c>
      <c r="B1152" s="327" t="s">
        <v>29</v>
      </c>
      <c r="C1152" s="318" t="s">
        <v>30</v>
      </c>
      <c r="D1152" s="328"/>
      <c r="E1152" s="352"/>
    </row>
    <row r="1153" spans="1:5" hidden="1">
      <c r="A1153" s="68"/>
      <c r="B1153" s="68"/>
      <c r="C1153" s="68"/>
      <c r="D1153" s="68"/>
      <c r="E1153" s="352"/>
    </row>
    <row r="1154" spans="1:5" ht="12" hidden="1">
      <c r="B1154" s="316"/>
      <c r="C1154" s="320"/>
      <c r="D1154" s="318"/>
      <c r="E1154" s="365"/>
    </row>
    <row r="1155" spans="1:5" ht="12" hidden="1">
      <c r="A1155" s="370" t="s">
        <v>26</v>
      </c>
      <c r="B1155" s="331" t="s">
        <v>41</v>
      </c>
      <c r="C1155" s="332" t="s">
        <v>42</v>
      </c>
      <c r="D1155" s="353">
        <f>SUM(D1156:D1160)</f>
        <v>0</v>
      </c>
      <c r="E1155" s="365"/>
    </row>
    <row r="1156" spans="1:5" ht="12" hidden="1">
      <c r="A1156" s="326" t="s">
        <v>26</v>
      </c>
      <c r="B1156" s="327" t="s">
        <v>43</v>
      </c>
      <c r="C1156" s="318" t="s">
        <v>533</v>
      </c>
      <c r="D1156" s="69"/>
      <c r="E1156" s="365"/>
    </row>
    <row r="1157" spans="1:5" ht="12" hidden="1">
      <c r="A1157" s="337" t="s">
        <v>26</v>
      </c>
      <c r="B1157" s="307" t="s">
        <v>227</v>
      </c>
      <c r="C1157" s="308" t="s">
        <v>228</v>
      </c>
      <c r="D1157" s="69">
        <v>0</v>
      </c>
      <c r="E1157" s="365"/>
    </row>
    <row r="1158" spans="1:5" ht="12" hidden="1">
      <c r="A1158" s="326" t="s">
        <v>26</v>
      </c>
      <c r="B1158" s="327" t="s">
        <v>45</v>
      </c>
      <c r="C1158" s="318" t="s">
        <v>46</v>
      </c>
      <c r="D1158" s="69">
        <v>0</v>
      </c>
      <c r="E1158" s="365"/>
    </row>
    <row r="1159" spans="1:5" ht="12" hidden="1">
      <c r="A1159" s="326" t="s">
        <v>26</v>
      </c>
      <c r="B1159" s="327" t="s">
        <v>47</v>
      </c>
      <c r="C1159" s="318" t="s">
        <v>48</v>
      </c>
      <c r="D1159" s="69">
        <v>0</v>
      </c>
      <c r="E1159" s="365"/>
    </row>
    <row r="1160" spans="1:5" ht="12" hidden="1">
      <c r="A1160" s="67" t="s">
        <v>26</v>
      </c>
      <c r="B1160" s="307" t="s">
        <v>342</v>
      </c>
      <c r="C1160" s="308" t="s">
        <v>343</v>
      </c>
      <c r="D1160" s="69">
        <v>0</v>
      </c>
      <c r="E1160" s="365"/>
    </row>
    <row r="1161" spans="1:5" ht="12" hidden="1">
      <c r="D1161" s="69"/>
      <c r="E1161" s="365"/>
    </row>
    <row r="1162" spans="1:5" ht="20.399999999999999" hidden="1">
      <c r="A1162" s="370" t="s">
        <v>49</v>
      </c>
      <c r="B1162" s="331" t="s">
        <v>50</v>
      </c>
      <c r="C1162" s="332" t="s">
        <v>51</v>
      </c>
      <c r="D1162" s="353">
        <f>SUM(D1163:D1164)</f>
        <v>0</v>
      </c>
      <c r="E1162" s="365"/>
    </row>
    <row r="1163" spans="1:5" ht="20.399999999999999" hidden="1">
      <c r="A1163" s="335" t="s">
        <v>49</v>
      </c>
      <c r="B1163" s="307" t="s">
        <v>52</v>
      </c>
      <c r="C1163" s="336" t="s">
        <v>262</v>
      </c>
      <c r="D1163" s="69">
        <f>+(+D1152+D1157+D1159+D1160+D1156)*9.25%</f>
        <v>0</v>
      </c>
      <c r="E1163" s="365"/>
    </row>
    <row r="1164" spans="1:5" ht="20.399999999999999" hidden="1">
      <c r="A1164" s="335" t="s">
        <v>49</v>
      </c>
      <c r="B1164" s="307" t="s">
        <v>54</v>
      </c>
      <c r="C1164" s="336" t="s">
        <v>55</v>
      </c>
      <c r="D1164" s="69">
        <f>+(D1152+D1157+D1159+D1160+D1156)*0.5%</f>
        <v>0</v>
      </c>
      <c r="E1164" s="365"/>
    </row>
    <row r="1165" spans="1:5" ht="12" hidden="1">
      <c r="D1165" s="69"/>
      <c r="E1165" s="365"/>
    </row>
    <row r="1166" spans="1:5" ht="20.399999999999999" hidden="1">
      <c r="A1166" s="370" t="s">
        <v>49</v>
      </c>
      <c r="B1166" s="331" t="s">
        <v>56</v>
      </c>
      <c r="C1166" s="332" t="s">
        <v>57</v>
      </c>
      <c r="D1166" s="353">
        <f>SUM(D1167:D1169)</f>
        <v>0</v>
      </c>
      <c r="E1166" s="365"/>
    </row>
    <row r="1167" spans="1:5" ht="20.399999999999999" hidden="1">
      <c r="A1167" s="335" t="s">
        <v>49</v>
      </c>
      <c r="B1167" s="307" t="s">
        <v>58</v>
      </c>
      <c r="C1167" s="336" t="s">
        <v>59</v>
      </c>
      <c r="D1167" s="69">
        <f>+(D1157+D1159+D1160+D1156)*5.42%</f>
        <v>0</v>
      </c>
      <c r="E1167" s="365"/>
    </row>
    <row r="1168" spans="1:5" ht="20.399999999999999" hidden="1">
      <c r="A1168" s="335" t="s">
        <v>49</v>
      </c>
      <c r="B1168" s="307" t="s">
        <v>60</v>
      </c>
      <c r="C1168" s="336" t="s">
        <v>263</v>
      </c>
      <c r="D1168" s="69">
        <f>+(D1157+D1159+D1160+D1156)*3%</f>
        <v>0</v>
      </c>
      <c r="E1168" s="365"/>
    </row>
    <row r="1169" spans="1:5" ht="12" hidden="1">
      <c r="A1169" s="335" t="s">
        <v>49</v>
      </c>
      <c r="B1169" s="307" t="s">
        <v>62</v>
      </c>
      <c r="C1169" s="308" t="s">
        <v>63</v>
      </c>
      <c r="D1169" s="69">
        <f>+(D1157+D1159+D1160+D1156)*1.5%</f>
        <v>0</v>
      </c>
      <c r="E1169" s="365"/>
    </row>
    <row r="1170" spans="1:5" ht="12" hidden="1">
      <c r="B1170" s="311"/>
      <c r="C1170" s="312"/>
      <c r="D1170" s="364"/>
      <c r="E1170" s="365"/>
    </row>
    <row r="1171" spans="1:5" ht="12" hidden="1">
      <c r="B1171" s="311"/>
      <c r="C1171" s="312"/>
      <c r="D1171" s="364"/>
      <c r="E1171" s="365"/>
    </row>
    <row r="1172" spans="1:5" hidden="1">
      <c r="A1172" s="341" t="s">
        <v>64</v>
      </c>
      <c r="B1172" s="316" t="s">
        <v>205</v>
      </c>
      <c r="C1172" s="317" t="s">
        <v>65</v>
      </c>
      <c r="D1172" s="340"/>
      <c r="E1172" s="319">
        <f>+D1174+D1181+D1178+D1184</f>
        <v>0</v>
      </c>
    </row>
    <row r="1173" spans="1:5" hidden="1">
      <c r="A1173" s="337"/>
      <c r="B1173" s="338"/>
      <c r="C1173" s="339"/>
      <c r="D1173" s="340"/>
      <c r="E1173" s="325"/>
    </row>
    <row r="1174" spans="1:5" hidden="1">
      <c r="A1174" s="330" t="s">
        <v>64</v>
      </c>
      <c r="B1174" s="331" t="s">
        <v>72</v>
      </c>
      <c r="C1174" s="342" t="s">
        <v>336</v>
      </c>
      <c r="D1174" s="324">
        <f>+D1176+D1175</f>
        <v>0</v>
      </c>
      <c r="E1174" s="325"/>
    </row>
    <row r="1175" spans="1:5" hidden="1">
      <c r="A1175" s="337" t="s">
        <v>64</v>
      </c>
      <c r="B1175" s="338" t="s">
        <v>70</v>
      </c>
      <c r="C1175" s="336" t="s">
        <v>71</v>
      </c>
      <c r="D1175" s="340">
        <v>0</v>
      </c>
      <c r="E1175" s="325"/>
    </row>
    <row r="1176" spans="1:5" hidden="1">
      <c r="A1176" s="337" t="s">
        <v>64</v>
      </c>
      <c r="B1176" s="338" t="s">
        <v>74</v>
      </c>
      <c r="C1176" s="336" t="s">
        <v>75</v>
      </c>
      <c r="D1176" s="340">
        <v>0</v>
      </c>
      <c r="E1176" s="325"/>
    </row>
    <row r="1177" spans="1:5" hidden="1">
      <c r="A1177" s="337"/>
      <c r="B1177" s="338"/>
      <c r="C1177" s="336"/>
      <c r="D1177" s="340"/>
      <c r="E1177" s="325"/>
    </row>
    <row r="1178" spans="1:5" hidden="1">
      <c r="A1178" s="331" t="s">
        <v>64</v>
      </c>
      <c r="B1178" s="331" t="s">
        <v>89</v>
      </c>
      <c r="C1178" s="332" t="s">
        <v>90</v>
      </c>
      <c r="D1178" s="353">
        <f>+D1179</f>
        <v>0</v>
      </c>
      <c r="E1178" s="325"/>
    </row>
    <row r="1179" spans="1:5" hidden="1">
      <c r="A1179" s="337" t="s">
        <v>64</v>
      </c>
      <c r="B1179" s="338" t="s">
        <v>91</v>
      </c>
      <c r="C1179" s="336" t="s">
        <v>92</v>
      </c>
      <c r="D1179" s="69">
        <v>0</v>
      </c>
      <c r="E1179" s="325"/>
    </row>
    <row r="1180" spans="1:5" hidden="1">
      <c r="A1180" s="337"/>
      <c r="B1180" s="338"/>
      <c r="C1180" s="336"/>
      <c r="D1180" s="340"/>
      <c r="E1180" s="325"/>
    </row>
    <row r="1181" spans="1:5" ht="12" hidden="1">
      <c r="A1181" s="331" t="s">
        <v>64</v>
      </c>
      <c r="B1181" s="331">
        <v>1.08</v>
      </c>
      <c r="C1181" s="332" t="s">
        <v>103</v>
      </c>
      <c r="D1181" s="353">
        <f>SUM(D1182)</f>
        <v>0</v>
      </c>
      <c r="E1181" s="365"/>
    </row>
    <row r="1182" spans="1:5" ht="12" hidden="1">
      <c r="A1182" s="350" t="s">
        <v>64</v>
      </c>
      <c r="B1182" s="350" t="s">
        <v>110</v>
      </c>
      <c r="C1182" s="68" t="s">
        <v>111</v>
      </c>
      <c r="D1182" s="69">
        <v>0</v>
      </c>
      <c r="E1182" s="365"/>
    </row>
    <row r="1183" spans="1:5" ht="12" hidden="1">
      <c r="A1183" s="350"/>
      <c r="B1183" s="350"/>
      <c r="C1183" s="68"/>
      <c r="D1183" s="69"/>
      <c r="E1183" s="365"/>
    </row>
    <row r="1184" spans="1:5" ht="12" hidden="1">
      <c r="A1184" s="331" t="s">
        <v>64</v>
      </c>
      <c r="B1184" s="331" t="s">
        <v>118</v>
      </c>
      <c r="C1184" s="332" t="s">
        <v>119</v>
      </c>
      <c r="D1184" s="353">
        <f>+D1185</f>
        <v>0</v>
      </c>
      <c r="E1184" s="365"/>
    </row>
    <row r="1185" spans="1:5" ht="12" hidden="1">
      <c r="A1185" s="350" t="s">
        <v>64</v>
      </c>
      <c r="B1185" s="350" t="s">
        <v>545</v>
      </c>
      <c r="C1185" s="68" t="s">
        <v>546</v>
      </c>
      <c r="D1185" s="69">
        <v>0</v>
      </c>
      <c r="E1185" s="365"/>
    </row>
    <row r="1186" spans="1:5" ht="12" hidden="1">
      <c r="A1186" s="350"/>
      <c r="B1186" s="350"/>
      <c r="C1186" s="68"/>
      <c r="D1186" s="69"/>
      <c r="E1186" s="365"/>
    </row>
    <row r="1187" spans="1:5" hidden="1">
      <c r="A1187" s="350"/>
      <c r="B1187" s="350"/>
      <c r="C1187" s="68"/>
      <c r="D1187" s="69"/>
      <c r="E1187" s="319"/>
    </row>
    <row r="1188" spans="1:5" hidden="1">
      <c r="A1188" s="341" t="s">
        <v>64</v>
      </c>
      <c r="B1188" s="316">
        <v>2</v>
      </c>
      <c r="C1188" s="317" t="s">
        <v>122</v>
      </c>
      <c r="D1188" s="69"/>
      <c r="E1188" s="319">
        <f>+D1193+D1190+D1196</f>
        <v>0</v>
      </c>
    </row>
    <row r="1189" spans="1:5" ht="12" hidden="1">
      <c r="A1189" s="350"/>
      <c r="B1189" s="350"/>
      <c r="C1189" s="68"/>
      <c r="D1189" s="69"/>
      <c r="E1189" s="365"/>
    </row>
    <row r="1190" spans="1:5" ht="12" hidden="1">
      <c r="A1190" s="330" t="s">
        <v>64</v>
      </c>
      <c r="B1190" s="331">
        <v>2.0099999999999998</v>
      </c>
      <c r="C1190" s="332" t="s">
        <v>124</v>
      </c>
      <c r="D1190" s="353">
        <f>+D1191</f>
        <v>0</v>
      </c>
      <c r="E1190" s="365"/>
    </row>
    <row r="1191" spans="1:5" ht="12" hidden="1">
      <c r="A1191" s="350" t="s">
        <v>64</v>
      </c>
      <c r="B1191" s="350" t="s">
        <v>127</v>
      </c>
      <c r="C1191" s="68" t="s">
        <v>128</v>
      </c>
      <c r="D1191" s="69">
        <v>0</v>
      </c>
      <c r="E1191" s="365"/>
    </row>
    <row r="1192" spans="1:5" ht="12" hidden="1">
      <c r="A1192" s="350"/>
      <c r="B1192" s="350"/>
      <c r="C1192" s="68"/>
      <c r="D1192" s="69"/>
      <c r="E1192" s="365"/>
    </row>
    <row r="1193" spans="1:5" ht="20.399999999999999" hidden="1">
      <c r="A1193" s="330" t="s">
        <v>64</v>
      </c>
      <c r="B1193" s="331" t="s">
        <v>131</v>
      </c>
      <c r="C1193" s="332" t="s">
        <v>132</v>
      </c>
      <c r="D1193" s="353">
        <f>+D1194</f>
        <v>0</v>
      </c>
      <c r="E1193" s="365"/>
    </row>
    <row r="1194" spans="1:5" ht="12" hidden="1">
      <c r="A1194" s="350" t="s">
        <v>64</v>
      </c>
      <c r="B1194" s="350" t="s">
        <v>135</v>
      </c>
      <c r="C1194" s="68" t="s">
        <v>136</v>
      </c>
      <c r="D1194" s="69">
        <v>0</v>
      </c>
      <c r="E1194" s="365"/>
    </row>
    <row r="1195" spans="1:5" ht="12" hidden="1">
      <c r="A1195" s="350"/>
      <c r="B1195" s="350"/>
      <c r="C1195" s="68"/>
      <c r="D1195" s="69"/>
      <c r="E1195" s="365"/>
    </row>
    <row r="1196" spans="1:5" ht="12" hidden="1">
      <c r="A1196" s="330" t="s">
        <v>64</v>
      </c>
      <c r="B1196" s="331">
        <v>2.04</v>
      </c>
      <c r="C1196" s="332" t="s">
        <v>220</v>
      </c>
      <c r="D1196" s="353">
        <f>SUM(D1197:D1198)</f>
        <v>0</v>
      </c>
      <c r="E1196" s="365"/>
    </row>
    <row r="1197" spans="1:5" ht="12" hidden="1">
      <c r="A1197" s="350" t="s">
        <v>64</v>
      </c>
      <c r="B1197" s="350" t="s">
        <v>141</v>
      </c>
      <c r="C1197" s="68" t="s">
        <v>142</v>
      </c>
      <c r="D1197" s="69">
        <v>0</v>
      </c>
      <c r="E1197" s="365"/>
    </row>
    <row r="1198" spans="1:5" ht="12" hidden="1">
      <c r="A1198" s="350" t="s">
        <v>64</v>
      </c>
      <c r="B1198" s="350" t="s">
        <v>143</v>
      </c>
      <c r="C1198" s="68" t="s">
        <v>144</v>
      </c>
      <c r="D1198" s="69">
        <v>0</v>
      </c>
      <c r="E1198" s="365"/>
    </row>
    <row r="1199" spans="1:5" ht="12" hidden="1">
      <c r="A1199" s="350"/>
      <c r="B1199" s="350"/>
      <c r="C1199" s="68"/>
      <c r="D1199" s="340"/>
      <c r="E1199" s="365"/>
    </row>
    <row r="1200" spans="1:5" ht="12" hidden="1">
      <c r="A1200" s="350"/>
      <c r="B1200" s="350"/>
      <c r="C1200" s="68"/>
      <c r="D1200" s="69"/>
      <c r="E1200" s="365"/>
    </row>
    <row r="1201" spans="1:5" hidden="1">
      <c r="A1201" s="341" t="s">
        <v>547</v>
      </c>
      <c r="B1201" s="316">
        <v>3</v>
      </c>
      <c r="C1201" s="317" t="s">
        <v>548</v>
      </c>
      <c r="D1201" s="328"/>
      <c r="E1201" s="319">
        <f>+D1203</f>
        <v>0</v>
      </c>
    </row>
    <row r="1202" spans="1:5" hidden="1">
      <c r="B1202" s="327"/>
      <c r="C1202" s="318"/>
      <c r="D1202" s="328"/>
      <c r="E1202" s="319"/>
    </row>
    <row r="1203" spans="1:5" hidden="1">
      <c r="A1203" s="330" t="s">
        <v>547</v>
      </c>
      <c r="B1203" s="331">
        <v>3.02</v>
      </c>
      <c r="C1203" s="342" t="s">
        <v>549</v>
      </c>
      <c r="D1203" s="324">
        <f>+D1204</f>
        <v>0</v>
      </c>
      <c r="E1203" s="319"/>
    </row>
    <row r="1204" spans="1:5" ht="20.399999999999999" hidden="1">
      <c r="A1204" s="337" t="s">
        <v>547</v>
      </c>
      <c r="B1204" s="338" t="s">
        <v>550</v>
      </c>
      <c r="C1204" s="336" t="s">
        <v>551</v>
      </c>
      <c r="D1204" s="328">
        <v>0</v>
      </c>
      <c r="E1204" s="319"/>
    </row>
    <row r="1205" spans="1:5" hidden="1">
      <c r="A1205" s="337"/>
      <c r="B1205" s="338"/>
      <c r="C1205" s="336"/>
      <c r="D1205" s="328"/>
      <c r="E1205" s="319"/>
    </row>
    <row r="1206" spans="1:5" hidden="1">
      <c r="A1206" s="337"/>
      <c r="B1206" s="338"/>
      <c r="C1206" s="336"/>
      <c r="D1206" s="328"/>
      <c r="E1206" s="319"/>
    </row>
    <row r="1207" spans="1:5" hidden="1">
      <c r="A1207" s="341">
        <v>2</v>
      </c>
      <c r="B1207" s="316">
        <v>5</v>
      </c>
      <c r="C1207" s="317" t="s">
        <v>157</v>
      </c>
      <c r="D1207" s="341"/>
      <c r="E1207" s="319">
        <f>+D1212+D1209</f>
        <v>0</v>
      </c>
    </row>
    <row r="1208" spans="1:5" hidden="1">
      <c r="A1208" s="337"/>
      <c r="B1208" s="338"/>
      <c r="C1208" s="336"/>
      <c r="D1208" s="328"/>
      <c r="E1208" s="319"/>
    </row>
    <row r="1209" spans="1:5" hidden="1">
      <c r="A1209" s="330" t="s">
        <v>158</v>
      </c>
      <c r="B1209" s="322" t="s">
        <v>159</v>
      </c>
      <c r="C1209" s="332" t="s">
        <v>160</v>
      </c>
      <c r="D1209" s="324">
        <f>+D1210</f>
        <v>0</v>
      </c>
      <c r="E1209" s="319"/>
    </row>
    <row r="1210" spans="1:5" hidden="1">
      <c r="A1210" s="337" t="s">
        <v>158</v>
      </c>
      <c r="B1210" s="338" t="s">
        <v>221</v>
      </c>
      <c r="C1210" s="336" t="s">
        <v>222</v>
      </c>
      <c r="D1210" s="328">
        <v>0</v>
      </c>
      <c r="E1210" s="319"/>
    </row>
    <row r="1211" spans="1:5" hidden="1">
      <c r="A1211" s="337"/>
      <c r="B1211" s="338"/>
      <c r="C1211" s="336"/>
      <c r="D1211" s="328"/>
      <c r="E1211" s="319"/>
    </row>
    <row r="1212" spans="1:5" hidden="1">
      <c r="A1212" s="330"/>
      <c r="B1212" s="322" t="s">
        <v>171</v>
      </c>
      <c r="C1212" s="332" t="s">
        <v>172</v>
      </c>
      <c r="D1212" s="324">
        <f>+D1213</f>
        <v>0</v>
      </c>
      <c r="E1212" s="319"/>
    </row>
    <row r="1213" spans="1:5" hidden="1">
      <c r="A1213" s="337" t="s">
        <v>173</v>
      </c>
      <c r="B1213" s="338" t="s">
        <v>174</v>
      </c>
      <c r="C1213" s="336" t="s">
        <v>175</v>
      </c>
      <c r="D1213" s="328">
        <v>0</v>
      </c>
      <c r="E1213" s="319"/>
    </row>
    <row r="1214" spans="1:5" hidden="1">
      <c r="A1214" s="337"/>
      <c r="B1214" s="338"/>
      <c r="C1214" s="336"/>
      <c r="D1214" s="328"/>
      <c r="E1214" s="319"/>
    </row>
    <row r="1215" spans="1:5" hidden="1">
      <c r="A1215" s="337"/>
      <c r="B1215" s="338"/>
      <c r="C1215" s="336"/>
      <c r="D1215" s="328"/>
      <c r="E1215" s="319"/>
    </row>
    <row r="1216" spans="1:5" hidden="1">
      <c r="A1216" s="341" t="s">
        <v>348</v>
      </c>
      <c r="B1216" s="316" t="s">
        <v>514</v>
      </c>
      <c r="C1216" s="317" t="s">
        <v>185</v>
      </c>
      <c r="D1216" s="340"/>
      <c r="E1216" s="319">
        <f>+D1218</f>
        <v>0</v>
      </c>
    </row>
    <row r="1217" spans="1:5" hidden="1">
      <c r="A1217" s="337"/>
      <c r="B1217" s="338"/>
      <c r="C1217" s="339"/>
      <c r="D1217" s="340"/>
      <c r="E1217" s="319"/>
    </row>
    <row r="1218" spans="1:5" hidden="1">
      <c r="A1218" s="330" t="s">
        <v>184</v>
      </c>
      <c r="B1218" s="322" t="s">
        <v>515</v>
      </c>
      <c r="C1218" s="332" t="s">
        <v>516</v>
      </c>
      <c r="D1218" s="324">
        <f>+D1219</f>
        <v>0</v>
      </c>
      <c r="E1218" s="319"/>
    </row>
    <row r="1219" spans="1:5" hidden="1">
      <c r="A1219" s="67" t="s">
        <v>184</v>
      </c>
      <c r="B1219" s="307" t="s">
        <v>466</v>
      </c>
      <c r="C1219" s="336" t="s">
        <v>467</v>
      </c>
      <c r="D1219" s="328">
        <v>0</v>
      </c>
      <c r="E1219" s="319"/>
    </row>
    <row r="1220" spans="1:5" hidden="1">
      <c r="C1220" s="336"/>
      <c r="D1220" s="375"/>
      <c r="E1220" s="319"/>
    </row>
    <row r="1221" spans="1:5" hidden="1">
      <c r="A1221" s="337"/>
      <c r="B1221" s="338"/>
      <c r="C1221" s="336"/>
      <c r="D1221" s="328"/>
      <c r="E1221" s="319"/>
    </row>
    <row r="1222" spans="1:5" ht="12" hidden="1">
      <c r="B1222" s="311"/>
      <c r="C1222" s="312" t="s">
        <v>574</v>
      </c>
      <c r="D1222" s="364"/>
      <c r="E1222" s="365">
        <f>SUM(E1147:E1221)</f>
        <v>0</v>
      </c>
    </row>
    <row r="1223" spans="1:5" ht="12" hidden="1">
      <c r="B1223" s="311"/>
      <c r="C1223" s="312"/>
      <c r="D1223" s="364"/>
      <c r="E1223" s="365"/>
    </row>
    <row r="1224" spans="1:5" ht="12" hidden="1">
      <c r="B1224" s="311"/>
      <c r="C1224" s="312"/>
      <c r="D1224" s="364"/>
      <c r="E1224" s="365"/>
    </row>
    <row r="1225" spans="1:5" ht="12" hidden="1">
      <c r="B1225" s="311"/>
      <c r="C1225" s="312"/>
      <c r="D1225" s="364"/>
      <c r="E1225" s="365"/>
    </row>
    <row r="1226" spans="1:5" ht="12" hidden="1">
      <c r="B1226" s="311"/>
      <c r="C1226" s="312"/>
      <c r="D1226" s="364"/>
      <c r="E1226" s="365"/>
    </row>
    <row r="1227" spans="1:5" ht="12" hidden="1">
      <c r="B1227" s="311"/>
      <c r="C1227" s="312"/>
      <c r="D1227" s="364"/>
      <c r="E1227" s="365"/>
    </row>
    <row r="1228" spans="1:5" ht="12" hidden="1">
      <c r="B1228" s="367" t="s">
        <v>575</v>
      </c>
      <c r="C1228" s="68"/>
      <c r="D1228" s="368" t="s">
        <v>341</v>
      </c>
      <c r="E1228" s="365"/>
    </row>
    <row r="1229" spans="1:5" ht="12" hidden="1">
      <c r="B1229" s="311"/>
      <c r="C1229" s="312"/>
      <c r="D1229" s="364"/>
      <c r="E1229" s="365"/>
    </row>
    <row r="1230" spans="1:5" hidden="1">
      <c r="A1230" s="315" t="s">
        <v>23</v>
      </c>
      <c r="B1230" s="316" t="s">
        <v>24</v>
      </c>
      <c r="C1230" s="317" t="s">
        <v>25</v>
      </c>
      <c r="D1230" s="318"/>
      <c r="E1230" s="352">
        <f>+D1232+D1239+D1243</f>
        <v>0</v>
      </c>
    </row>
    <row r="1231" spans="1:5" ht="12" hidden="1">
      <c r="B1231" s="316"/>
      <c r="C1231" s="320"/>
      <c r="D1231" s="318"/>
      <c r="E1231" s="365"/>
    </row>
    <row r="1232" spans="1:5" ht="12" hidden="1">
      <c r="A1232" s="370" t="s">
        <v>26</v>
      </c>
      <c r="B1232" s="331" t="s">
        <v>41</v>
      </c>
      <c r="C1232" s="332" t="s">
        <v>42</v>
      </c>
      <c r="D1232" s="353">
        <f>SUM(D1233:D1237)</f>
        <v>0</v>
      </c>
      <c r="E1232" s="365"/>
    </row>
    <row r="1233" spans="1:5" ht="12" hidden="1">
      <c r="A1233" s="326" t="s">
        <v>26</v>
      </c>
      <c r="B1233" s="327" t="s">
        <v>43</v>
      </c>
      <c r="C1233" s="318" t="s">
        <v>533</v>
      </c>
      <c r="D1233" s="69">
        <v>0</v>
      </c>
      <c r="E1233" s="365"/>
    </row>
    <row r="1234" spans="1:5" ht="12" hidden="1">
      <c r="A1234" s="337" t="s">
        <v>26</v>
      </c>
      <c r="B1234" s="307" t="s">
        <v>227</v>
      </c>
      <c r="C1234" s="308" t="s">
        <v>228</v>
      </c>
      <c r="D1234" s="69">
        <v>0</v>
      </c>
      <c r="E1234" s="365"/>
    </row>
    <row r="1235" spans="1:5" ht="12" hidden="1">
      <c r="A1235" s="326" t="s">
        <v>26</v>
      </c>
      <c r="B1235" s="327" t="s">
        <v>45</v>
      </c>
      <c r="C1235" s="318" t="s">
        <v>46</v>
      </c>
      <c r="D1235" s="69">
        <f>+(D1234+D1236+D1237+D1233)/12</f>
        <v>0</v>
      </c>
      <c r="E1235" s="365"/>
    </row>
    <row r="1236" spans="1:5" ht="12" hidden="1">
      <c r="A1236" s="326" t="s">
        <v>26</v>
      </c>
      <c r="B1236" s="327" t="s">
        <v>47</v>
      </c>
      <c r="C1236" s="318" t="s">
        <v>48</v>
      </c>
      <c r="D1236" s="69">
        <v>0</v>
      </c>
      <c r="E1236" s="365"/>
    </row>
    <row r="1237" spans="1:5" ht="12" hidden="1">
      <c r="A1237" s="67" t="s">
        <v>26</v>
      </c>
      <c r="B1237" s="307" t="s">
        <v>342</v>
      </c>
      <c r="C1237" s="308" t="s">
        <v>343</v>
      </c>
      <c r="D1237" s="69">
        <v>0</v>
      </c>
      <c r="E1237" s="365"/>
    </row>
    <row r="1238" spans="1:5" ht="12" hidden="1">
      <c r="A1238" s="326"/>
      <c r="B1238" s="327"/>
      <c r="C1238" s="318"/>
      <c r="D1238" s="69"/>
      <c r="E1238" s="365"/>
    </row>
    <row r="1239" spans="1:5" ht="20.399999999999999" hidden="1">
      <c r="A1239" s="370" t="s">
        <v>49</v>
      </c>
      <c r="B1239" s="331" t="s">
        <v>50</v>
      </c>
      <c r="C1239" s="332" t="s">
        <v>51</v>
      </c>
      <c r="D1239" s="353">
        <f>SUM(D1240:D1241)</f>
        <v>0</v>
      </c>
      <c r="E1239" s="365"/>
    </row>
    <row r="1240" spans="1:5" ht="20.399999999999999" hidden="1">
      <c r="A1240" s="335" t="s">
        <v>49</v>
      </c>
      <c r="B1240" s="307" t="s">
        <v>52</v>
      </c>
      <c r="C1240" s="336" t="s">
        <v>262</v>
      </c>
      <c r="D1240" s="69">
        <f>+(D1234+D1236+D1237+D1233)*9.25%</f>
        <v>0</v>
      </c>
      <c r="E1240" s="68"/>
    </row>
    <row r="1241" spans="1:5" ht="20.399999999999999" hidden="1">
      <c r="A1241" s="335" t="s">
        <v>49</v>
      </c>
      <c r="B1241" s="307" t="s">
        <v>54</v>
      </c>
      <c r="C1241" s="336" t="s">
        <v>55</v>
      </c>
      <c r="D1241" s="69">
        <f>+(D1234+D1236+D1237+D1233)*0.5%</f>
        <v>0</v>
      </c>
      <c r="E1241" s="365"/>
    </row>
    <row r="1242" spans="1:5" ht="12" hidden="1">
      <c r="D1242" s="69"/>
      <c r="E1242" s="365"/>
    </row>
    <row r="1243" spans="1:5" ht="20.399999999999999" hidden="1">
      <c r="A1243" s="370" t="s">
        <v>49</v>
      </c>
      <c r="B1243" s="331" t="s">
        <v>56</v>
      </c>
      <c r="C1243" s="332" t="s">
        <v>57</v>
      </c>
      <c r="D1243" s="353">
        <f>SUM(D1244:D1246)</f>
        <v>0</v>
      </c>
      <c r="E1243" s="365"/>
    </row>
    <row r="1244" spans="1:5" ht="20.399999999999999" hidden="1">
      <c r="A1244" s="335" t="s">
        <v>49</v>
      </c>
      <c r="B1244" s="307" t="s">
        <v>58</v>
      </c>
      <c r="C1244" s="336" t="s">
        <v>59</v>
      </c>
      <c r="D1244" s="69">
        <f>+(D1234+D1236+D1237+D1233)*5.42%</f>
        <v>0</v>
      </c>
      <c r="E1244" s="365"/>
    </row>
    <row r="1245" spans="1:5" ht="20.399999999999999" hidden="1">
      <c r="A1245" s="335" t="s">
        <v>49</v>
      </c>
      <c r="B1245" s="307" t="s">
        <v>60</v>
      </c>
      <c r="C1245" s="336" t="s">
        <v>263</v>
      </c>
      <c r="D1245" s="69">
        <f>+(D1234+D1236+D1237+D1233)*3%</f>
        <v>0</v>
      </c>
      <c r="E1245" s="365"/>
    </row>
    <row r="1246" spans="1:5" ht="12" hidden="1">
      <c r="A1246" s="335" t="s">
        <v>49</v>
      </c>
      <c r="B1246" s="307" t="s">
        <v>62</v>
      </c>
      <c r="C1246" s="308" t="s">
        <v>63</v>
      </c>
      <c r="D1246" s="69">
        <f>+(D1234+D1236+D1237+D1233)*1.5%</f>
        <v>0</v>
      </c>
      <c r="E1246" s="365"/>
    </row>
    <row r="1247" spans="1:5" ht="12" hidden="1">
      <c r="B1247" s="311"/>
      <c r="C1247" s="312"/>
      <c r="D1247" s="364"/>
      <c r="E1247" s="365"/>
    </row>
    <row r="1248" spans="1:5" hidden="1">
      <c r="B1248" s="311"/>
      <c r="C1248" s="312"/>
      <c r="D1248" s="364"/>
      <c r="E1248" s="68"/>
    </row>
    <row r="1249" spans="1:5" hidden="1">
      <c r="A1249" s="341" t="s">
        <v>64</v>
      </c>
      <c r="B1249" s="316" t="s">
        <v>205</v>
      </c>
      <c r="C1249" s="317" t="s">
        <v>65</v>
      </c>
      <c r="D1249" s="340"/>
      <c r="E1249" s="319">
        <f>+D1251</f>
        <v>0</v>
      </c>
    </row>
    <row r="1250" spans="1:5" hidden="1">
      <c r="A1250" s="337"/>
      <c r="B1250" s="338"/>
      <c r="C1250" s="339"/>
      <c r="D1250" s="340"/>
      <c r="E1250" s="325"/>
    </row>
    <row r="1251" spans="1:5" hidden="1">
      <c r="A1251" s="330" t="s">
        <v>64</v>
      </c>
      <c r="B1251" s="331" t="s">
        <v>72</v>
      </c>
      <c r="C1251" s="342" t="s">
        <v>336</v>
      </c>
      <c r="D1251" s="324">
        <f>+D1252</f>
        <v>0</v>
      </c>
      <c r="E1251" s="325"/>
    </row>
    <row r="1252" spans="1:5" hidden="1">
      <c r="A1252" s="337" t="s">
        <v>64</v>
      </c>
      <c r="B1252" s="338" t="s">
        <v>74</v>
      </c>
      <c r="C1252" s="336" t="s">
        <v>75</v>
      </c>
      <c r="D1252" s="340">
        <v>0</v>
      </c>
      <c r="E1252" s="325"/>
    </row>
    <row r="1253" spans="1:5" ht="12" hidden="1">
      <c r="A1253" s="337"/>
      <c r="B1253" s="338"/>
      <c r="C1253" s="336"/>
      <c r="D1253" s="340"/>
      <c r="E1253" s="365"/>
    </row>
    <row r="1254" spans="1:5" hidden="1">
      <c r="B1254" s="311"/>
      <c r="C1254" s="312"/>
      <c r="D1254" s="364"/>
      <c r="E1254" s="68"/>
    </row>
    <row r="1255" spans="1:5" hidden="1">
      <c r="A1255" s="341" t="s">
        <v>547</v>
      </c>
      <c r="B1255" s="316">
        <v>3</v>
      </c>
      <c r="C1255" s="317" t="s">
        <v>548</v>
      </c>
      <c r="D1255" s="328"/>
      <c r="E1255" s="319">
        <f>+D1257</f>
        <v>0</v>
      </c>
    </row>
    <row r="1256" spans="1:5" hidden="1">
      <c r="B1256" s="327"/>
      <c r="C1256" s="318"/>
      <c r="D1256" s="328"/>
      <c r="E1256" s="319"/>
    </row>
    <row r="1257" spans="1:5" hidden="1">
      <c r="A1257" s="330" t="s">
        <v>547</v>
      </c>
      <c r="B1257" s="331">
        <v>3.02</v>
      </c>
      <c r="C1257" s="342" t="s">
        <v>549</v>
      </c>
      <c r="D1257" s="324">
        <f>+D1258</f>
        <v>0</v>
      </c>
      <c r="E1257" s="319"/>
    </row>
    <row r="1258" spans="1:5" ht="20.399999999999999" hidden="1">
      <c r="A1258" s="337" t="s">
        <v>547</v>
      </c>
      <c r="B1258" s="338" t="s">
        <v>550</v>
      </c>
      <c r="C1258" s="336" t="s">
        <v>551</v>
      </c>
      <c r="D1258" s="328">
        <v>0</v>
      </c>
      <c r="E1258" s="319"/>
    </row>
    <row r="1259" spans="1:5" hidden="1">
      <c r="A1259" s="337"/>
      <c r="B1259" s="338"/>
      <c r="C1259" s="336"/>
      <c r="D1259" s="328"/>
      <c r="E1259" s="319"/>
    </row>
    <row r="1260" spans="1:5" hidden="1">
      <c r="A1260" s="337"/>
      <c r="B1260" s="338"/>
      <c r="C1260" s="336"/>
      <c r="D1260" s="328"/>
      <c r="E1260" s="68"/>
    </row>
    <row r="1261" spans="1:5" hidden="1">
      <c r="A1261" s="341" t="s">
        <v>348</v>
      </c>
      <c r="B1261" s="316" t="s">
        <v>514</v>
      </c>
      <c r="C1261" s="317" t="s">
        <v>185</v>
      </c>
      <c r="D1261" s="340"/>
      <c r="E1261" s="319">
        <f>+D1263</f>
        <v>0</v>
      </c>
    </row>
    <row r="1262" spans="1:5" hidden="1">
      <c r="A1262" s="337"/>
      <c r="B1262" s="338"/>
      <c r="C1262" s="339"/>
      <c r="D1262" s="340"/>
      <c r="E1262" s="319"/>
    </row>
    <row r="1263" spans="1:5" hidden="1">
      <c r="A1263" s="330" t="s">
        <v>184</v>
      </c>
      <c r="B1263" s="322" t="s">
        <v>515</v>
      </c>
      <c r="C1263" s="332" t="s">
        <v>516</v>
      </c>
      <c r="D1263" s="333">
        <f>+D1264</f>
        <v>0</v>
      </c>
      <c r="E1263" s="319"/>
    </row>
    <row r="1264" spans="1:5" hidden="1">
      <c r="A1264" s="67" t="s">
        <v>184</v>
      </c>
      <c r="B1264" s="307" t="s">
        <v>466</v>
      </c>
      <c r="C1264" s="336" t="s">
        <v>467</v>
      </c>
      <c r="D1264" s="328">
        <v>0</v>
      </c>
      <c r="E1264" s="319"/>
    </row>
    <row r="1265" spans="1:5" hidden="1">
      <c r="B1265" s="311"/>
      <c r="C1265" s="343"/>
      <c r="E1265" s="319"/>
    </row>
    <row r="1266" spans="1:5" hidden="1">
      <c r="A1266" s="337"/>
      <c r="B1266" s="338"/>
      <c r="C1266" s="336"/>
      <c r="D1266" s="328"/>
      <c r="E1266" s="68"/>
    </row>
    <row r="1267" spans="1:5" ht="12" hidden="1">
      <c r="B1267" s="311"/>
      <c r="C1267" s="312" t="s">
        <v>576</v>
      </c>
      <c r="D1267" s="364"/>
      <c r="E1267" s="365">
        <f>SUM(E1228:E1265)</f>
        <v>0</v>
      </c>
    </row>
    <row r="1268" spans="1:5" ht="12" hidden="1">
      <c r="B1268" s="311"/>
      <c r="C1268" s="312"/>
      <c r="D1268" s="364"/>
      <c r="E1268" s="365"/>
    </row>
    <row r="1269" spans="1:5" ht="12" hidden="1">
      <c r="B1269" s="311"/>
      <c r="C1269" s="312"/>
      <c r="D1269" s="364"/>
      <c r="E1269" s="365"/>
    </row>
    <row r="1270" spans="1:5" ht="12" hidden="1">
      <c r="B1270" s="311"/>
      <c r="C1270" s="312"/>
      <c r="D1270" s="364"/>
      <c r="E1270" s="365"/>
    </row>
    <row r="1271" spans="1:5" ht="12" hidden="1">
      <c r="B1271" s="311"/>
      <c r="C1271" s="312"/>
      <c r="D1271" s="364"/>
      <c r="E1271" s="365"/>
    </row>
    <row r="1272" spans="1:5" ht="12" hidden="1">
      <c r="B1272" s="311"/>
      <c r="C1272" s="312"/>
      <c r="D1272" s="364"/>
      <c r="E1272" s="365"/>
    </row>
    <row r="1273" spans="1:5" hidden="1">
      <c r="A1273" s="68"/>
      <c r="B1273" s="420" t="s">
        <v>577</v>
      </c>
      <c r="C1273" s="420"/>
      <c r="D1273" s="368" t="s">
        <v>347</v>
      </c>
      <c r="E1273" s="352"/>
    </row>
    <row r="1274" spans="1:5" hidden="1">
      <c r="A1274" s="68"/>
      <c r="D1274" s="69"/>
      <c r="E1274" s="69"/>
    </row>
    <row r="1275" spans="1:5" hidden="1">
      <c r="A1275" s="345" t="s">
        <v>64</v>
      </c>
      <c r="B1275" s="311" t="s">
        <v>205</v>
      </c>
      <c r="C1275" s="442" t="s">
        <v>65</v>
      </c>
      <c r="D1275" s="352"/>
      <c r="E1275" s="352">
        <f>+D1282+D1297+D1277+D1294+D1291+D1287</f>
        <v>0</v>
      </c>
    </row>
    <row r="1276" spans="1:5" hidden="1">
      <c r="A1276" s="350" t="s">
        <v>578</v>
      </c>
      <c r="D1276" s="69"/>
      <c r="E1276" s="69"/>
    </row>
    <row r="1277" spans="1:5" hidden="1">
      <c r="A1277" s="331" t="s">
        <v>64</v>
      </c>
      <c r="B1277" s="331" t="s">
        <v>279</v>
      </c>
      <c r="C1277" s="332" t="s">
        <v>78</v>
      </c>
      <c r="D1277" s="353">
        <f>SUM(D1278:D1280)</f>
        <v>0</v>
      </c>
      <c r="E1277" s="69"/>
    </row>
    <row r="1278" spans="1:5" hidden="1">
      <c r="A1278" s="307" t="s">
        <v>64</v>
      </c>
      <c r="B1278" s="307" t="s">
        <v>79</v>
      </c>
      <c r="C1278" s="336" t="s">
        <v>80</v>
      </c>
      <c r="D1278" s="69">
        <v>0</v>
      </c>
      <c r="E1278" s="69"/>
    </row>
    <row r="1279" spans="1:5" hidden="1">
      <c r="A1279" s="350" t="s">
        <v>64</v>
      </c>
      <c r="B1279" s="307" t="s">
        <v>214</v>
      </c>
      <c r="C1279" s="308" t="s">
        <v>215</v>
      </c>
      <c r="D1279" s="69">
        <v>0</v>
      </c>
      <c r="E1279" s="69"/>
    </row>
    <row r="1280" spans="1:5" hidden="1">
      <c r="A1280" s="350" t="s">
        <v>64</v>
      </c>
      <c r="B1280" s="307" t="s">
        <v>81</v>
      </c>
      <c r="C1280" s="308" t="s">
        <v>579</v>
      </c>
      <c r="D1280" s="69">
        <v>0</v>
      </c>
      <c r="E1280" s="69"/>
    </row>
    <row r="1281" spans="1:5" hidden="1">
      <c r="A1281" s="350"/>
      <c r="D1281" s="69"/>
      <c r="E1281" s="69"/>
    </row>
    <row r="1282" spans="1:5" hidden="1">
      <c r="A1282" s="331" t="s">
        <v>64</v>
      </c>
      <c r="B1282" s="331">
        <v>1.04</v>
      </c>
      <c r="C1282" s="332" t="s">
        <v>90</v>
      </c>
      <c r="D1282" s="353">
        <f>SUM(D1283:D1284)</f>
        <v>0</v>
      </c>
      <c r="E1282" s="352"/>
    </row>
    <row r="1283" spans="1:5" hidden="1">
      <c r="A1283" s="350" t="s">
        <v>64</v>
      </c>
      <c r="B1283" s="350" t="s">
        <v>207</v>
      </c>
      <c r="C1283" s="68" t="s">
        <v>216</v>
      </c>
      <c r="D1283" s="69">
        <v>0</v>
      </c>
      <c r="E1283" s="352"/>
    </row>
    <row r="1284" spans="1:5" hidden="1">
      <c r="A1284" s="350" t="s">
        <v>64</v>
      </c>
      <c r="B1284" s="350" t="s">
        <v>95</v>
      </c>
      <c r="C1284" s="68" t="s">
        <v>96</v>
      </c>
      <c r="D1284" s="69"/>
      <c r="E1284" s="352"/>
    </row>
    <row r="1285" spans="1:5" hidden="1">
      <c r="A1285" s="350" t="s">
        <v>64</v>
      </c>
      <c r="B1285" s="350" t="s">
        <v>97</v>
      </c>
      <c r="C1285" s="68" t="s">
        <v>98</v>
      </c>
      <c r="D1285" s="69">
        <v>0</v>
      </c>
      <c r="E1285" s="443"/>
    </row>
    <row r="1286" spans="1:5" hidden="1">
      <c r="A1286" s="350"/>
      <c r="B1286" s="350"/>
      <c r="C1286" s="68"/>
      <c r="D1286" s="69"/>
      <c r="E1286" s="69"/>
    </row>
    <row r="1287" spans="1:5" hidden="1">
      <c r="A1287" s="331" t="s">
        <v>64</v>
      </c>
      <c r="B1287" s="331">
        <v>1.05</v>
      </c>
      <c r="C1287" s="332" t="s">
        <v>362</v>
      </c>
      <c r="D1287" s="353">
        <f>+D1289+D1288</f>
        <v>0</v>
      </c>
      <c r="E1287" s="352"/>
    </row>
    <row r="1288" spans="1:5" hidden="1">
      <c r="A1288" s="350" t="s">
        <v>64</v>
      </c>
      <c r="B1288" s="350" t="s">
        <v>249</v>
      </c>
      <c r="C1288" s="68" t="s">
        <v>250</v>
      </c>
      <c r="D1288" s="69">
        <v>0</v>
      </c>
      <c r="E1288" s="352"/>
    </row>
    <row r="1289" spans="1:5" hidden="1">
      <c r="A1289" s="350" t="s">
        <v>64</v>
      </c>
      <c r="B1289" s="350" t="s">
        <v>580</v>
      </c>
      <c r="C1289" s="68" t="s">
        <v>581</v>
      </c>
      <c r="D1289" s="69">
        <v>0</v>
      </c>
      <c r="E1289" s="352"/>
    </row>
    <row r="1290" spans="1:5" hidden="1">
      <c r="A1290" s="68"/>
      <c r="B1290" s="350"/>
      <c r="C1290" s="68"/>
      <c r="D1290" s="69"/>
      <c r="E1290" s="69"/>
    </row>
    <row r="1291" spans="1:5" hidden="1">
      <c r="A1291" s="331" t="s">
        <v>64</v>
      </c>
      <c r="B1291" s="331" t="s">
        <v>99</v>
      </c>
      <c r="C1291" s="332" t="s">
        <v>100</v>
      </c>
      <c r="D1291" s="353">
        <f>+D1292</f>
        <v>0</v>
      </c>
      <c r="E1291" s="69"/>
    </row>
    <row r="1292" spans="1:5" hidden="1">
      <c r="A1292" s="350" t="s">
        <v>64</v>
      </c>
      <c r="B1292" s="307" t="s">
        <v>101</v>
      </c>
      <c r="C1292" s="308" t="s">
        <v>102</v>
      </c>
      <c r="D1292" s="69">
        <v>0</v>
      </c>
      <c r="E1292" s="69"/>
    </row>
    <row r="1293" spans="1:5" hidden="1">
      <c r="A1293" s="350"/>
      <c r="D1293" s="69"/>
      <c r="E1293" s="69"/>
    </row>
    <row r="1294" spans="1:5" hidden="1">
      <c r="A1294" s="331" t="s">
        <v>64</v>
      </c>
      <c r="B1294" s="331">
        <v>1.07</v>
      </c>
      <c r="C1294" s="332" t="s">
        <v>282</v>
      </c>
      <c r="D1294" s="353">
        <f>+D1295</f>
        <v>0</v>
      </c>
      <c r="E1294" s="69"/>
    </row>
    <row r="1295" spans="1:5" hidden="1">
      <c r="A1295" s="350" t="s">
        <v>64</v>
      </c>
      <c r="B1295" s="350" t="s">
        <v>363</v>
      </c>
      <c r="C1295" s="68" t="s">
        <v>364</v>
      </c>
      <c r="D1295" s="69">
        <v>0</v>
      </c>
      <c r="E1295" s="69"/>
    </row>
    <row r="1296" spans="1:5" hidden="1">
      <c r="A1296" s="68"/>
      <c r="B1296" s="350"/>
      <c r="C1296" s="68"/>
      <c r="D1296" s="69"/>
      <c r="E1296" s="69"/>
    </row>
    <row r="1297" spans="1:5" hidden="1">
      <c r="A1297" s="331" t="s">
        <v>64</v>
      </c>
      <c r="B1297" s="331">
        <v>1.08</v>
      </c>
      <c r="C1297" s="332" t="s">
        <v>103</v>
      </c>
      <c r="D1297" s="353">
        <f>SUM(D1298:D1304)</f>
        <v>0</v>
      </c>
      <c r="E1297" s="352"/>
    </row>
    <row r="1298" spans="1:5" hidden="1">
      <c r="A1298" s="350" t="s">
        <v>64</v>
      </c>
      <c r="B1298" s="350" t="s">
        <v>104</v>
      </c>
      <c r="C1298" s="68" t="s">
        <v>105</v>
      </c>
      <c r="D1298" s="69">
        <v>0</v>
      </c>
      <c r="E1298" s="69"/>
    </row>
    <row r="1299" spans="1:5" hidden="1">
      <c r="A1299" s="350" t="s">
        <v>64</v>
      </c>
      <c r="B1299" s="350" t="s">
        <v>570</v>
      </c>
      <c r="C1299" s="68" t="s">
        <v>571</v>
      </c>
      <c r="D1299" s="69">
        <v>0</v>
      </c>
      <c r="E1299" s="69"/>
    </row>
    <row r="1300" spans="1:5" hidden="1">
      <c r="A1300" s="350" t="s">
        <v>64</v>
      </c>
      <c r="B1300" s="350" t="s">
        <v>108</v>
      </c>
      <c r="C1300" s="68" t="s">
        <v>109</v>
      </c>
      <c r="D1300" s="69">
        <v>0</v>
      </c>
      <c r="E1300" s="69"/>
    </row>
    <row r="1301" spans="1:5" hidden="1">
      <c r="A1301" s="350" t="s">
        <v>64</v>
      </c>
      <c r="B1301" s="350" t="s">
        <v>110</v>
      </c>
      <c r="C1301" s="68" t="s">
        <v>111</v>
      </c>
      <c r="D1301" s="69">
        <v>0</v>
      </c>
      <c r="E1301" s="69"/>
    </row>
    <row r="1302" spans="1:5" hidden="1">
      <c r="A1302" s="350" t="s">
        <v>64</v>
      </c>
      <c r="B1302" s="350" t="s">
        <v>106</v>
      </c>
      <c r="C1302" s="68" t="s">
        <v>107</v>
      </c>
      <c r="D1302" s="69">
        <v>0</v>
      </c>
      <c r="E1302" s="69"/>
    </row>
    <row r="1303" spans="1:5" hidden="1">
      <c r="A1303" s="350" t="s">
        <v>64</v>
      </c>
      <c r="B1303" s="350" t="s">
        <v>112</v>
      </c>
      <c r="C1303" s="68" t="s">
        <v>113</v>
      </c>
      <c r="D1303" s="69">
        <v>0</v>
      </c>
      <c r="E1303" s="69"/>
    </row>
    <row r="1304" spans="1:5" hidden="1">
      <c r="A1304" s="350" t="s">
        <v>64</v>
      </c>
      <c r="B1304" s="350" t="s">
        <v>116</v>
      </c>
      <c r="C1304" s="68" t="s">
        <v>117</v>
      </c>
      <c r="D1304" s="69">
        <v>0</v>
      </c>
      <c r="E1304" s="69"/>
    </row>
    <row r="1305" spans="1:5" hidden="1">
      <c r="A1305" s="350"/>
      <c r="B1305" s="350"/>
      <c r="C1305" s="444"/>
      <c r="D1305" s="69"/>
      <c r="E1305" s="69"/>
    </row>
    <row r="1306" spans="1:5" hidden="1">
      <c r="A1306" s="350"/>
      <c r="B1306" s="350"/>
      <c r="C1306" s="444"/>
      <c r="D1306" s="69"/>
      <c r="E1306" s="69"/>
    </row>
    <row r="1307" spans="1:5" hidden="1">
      <c r="A1307" s="345" t="s">
        <v>64</v>
      </c>
      <c r="B1307" s="345">
        <v>2</v>
      </c>
      <c r="C1307" s="346" t="s">
        <v>122</v>
      </c>
      <c r="D1307" s="352"/>
      <c r="E1307" s="352">
        <f>+D1309+D1320+D1331+D1327+D1315</f>
        <v>0</v>
      </c>
    </row>
    <row r="1308" spans="1:5" hidden="1">
      <c r="A1308" s="68"/>
      <c r="B1308" s="350"/>
      <c r="C1308" s="444"/>
      <c r="D1308" s="69"/>
      <c r="E1308" s="69"/>
    </row>
    <row r="1309" spans="1:5" hidden="1">
      <c r="A1309" s="331" t="s">
        <v>64</v>
      </c>
      <c r="B1309" s="331">
        <v>2.0099999999999998</v>
      </c>
      <c r="C1309" s="332" t="s">
        <v>124</v>
      </c>
      <c r="D1309" s="353">
        <f>SUM(D1310:D1313)</f>
        <v>0</v>
      </c>
      <c r="E1309" s="352"/>
    </row>
    <row r="1310" spans="1:5" hidden="1">
      <c r="A1310" s="350" t="s">
        <v>64</v>
      </c>
      <c r="B1310" s="350" t="s">
        <v>125</v>
      </c>
      <c r="C1310" s="68" t="s">
        <v>126</v>
      </c>
      <c r="D1310" s="69">
        <v>0</v>
      </c>
      <c r="E1310" s="69"/>
    </row>
    <row r="1311" spans="1:5" hidden="1">
      <c r="A1311" s="350" t="s">
        <v>64</v>
      </c>
      <c r="B1311" s="350" t="s">
        <v>127</v>
      </c>
      <c r="C1311" s="68" t="s">
        <v>128</v>
      </c>
      <c r="D1311" s="69">
        <v>0</v>
      </c>
      <c r="E1311" s="69"/>
    </row>
    <row r="1312" spans="1:5" hidden="1">
      <c r="A1312" s="350" t="s">
        <v>64</v>
      </c>
      <c r="B1312" s="350" t="s">
        <v>129</v>
      </c>
      <c r="C1312" s="68" t="s">
        <v>130</v>
      </c>
      <c r="D1312" s="69">
        <v>0</v>
      </c>
      <c r="E1312" s="69"/>
    </row>
    <row r="1313" spans="1:5" hidden="1">
      <c r="A1313" s="350" t="s">
        <v>64</v>
      </c>
      <c r="B1313" s="350" t="s">
        <v>218</v>
      </c>
      <c r="C1313" s="68" t="s">
        <v>219</v>
      </c>
      <c r="D1313" s="69">
        <v>0</v>
      </c>
      <c r="E1313" s="69"/>
    </row>
    <row r="1314" spans="1:5" hidden="1">
      <c r="A1314" s="350"/>
      <c r="B1314" s="350"/>
      <c r="C1314" s="68"/>
      <c r="D1314" s="69"/>
      <c r="E1314" s="69"/>
    </row>
    <row r="1315" spans="1:5" ht="10.8" hidden="1" customHeight="1">
      <c r="A1315" s="331" t="s">
        <v>64</v>
      </c>
      <c r="B1315" s="331">
        <v>2.02</v>
      </c>
      <c r="C1315" s="332" t="s">
        <v>237</v>
      </c>
      <c r="D1315" s="353">
        <f>SUM(D1316:D1318)</f>
        <v>0</v>
      </c>
      <c r="E1315" s="352"/>
    </row>
    <row r="1316" spans="1:5" hidden="1">
      <c r="A1316" s="350" t="s">
        <v>64</v>
      </c>
      <c r="B1316" s="350" t="s">
        <v>238</v>
      </c>
      <c r="C1316" s="68" t="s">
        <v>239</v>
      </c>
      <c r="D1316" s="69">
        <v>0</v>
      </c>
      <c r="E1316" s="69"/>
    </row>
    <row r="1317" spans="1:5" hidden="1">
      <c r="A1317" s="350" t="s">
        <v>64</v>
      </c>
      <c r="B1317" s="350" t="s">
        <v>285</v>
      </c>
      <c r="C1317" s="68" t="s">
        <v>286</v>
      </c>
      <c r="D1317" s="69">
        <v>0</v>
      </c>
      <c r="E1317" s="69"/>
    </row>
    <row r="1318" spans="1:5" hidden="1">
      <c r="A1318" s="350" t="s">
        <v>64</v>
      </c>
      <c r="B1318" s="350" t="s">
        <v>582</v>
      </c>
      <c r="C1318" s="68" t="s">
        <v>583</v>
      </c>
      <c r="D1318" s="69">
        <v>0</v>
      </c>
      <c r="E1318" s="69"/>
    </row>
    <row r="1319" spans="1:5" hidden="1">
      <c r="A1319" s="68"/>
      <c r="B1319" s="350"/>
      <c r="C1319" s="68"/>
      <c r="D1319" s="69"/>
      <c r="E1319" s="69"/>
    </row>
    <row r="1320" spans="1:5" ht="20.399999999999999" hidden="1">
      <c r="A1320" s="331" t="s">
        <v>64</v>
      </c>
      <c r="B1320" s="331">
        <v>2.0299999999999998</v>
      </c>
      <c r="C1320" s="332" t="s">
        <v>132</v>
      </c>
      <c r="D1320" s="353">
        <f>SUM(D1321:D1325)</f>
        <v>0</v>
      </c>
      <c r="E1320" s="352"/>
    </row>
    <row r="1321" spans="1:5" hidden="1">
      <c r="A1321" s="350" t="s">
        <v>64</v>
      </c>
      <c r="B1321" s="350" t="s">
        <v>133</v>
      </c>
      <c r="C1321" s="68" t="s">
        <v>134</v>
      </c>
      <c r="D1321" s="69">
        <v>0</v>
      </c>
      <c r="E1321" s="69"/>
    </row>
    <row r="1322" spans="1:5" hidden="1">
      <c r="A1322" s="350" t="s">
        <v>64</v>
      </c>
      <c r="B1322" s="350" t="s">
        <v>135</v>
      </c>
      <c r="C1322" s="68" t="s">
        <v>136</v>
      </c>
      <c r="D1322" s="69">
        <v>0</v>
      </c>
      <c r="E1322" s="69"/>
    </row>
    <row r="1323" spans="1:5" hidden="1">
      <c r="A1323" s="350" t="s">
        <v>64</v>
      </c>
      <c r="B1323" s="350" t="s">
        <v>254</v>
      </c>
      <c r="C1323" s="68" t="s">
        <v>255</v>
      </c>
      <c r="D1323" s="69">
        <v>0</v>
      </c>
      <c r="E1323" s="69"/>
    </row>
    <row r="1324" spans="1:5" hidden="1">
      <c r="A1324" s="350" t="s">
        <v>64</v>
      </c>
      <c r="B1324" s="350" t="s">
        <v>240</v>
      </c>
      <c r="C1324" s="68" t="s">
        <v>241</v>
      </c>
      <c r="D1324" s="69">
        <v>0</v>
      </c>
      <c r="E1324" s="69"/>
    </row>
    <row r="1325" spans="1:5" ht="20.399999999999999" hidden="1">
      <c r="A1325" s="350" t="s">
        <v>64</v>
      </c>
      <c r="B1325" s="350" t="s">
        <v>256</v>
      </c>
      <c r="C1325" s="305" t="s">
        <v>257</v>
      </c>
      <c r="D1325" s="69">
        <v>0</v>
      </c>
      <c r="E1325" s="69"/>
    </row>
    <row r="1326" spans="1:5" hidden="1">
      <c r="A1326" s="68"/>
      <c r="B1326" s="350"/>
      <c r="C1326" s="68"/>
      <c r="D1326" s="69"/>
      <c r="E1326" s="69"/>
    </row>
    <row r="1327" spans="1:5" hidden="1">
      <c r="A1327" s="331" t="s">
        <v>64</v>
      </c>
      <c r="B1327" s="331">
        <v>2.04</v>
      </c>
      <c r="C1327" s="332" t="s">
        <v>220</v>
      </c>
      <c r="D1327" s="353">
        <f>SUM(D1328:D1329)</f>
        <v>0</v>
      </c>
      <c r="E1327" s="352"/>
    </row>
    <row r="1328" spans="1:5" hidden="1">
      <c r="A1328" s="350" t="s">
        <v>64</v>
      </c>
      <c r="B1328" s="350" t="s">
        <v>141</v>
      </c>
      <c r="C1328" s="68" t="s">
        <v>142</v>
      </c>
      <c r="D1328" s="69">
        <v>0</v>
      </c>
      <c r="E1328" s="69"/>
    </row>
    <row r="1329" spans="1:5" hidden="1">
      <c r="A1329" s="350" t="s">
        <v>64</v>
      </c>
      <c r="B1329" s="350" t="s">
        <v>143</v>
      </c>
      <c r="C1329" s="68" t="s">
        <v>144</v>
      </c>
      <c r="D1329" s="69">
        <v>0</v>
      </c>
      <c r="E1329" s="69"/>
    </row>
    <row r="1330" spans="1:5" hidden="1">
      <c r="A1330" s="68"/>
      <c r="B1330" s="350"/>
      <c r="C1330" s="68"/>
      <c r="D1330" s="69"/>
      <c r="E1330" s="69"/>
    </row>
    <row r="1331" spans="1:5" hidden="1">
      <c r="A1331" s="331" t="s">
        <v>64</v>
      </c>
      <c r="B1331" s="331">
        <v>2.99</v>
      </c>
      <c r="C1331" s="332" t="s">
        <v>146</v>
      </c>
      <c r="D1331" s="353">
        <f>SUM(D1332:D1337)</f>
        <v>0</v>
      </c>
      <c r="E1331" s="352"/>
    </row>
    <row r="1332" spans="1:5" hidden="1">
      <c r="A1332" s="350" t="s">
        <v>64</v>
      </c>
      <c r="B1332" s="350" t="s">
        <v>147</v>
      </c>
      <c r="C1332" s="68" t="s">
        <v>148</v>
      </c>
      <c r="D1332" s="69">
        <v>0</v>
      </c>
      <c r="E1332" s="445"/>
    </row>
    <row r="1333" spans="1:5" hidden="1">
      <c r="A1333" s="350" t="s">
        <v>64</v>
      </c>
      <c r="B1333" s="350" t="s">
        <v>149</v>
      </c>
      <c r="C1333" s="68" t="s">
        <v>150</v>
      </c>
      <c r="D1333" s="69">
        <v>0</v>
      </c>
      <c r="E1333" s="445"/>
    </row>
    <row r="1334" spans="1:5" hidden="1">
      <c r="A1334" s="350" t="s">
        <v>64</v>
      </c>
      <c r="B1334" s="350" t="s">
        <v>151</v>
      </c>
      <c r="C1334" s="68" t="s">
        <v>152</v>
      </c>
      <c r="D1334" s="69">
        <v>0</v>
      </c>
      <c r="E1334" s="445"/>
    </row>
    <row r="1335" spans="1:5" hidden="1">
      <c r="A1335" s="350" t="s">
        <v>64</v>
      </c>
      <c r="B1335" s="350" t="s">
        <v>153</v>
      </c>
      <c r="C1335" s="68" t="s">
        <v>154</v>
      </c>
      <c r="D1335" s="69">
        <v>0</v>
      </c>
      <c r="E1335" s="445"/>
    </row>
    <row r="1336" spans="1:5" hidden="1">
      <c r="A1336" s="350" t="s">
        <v>64</v>
      </c>
      <c r="B1336" s="350" t="s">
        <v>155</v>
      </c>
      <c r="C1336" s="68" t="s">
        <v>156</v>
      </c>
      <c r="D1336" s="69">
        <v>0</v>
      </c>
      <c r="E1336" s="445"/>
    </row>
    <row r="1337" spans="1:5" hidden="1">
      <c r="A1337" s="350" t="s">
        <v>64</v>
      </c>
      <c r="B1337" s="350" t="s">
        <v>291</v>
      </c>
      <c r="C1337" s="68" t="s">
        <v>292</v>
      </c>
      <c r="D1337" s="69">
        <v>0</v>
      </c>
      <c r="E1337" s="445"/>
    </row>
    <row r="1338" spans="1:5" hidden="1">
      <c r="A1338" s="350"/>
      <c r="B1338" s="350"/>
      <c r="C1338" s="68"/>
      <c r="D1338" s="69"/>
      <c r="E1338" s="445"/>
    </row>
    <row r="1339" spans="1:5" hidden="1">
      <c r="A1339" s="68"/>
      <c r="B1339" s="350"/>
      <c r="C1339" s="68"/>
      <c r="D1339" s="69"/>
      <c r="E1339" s="445"/>
    </row>
    <row r="1340" spans="1:5" hidden="1">
      <c r="A1340" s="345">
        <v>2</v>
      </c>
      <c r="B1340" s="345">
        <v>5</v>
      </c>
      <c r="C1340" s="346" t="s">
        <v>157</v>
      </c>
      <c r="D1340" s="352"/>
      <c r="E1340" s="352">
        <f>+D1342+D1351</f>
        <v>0</v>
      </c>
    </row>
    <row r="1341" spans="1:5" hidden="1">
      <c r="A1341" s="68"/>
      <c r="B1341" s="350"/>
      <c r="C1341" s="444"/>
      <c r="D1341" s="69"/>
      <c r="E1341" s="68"/>
    </row>
    <row r="1342" spans="1:5" hidden="1">
      <c r="A1342" s="331" t="s">
        <v>158</v>
      </c>
      <c r="B1342" s="331">
        <v>5.01</v>
      </c>
      <c r="C1342" s="332" t="s">
        <v>584</v>
      </c>
      <c r="D1342" s="353">
        <f>SUM(D1343:D1349)</f>
        <v>0</v>
      </c>
      <c r="E1342" s="352"/>
    </row>
    <row r="1343" spans="1:5" hidden="1">
      <c r="A1343" s="350" t="s">
        <v>158</v>
      </c>
      <c r="B1343" s="350" t="s">
        <v>221</v>
      </c>
      <c r="C1343" s="68" t="s">
        <v>585</v>
      </c>
      <c r="D1343" s="69">
        <v>0</v>
      </c>
      <c r="E1343" s="445"/>
    </row>
    <row r="1344" spans="1:5" hidden="1">
      <c r="A1344" s="350" t="s">
        <v>158</v>
      </c>
      <c r="B1344" s="350" t="s">
        <v>161</v>
      </c>
      <c r="C1344" s="68" t="s">
        <v>162</v>
      </c>
      <c r="D1344" s="69">
        <v>0</v>
      </c>
      <c r="E1344" s="445"/>
    </row>
    <row r="1345" spans="1:5" hidden="1">
      <c r="A1345" s="350" t="s">
        <v>158</v>
      </c>
      <c r="B1345" s="350" t="s">
        <v>163</v>
      </c>
      <c r="C1345" s="68" t="s">
        <v>164</v>
      </c>
      <c r="D1345" s="69">
        <v>0</v>
      </c>
      <c r="E1345" s="445"/>
    </row>
    <row r="1346" spans="1:5" hidden="1">
      <c r="A1346" s="350" t="s">
        <v>158</v>
      </c>
      <c r="B1346" s="350" t="s">
        <v>165</v>
      </c>
      <c r="C1346" s="68" t="s">
        <v>166</v>
      </c>
      <c r="D1346" s="69">
        <v>0</v>
      </c>
      <c r="E1346" s="445"/>
    </row>
    <row r="1347" spans="1:5" hidden="1">
      <c r="A1347" s="350" t="s">
        <v>158</v>
      </c>
      <c r="B1347" s="350" t="s">
        <v>167</v>
      </c>
      <c r="C1347" s="68" t="s">
        <v>563</v>
      </c>
      <c r="D1347" s="69">
        <v>0</v>
      </c>
      <c r="E1347" s="445"/>
    </row>
    <row r="1348" spans="1:5" hidden="1">
      <c r="A1348" s="350" t="s">
        <v>158</v>
      </c>
      <c r="B1348" s="350" t="s">
        <v>293</v>
      </c>
      <c r="C1348" s="68" t="s">
        <v>586</v>
      </c>
      <c r="D1348" s="69">
        <v>0</v>
      </c>
      <c r="E1348" s="445"/>
    </row>
    <row r="1349" spans="1:5" hidden="1">
      <c r="A1349" s="350" t="s">
        <v>158</v>
      </c>
      <c r="B1349" s="350" t="s">
        <v>169</v>
      </c>
      <c r="C1349" s="68" t="s">
        <v>170</v>
      </c>
      <c r="D1349" s="69">
        <v>0</v>
      </c>
      <c r="E1349" s="445"/>
    </row>
    <row r="1350" spans="1:5" hidden="1">
      <c r="A1350" s="350"/>
      <c r="B1350" s="350"/>
      <c r="C1350" s="68"/>
      <c r="D1350" s="69"/>
      <c r="E1350" s="445"/>
    </row>
    <row r="1351" spans="1:5" hidden="1">
      <c r="A1351" s="331"/>
      <c r="B1351" s="331">
        <v>5.0199999999999996</v>
      </c>
      <c r="C1351" s="332" t="s">
        <v>587</v>
      </c>
      <c r="D1351" s="353">
        <f>SUM(D1352:D1353)</f>
        <v>0</v>
      </c>
      <c r="E1351" s="352"/>
    </row>
    <row r="1352" spans="1:5" hidden="1">
      <c r="A1352" s="350" t="s">
        <v>414</v>
      </c>
      <c r="B1352" s="350" t="s">
        <v>415</v>
      </c>
      <c r="C1352" s="68" t="s">
        <v>416</v>
      </c>
      <c r="D1352" s="69">
        <v>0</v>
      </c>
      <c r="E1352" s="445"/>
    </row>
    <row r="1353" spans="1:5" hidden="1">
      <c r="A1353" s="350" t="s">
        <v>414</v>
      </c>
      <c r="B1353" s="350" t="s">
        <v>182</v>
      </c>
      <c r="C1353" s="68" t="s">
        <v>183</v>
      </c>
      <c r="D1353" s="69">
        <v>0</v>
      </c>
      <c r="E1353" s="445"/>
    </row>
    <row r="1354" spans="1:5" hidden="1">
      <c r="A1354" s="350"/>
      <c r="B1354" s="350"/>
      <c r="C1354" s="68"/>
      <c r="D1354" s="69"/>
      <c r="E1354" s="445"/>
    </row>
    <row r="1355" spans="1:5" hidden="1">
      <c r="A1355" s="350"/>
      <c r="B1355" s="350"/>
      <c r="C1355" s="68"/>
      <c r="D1355" s="69"/>
      <c r="E1355" s="445"/>
    </row>
    <row r="1356" spans="1:5" hidden="1">
      <c r="A1356" s="345" t="s">
        <v>348</v>
      </c>
      <c r="B1356" s="345">
        <v>6</v>
      </c>
      <c r="C1356" s="346" t="s">
        <v>185</v>
      </c>
      <c r="D1356" s="352"/>
      <c r="E1356" s="352">
        <f>+D1358</f>
        <v>0</v>
      </c>
    </row>
    <row r="1357" spans="1:5" hidden="1">
      <c r="A1357" s="350"/>
      <c r="B1357" s="350"/>
      <c r="C1357" s="68"/>
      <c r="D1357" s="69"/>
      <c r="E1357" s="445"/>
    </row>
    <row r="1358" spans="1:5" ht="20.399999999999999" hidden="1">
      <c r="A1358" s="331" t="s">
        <v>184</v>
      </c>
      <c r="B1358" s="331" t="s">
        <v>186</v>
      </c>
      <c r="C1358" s="332" t="s">
        <v>187</v>
      </c>
      <c r="D1358" s="353">
        <f>+D1359</f>
        <v>0</v>
      </c>
      <c r="E1358" s="445"/>
    </row>
    <row r="1359" spans="1:5" hidden="1">
      <c r="A1359" s="350" t="s">
        <v>184</v>
      </c>
      <c r="B1359" s="350" t="s">
        <v>349</v>
      </c>
      <c r="C1359" s="68" t="s">
        <v>350</v>
      </c>
      <c r="D1359" s="69">
        <v>0</v>
      </c>
      <c r="E1359" s="445"/>
    </row>
    <row r="1360" spans="1:5" hidden="1">
      <c r="A1360" s="350"/>
      <c r="B1360" s="350"/>
      <c r="C1360" s="68"/>
      <c r="D1360" s="69"/>
      <c r="E1360" s="445"/>
    </row>
    <row r="1361" spans="1:5" hidden="1">
      <c r="A1361" s="350"/>
      <c r="B1361" s="350"/>
      <c r="C1361" s="68"/>
      <c r="D1361" s="69"/>
      <c r="E1361" s="445"/>
    </row>
    <row r="1362" spans="1:5" hidden="1">
      <c r="A1362" s="68"/>
      <c r="B1362" s="311" t="s">
        <v>191</v>
      </c>
      <c r="C1362" s="346" t="s">
        <v>192</v>
      </c>
      <c r="D1362" s="69"/>
      <c r="E1362" s="352">
        <f>+D1364</f>
        <v>0</v>
      </c>
    </row>
    <row r="1363" spans="1:5" ht="10.8" hidden="1" customHeight="1">
      <c r="A1363" s="68"/>
      <c r="C1363" s="68"/>
      <c r="D1363" s="69"/>
      <c r="E1363" s="68"/>
    </row>
    <row r="1364" spans="1:5" hidden="1">
      <c r="A1364" s="331"/>
      <c r="B1364" s="331" t="s">
        <v>193</v>
      </c>
      <c r="C1364" s="332" t="s">
        <v>194</v>
      </c>
      <c r="D1364" s="353">
        <f>+D1365</f>
        <v>0</v>
      </c>
      <c r="E1364" s="446"/>
    </row>
    <row r="1365" spans="1:5" hidden="1">
      <c r="A1365" s="350">
        <v>4</v>
      </c>
      <c r="B1365" s="307" t="s">
        <v>197</v>
      </c>
      <c r="C1365" s="68" t="s">
        <v>198</v>
      </c>
      <c r="D1365" s="69">
        <v>0</v>
      </c>
      <c r="E1365" s="446"/>
    </row>
    <row r="1366" spans="1:5" hidden="1">
      <c r="A1366" s="68"/>
      <c r="B1366" s="350"/>
      <c r="C1366" s="68"/>
      <c r="D1366" s="69"/>
      <c r="E1366" s="446"/>
    </row>
    <row r="1367" spans="1:5" hidden="1">
      <c r="A1367" s="68"/>
      <c r="B1367" s="350"/>
      <c r="C1367" s="68"/>
      <c r="D1367" s="69"/>
      <c r="E1367" s="69"/>
    </row>
    <row r="1368" spans="1:5" ht="12" hidden="1">
      <c r="A1368" s="68"/>
      <c r="B1368" s="311"/>
      <c r="C1368" s="312" t="s">
        <v>588</v>
      </c>
      <c r="D1368" s="352"/>
      <c r="E1368" s="365">
        <f>SUM(E1273:E1366)</f>
        <v>0</v>
      </c>
    </row>
    <row r="1369" spans="1:5" hidden="1">
      <c r="B1369" s="311"/>
      <c r="C1369" s="312"/>
      <c r="D1369" s="364"/>
      <c r="E1369" s="68"/>
    </row>
    <row r="1370" spans="1:5" hidden="1">
      <c r="B1370" s="311"/>
      <c r="C1370" s="312"/>
      <c r="D1370" s="364"/>
    </row>
    <row r="1371" spans="1:5" ht="12" hidden="1">
      <c r="B1371" s="311"/>
      <c r="C1371" s="312"/>
      <c r="D1371" s="364"/>
      <c r="E1371" s="365"/>
    </row>
    <row r="1372" spans="1:5" ht="12" hidden="1">
      <c r="B1372" s="311"/>
      <c r="C1372" s="312"/>
      <c r="D1372" s="364"/>
      <c r="E1372" s="365"/>
    </row>
    <row r="1373" spans="1:5" ht="12" hidden="1">
      <c r="B1373" s="311"/>
      <c r="C1373" s="312"/>
      <c r="D1373" s="364"/>
      <c r="E1373" s="365"/>
    </row>
    <row r="1374" spans="1:5" ht="12" hidden="1">
      <c r="B1374" s="367" t="s">
        <v>589</v>
      </c>
      <c r="C1374" s="68"/>
      <c r="D1374" s="368" t="s">
        <v>354</v>
      </c>
      <c r="E1374" s="365"/>
    </row>
    <row r="1375" spans="1:5" ht="12" hidden="1">
      <c r="A1375" s="326"/>
      <c r="B1375" s="316"/>
      <c r="C1375" s="317"/>
      <c r="D1375" s="328"/>
      <c r="E1375" s="365"/>
    </row>
    <row r="1376" spans="1:5" hidden="1">
      <c r="A1376" s="315" t="s">
        <v>23</v>
      </c>
      <c r="B1376" s="316" t="s">
        <v>24</v>
      </c>
      <c r="C1376" s="317" t="s">
        <v>25</v>
      </c>
      <c r="D1376" s="318"/>
      <c r="E1376" s="352">
        <f>+D1381+D1388+D1392+D1378</f>
        <v>0</v>
      </c>
    </row>
    <row r="1377" spans="1:5" hidden="1">
      <c r="B1377" s="316"/>
      <c r="C1377" s="320"/>
      <c r="D1377" s="318"/>
      <c r="E1377" s="68"/>
    </row>
    <row r="1378" spans="1:5" ht="12" hidden="1">
      <c r="A1378" s="321" t="s">
        <v>26</v>
      </c>
      <c r="B1378" s="322" t="s">
        <v>35</v>
      </c>
      <c r="C1378" s="323" t="s">
        <v>36</v>
      </c>
      <c r="D1378" s="324">
        <f>+D1379</f>
        <v>0</v>
      </c>
      <c r="E1378" s="365"/>
    </row>
    <row r="1379" spans="1:5" ht="12" hidden="1">
      <c r="A1379" s="326" t="s">
        <v>26</v>
      </c>
      <c r="B1379" s="327" t="s">
        <v>37</v>
      </c>
      <c r="C1379" s="318" t="s">
        <v>38</v>
      </c>
      <c r="D1379" s="328">
        <v>0</v>
      </c>
      <c r="E1379" s="365"/>
    </row>
    <row r="1380" spans="1:5" ht="12" hidden="1">
      <c r="D1380" s="69"/>
      <c r="E1380" s="365"/>
    </row>
    <row r="1381" spans="1:5" ht="12" hidden="1">
      <c r="A1381" s="370" t="s">
        <v>26</v>
      </c>
      <c r="B1381" s="331" t="s">
        <v>41</v>
      </c>
      <c r="C1381" s="332" t="s">
        <v>42</v>
      </c>
      <c r="D1381" s="353">
        <f>SUM(D1382:D1386)</f>
        <v>0</v>
      </c>
      <c r="E1381" s="365"/>
    </row>
    <row r="1382" spans="1:5" ht="12" hidden="1">
      <c r="A1382" s="326" t="s">
        <v>26</v>
      </c>
      <c r="B1382" s="327" t="s">
        <v>43</v>
      </c>
      <c r="C1382" s="318" t="s">
        <v>533</v>
      </c>
      <c r="D1382" s="69">
        <v>0</v>
      </c>
      <c r="E1382" s="365"/>
    </row>
    <row r="1383" spans="1:5" ht="12" hidden="1" customHeight="1">
      <c r="A1383" s="337" t="s">
        <v>26</v>
      </c>
      <c r="B1383" s="307" t="s">
        <v>227</v>
      </c>
      <c r="C1383" s="308" t="s">
        <v>228</v>
      </c>
      <c r="D1383" s="69">
        <v>0</v>
      </c>
      <c r="E1383" s="365"/>
    </row>
    <row r="1384" spans="1:5" ht="12" hidden="1">
      <c r="A1384" s="326" t="s">
        <v>26</v>
      </c>
      <c r="B1384" s="327" t="s">
        <v>45</v>
      </c>
      <c r="C1384" s="318" t="s">
        <v>46</v>
      </c>
      <c r="D1384" s="69">
        <f>+(D1378+D1383+D1385+D1386+D1382)/12</f>
        <v>0</v>
      </c>
      <c r="E1384" s="365"/>
    </row>
    <row r="1385" spans="1:5" ht="12" hidden="1">
      <c r="A1385" s="326" t="s">
        <v>26</v>
      </c>
      <c r="B1385" s="327" t="s">
        <v>47</v>
      </c>
      <c r="C1385" s="318" t="s">
        <v>48</v>
      </c>
      <c r="D1385" s="69">
        <v>0</v>
      </c>
      <c r="E1385" s="365"/>
    </row>
    <row r="1386" spans="1:5" ht="12" hidden="1">
      <c r="A1386" s="67" t="s">
        <v>26</v>
      </c>
      <c r="B1386" s="307" t="s">
        <v>342</v>
      </c>
      <c r="C1386" s="308" t="s">
        <v>343</v>
      </c>
      <c r="D1386" s="69">
        <v>0</v>
      </c>
      <c r="E1386" s="365"/>
    </row>
    <row r="1387" spans="1:5" ht="12" hidden="1">
      <c r="D1387" s="69"/>
      <c r="E1387" s="365"/>
    </row>
    <row r="1388" spans="1:5" ht="20.399999999999999" hidden="1">
      <c r="A1388" s="370" t="s">
        <v>49</v>
      </c>
      <c r="B1388" s="331" t="s">
        <v>50</v>
      </c>
      <c r="C1388" s="332" t="s">
        <v>51</v>
      </c>
      <c r="D1388" s="353">
        <f>SUM(D1389:D1390)</f>
        <v>0</v>
      </c>
      <c r="E1388" s="365"/>
    </row>
    <row r="1389" spans="1:5" ht="20.399999999999999" hidden="1">
      <c r="A1389" s="335" t="s">
        <v>49</v>
      </c>
      <c r="B1389" s="307" t="s">
        <v>52</v>
      </c>
      <c r="C1389" s="336" t="s">
        <v>262</v>
      </c>
      <c r="D1389" s="69">
        <f>+(D1378+D1383+D1385+D1386+D1382)*9.25%</f>
        <v>0</v>
      </c>
      <c r="E1389" s="365"/>
    </row>
    <row r="1390" spans="1:5" ht="20.399999999999999" hidden="1">
      <c r="A1390" s="335" t="s">
        <v>49</v>
      </c>
      <c r="B1390" s="307" t="s">
        <v>54</v>
      </c>
      <c r="C1390" s="336" t="s">
        <v>55</v>
      </c>
      <c r="D1390" s="69">
        <f>+(D1378+D1383+D1385+D1386+D1382)*0.5%</f>
        <v>0</v>
      </c>
      <c r="E1390" s="365"/>
    </row>
    <row r="1391" spans="1:5" ht="12" hidden="1">
      <c r="D1391" s="69"/>
      <c r="E1391" s="365"/>
    </row>
    <row r="1392" spans="1:5" ht="20.399999999999999" hidden="1">
      <c r="A1392" s="370" t="s">
        <v>49</v>
      </c>
      <c r="B1392" s="331" t="s">
        <v>56</v>
      </c>
      <c r="C1392" s="332" t="s">
        <v>57</v>
      </c>
      <c r="D1392" s="353">
        <f>SUM(D1393:D1395)</f>
        <v>0</v>
      </c>
      <c r="E1392" s="365"/>
    </row>
    <row r="1393" spans="1:5" ht="20.399999999999999" hidden="1">
      <c r="A1393" s="335" t="s">
        <v>49</v>
      </c>
      <c r="B1393" s="307" t="s">
        <v>58</v>
      </c>
      <c r="C1393" s="336" t="s">
        <v>59</v>
      </c>
      <c r="D1393" s="69">
        <f>+(D1378+D1383+D1385+D1386+D1382)*5.42%</f>
        <v>0</v>
      </c>
      <c r="E1393" s="365"/>
    </row>
    <row r="1394" spans="1:5" ht="20.399999999999999" hidden="1">
      <c r="A1394" s="335" t="s">
        <v>49</v>
      </c>
      <c r="B1394" s="307" t="s">
        <v>60</v>
      </c>
      <c r="C1394" s="336" t="s">
        <v>263</v>
      </c>
      <c r="D1394" s="69">
        <f>+(D1378+D1383+D1385+D1386+D1382)*3%</f>
        <v>0</v>
      </c>
      <c r="E1394" s="365"/>
    </row>
    <row r="1395" spans="1:5" ht="12" hidden="1">
      <c r="A1395" s="335" t="s">
        <v>49</v>
      </c>
      <c r="B1395" s="307" t="s">
        <v>62</v>
      </c>
      <c r="C1395" s="308" t="s">
        <v>63</v>
      </c>
      <c r="D1395" s="69">
        <f>+(D1378+D1383+D1385+D1386+D1382)*1.5%</f>
        <v>0</v>
      </c>
      <c r="E1395" s="365"/>
    </row>
    <row r="1396" spans="1:5" ht="12" hidden="1">
      <c r="A1396" s="326"/>
      <c r="B1396" s="316"/>
      <c r="C1396" s="317"/>
      <c r="D1396" s="328"/>
      <c r="E1396" s="365"/>
    </row>
    <row r="1397" spans="1:5" ht="12" hidden="1">
      <c r="A1397" s="326"/>
      <c r="B1397" s="316"/>
      <c r="C1397" s="317"/>
      <c r="D1397" s="328"/>
      <c r="E1397" s="365"/>
    </row>
    <row r="1398" spans="1:5" hidden="1">
      <c r="A1398" s="351" t="s">
        <v>64</v>
      </c>
      <c r="B1398" s="311" t="s">
        <v>205</v>
      </c>
      <c r="C1398" s="442" t="s">
        <v>65</v>
      </c>
      <c r="D1398" s="328"/>
      <c r="E1398" s="352">
        <f>+D1400+D1404+D1411+D1408</f>
        <v>0</v>
      </c>
    </row>
    <row r="1399" spans="1:5" hidden="1">
      <c r="D1399" s="328"/>
      <c r="E1399" s="68"/>
    </row>
    <row r="1400" spans="1:5" ht="12" hidden="1">
      <c r="A1400" s="330" t="s">
        <v>64</v>
      </c>
      <c r="B1400" s="331" t="s">
        <v>66</v>
      </c>
      <c r="C1400" s="332" t="s">
        <v>67</v>
      </c>
      <c r="D1400" s="353">
        <f>SUM(D1401:D1402)</f>
        <v>0</v>
      </c>
      <c r="E1400" s="365"/>
    </row>
    <row r="1401" spans="1:5" ht="12" hidden="1">
      <c r="A1401" s="67" t="s">
        <v>64</v>
      </c>
      <c r="B1401" s="307" t="s">
        <v>70</v>
      </c>
      <c r="C1401" s="68" t="s">
        <v>71</v>
      </c>
      <c r="D1401" s="328">
        <v>0</v>
      </c>
      <c r="E1401" s="365"/>
    </row>
    <row r="1402" spans="1:5" ht="12" hidden="1">
      <c r="A1402" s="67" t="s">
        <v>64</v>
      </c>
      <c r="B1402" s="307" t="s">
        <v>330</v>
      </c>
      <c r="C1402" s="68" t="s">
        <v>590</v>
      </c>
      <c r="D1402" s="328">
        <v>0</v>
      </c>
      <c r="E1402" s="365"/>
    </row>
    <row r="1403" spans="1:5" hidden="1">
      <c r="D1403" s="68"/>
      <c r="E1403" s="319"/>
    </row>
    <row r="1404" spans="1:5" hidden="1">
      <c r="A1404" s="330" t="s">
        <v>64</v>
      </c>
      <c r="B1404" s="331" t="s">
        <v>72</v>
      </c>
      <c r="C1404" s="332" t="s">
        <v>73</v>
      </c>
      <c r="D1404" s="353">
        <f>SUM(D1405:D1406)</f>
        <v>0</v>
      </c>
      <c r="E1404" s="329"/>
    </row>
    <row r="1405" spans="1:5" hidden="1">
      <c r="A1405" s="67" t="s">
        <v>64</v>
      </c>
      <c r="B1405" s="379" t="s">
        <v>74</v>
      </c>
      <c r="C1405" s="192" t="s">
        <v>591</v>
      </c>
      <c r="D1405" s="328">
        <v>0</v>
      </c>
      <c r="E1405" s="68"/>
    </row>
    <row r="1406" spans="1:5" hidden="1">
      <c r="A1406" s="67" t="s">
        <v>64</v>
      </c>
      <c r="B1406" s="379" t="s">
        <v>76</v>
      </c>
      <c r="C1406" s="192" t="s">
        <v>77</v>
      </c>
      <c r="D1406" s="328">
        <v>0</v>
      </c>
      <c r="E1406" s="329"/>
    </row>
    <row r="1407" spans="1:5" hidden="1">
      <c r="B1407" s="379"/>
      <c r="C1407" s="192"/>
      <c r="D1407" s="328"/>
      <c r="E1407" s="329"/>
    </row>
    <row r="1408" spans="1:5" hidden="1">
      <c r="A1408" s="330" t="s">
        <v>64</v>
      </c>
      <c r="B1408" s="331" t="s">
        <v>251</v>
      </c>
      <c r="C1408" s="332" t="s">
        <v>103</v>
      </c>
      <c r="D1408" s="353">
        <f>+D1409</f>
        <v>0</v>
      </c>
      <c r="E1408" s="329"/>
    </row>
    <row r="1409" spans="1:5" hidden="1">
      <c r="A1409" s="67" t="s">
        <v>64</v>
      </c>
      <c r="B1409" s="379" t="s">
        <v>110</v>
      </c>
      <c r="C1409" s="192" t="s">
        <v>111</v>
      </c>
      <c r="D1409" s="328">
        <v>0</v>
      </c>
      <c r="E1409" s="329"/>
    </row>
    <row r="1410" spans="1:5" hidden="1">
      <c r="B1410" s="379"/>
      <c r="C1410" s="192"/>
      <c r="D1410" s="328"/>
      <c r="E1410" s="329"/>
    </row>
    <row r="1411" spans="1:5" hidden="1">
      <c r="A1411" s="330" t="s">
        <v>64</v>
      </c>
      <c r="B1411" s="331" t="s">
        <v>118</v>
      </c>
      <c r="C1411" s="332" t="s">
        <v>119</v>
      </c>
      <c r="D1411" s="353">
        <f>SUM(D1412:D1413)</f>
        <v>0</v>
      </c>
      <c r="E1411" s="329"/>
    </row>
    <row r="1412" spans="1:5" hidden="1">
      <c r="A1412" s="67" t="s">
        <v>64</v>
      </c>
      <c r="B1412" s="379" t="s">
        <v>120</v>
      </c>
      <c r="C1412" s="192" t="s">
        <v>121</v>
      </c>
      <c r="D1412" s="328">
        <v>0</v>
      </c>
      <c r="E1412" s="329"/>
    </row>
    <row r="1413" spans="1:5" hidden="1">
      <c r="B1413" s="379"/>
      <c r="C1413" s="192"/>
      <c r="D1413" s="328"/>
      <c r="E1413" s="329"/>
    </row>
    <row r="1414" spans="1:5" hidden="1">
      <c r="B1414" s="379"/>
      <c r="C1414" s="192"/>
      <c r="D1414" s="328"/>
      <c r="E1414" s="329"/>
    </row>
    <row r="1415" spans="1:5" hidden="1">
      <c r="A1415" s="351" t="s">
        <v>64</v>
      </c>
      <c r="B1415" s="311" t="s">
        <v>3</v>
      </c>
      <c r="C1415" s="442" t="s">
        <v>122</v>
      </c>
      <c r="D1415" s="328"/>
      <c r="E1415" s="352">
        <f>+D1417+D1420+D1424</f>
        <v>0</v>
      </c>
    </row>
    <row r="1416" spans="1:5" hidden="1">
      <c r="B1416" s="379"/>
      <c r="C1416" s="192"/>
      <c r="D1416" s="328"/>
      <c r="E1416" s="68"/>
    </row>
    <row r="1417" spans="1:5" hidden="1">
      <c r="A1417" s="330" t="s">
        <v>64</v>
      </c>
      <c r="B1417" s="331" t="s">
        <v>123</v>
      </c>
      <c r="C1417" s="332" t="s">
        <v>124</v>
      </c>
      <c r="D1417" s="353">
        <f>+D1418</f>
        <v>0</v>
      </c>
      <c r="E1417" s="329"/>
    </row>
    <row r="1418" spans="1:5" hidden="1">
      <c r="A1418" s="67" t="s">
        <v>64</v>
      </c>
      <c r="B1418" s="379" t="s">
        <v>127</v>
      </c>
      <c r="C1418" s="192" t="s">
        <v>128</v>
      </c>
      <c r="D1418" s="328">
        <v>0</v>
      </c>
      <c r="E1418" s="329"/>
    </row>
    <row r="1419" spans="1:5" hidden="1">
      <c r="B1419" s="379"/>
      <c r="C1419" s="192"/>
      <c r="D1419" s="328"/>
      <c r="E1419" s="329"/>
    </row>
    <row r="1420" spans="1:5" hidden="1">
      <c r="A1420" s="330" t="s">
        <v>64</v>
      </c>
      <c r="B1420" s="331" t="s">
        <v>139</v>
      </c>
      <c r="C1420" s="332" t="s">
        <v>140</v>
      </c>
      <c r="D1420" s="353">
        <f>+D1421</f>
        <v>0</v>
      </c>
      <c r="E1420" s="329"/>
    </row>
    <row r="1421" spans="1:5" hidden="1">
      <c r="A1421" s="67" t="s">
        <v>64</v>
      </c>
      <c r="B1421" s="379" t="s">
        <v>143</v>
      </c>
      <c r="C1421" s="192" t="s">
        <v>144</v>
      </c>
      <c r="D1421" s="328">
        <v>0</v>
      </c>
      <c r="E1421" s="329"/>
    </row>
    <row r="1422" spans="1:5" hidden="1">
      <c r="B1422" s="379"/>
      <c r="C1422" s="192"/>
      <c r="D1422" s="328"/>
      <c r="E1422" s="329"/>
    </row>
    <row r="1423" spans="1:5" hidden="1">
      <c r="A1423" s="330" t="s">
        <v>64</v>
      </c>
      <c r="B1423" s="331">
        <v>2.99</v>
      </c>
      <c r="C1423" s="332" t="s">
        <v>209</v>
      </c>
      <c r="D1423" s="353">
        <f>+D1424</f>
        <v>0</v>
      </c>
      <c r="E1423" s="329"/>
    </row>
    <row r="1424" spans="1:5" hidden="1">
      <c r="A1424" s="67" t="s">
        <v>64</v>
      </c>
      <c r="B1424" s="379" t="s">
        <v>151</v>
      </c>
      <c r="C1424" s="192" t="s">
        <v>152</v>
      </c>
      <c r="D1424" s="328"/>
      <c r="E1424" s="329"/>
    </row>
    <row r="1425" spans="1:5" hidden="1">
      <c r="B1425" s="379"/>
      <c r="C1425" s="192"/>
      <c r="D1425" s="328"/>
      <c r="E1425" s="329"/>
    </row>
    <row r="1426" spans="1:5" hidden="1">
      <c r="B1426" s="379"/>
      <c r="C1426" s="192"/>
      <c r="D1426" s="328"/>
      <c r="E1426" s="329"/>
    </row>
    <row r="1427" spans="1:5" hidden="1">
      <c r="B1427" s="379"/>
      <c r="C1427" s="192"/>
      <c r="D1427" s="328"/>
      <c r="E1427" s="329"/>
    </row>
    <row r="1428" spans="1:5" hidden="1">
      <c r="A1428" s="315">
        <v>1.3</v>
      </c>
      <c r="B1428" s="316" t="s">
        <v>514</v>
      </c>
      <c r="C1428" s="317" t="s">
        <v>185</v>
      </c>
      <c r="D1428" s="328"/>
      <c r="E1428" s="68"/>
    </row>
    <row r="1429" spans="1:5" hidden="1">
      <c r="A1429" s="337"/>
      <c r="B1429" s="338"/>
      <c r="C1429" s="356"/>
      <c r="D1429" s="328"/>
      <c r="E1429" s="319">
        <f>+D1430</f>
        <v>0</v>
      </c>
    </row>
    <row r="1430" spans="1:5" hidden="1">
      <c r="A1430" s="321" t="s">
        <v>184</v>
      </c>
      <c r="B1430" s="357" t="s">
        <v>515</v>
      </c>
      <c r="C1430" s="447" t="s">
        <v>592</v>
      </c>
      <c r="D1430" s="353">
        <f>+D1431</f>
        <v>0</v>
      </c>
      <c r="E1430" s="319"/>
    </row>
    <row r="1431" spans="1:5" hidden="1">
      <c r="A1431" s="67" t="s">
        <v>184</v>
      </c>
      <c r="B1431" s="327" t="s">
        <v>466</v>
      </c>
      <c r="C1431" s="318" t="s">
        <v>467</v>
      </c>
      <c r="D1431" s="328">
        <v>0</v>
      </c>
      <c r="E1431" s="319"/>
    </row>
    <row r="1432" spans="1:5" hidden="1">
      <c r="B1432" s="327"/>
      <c r="C1432" s="318"/>
      <c r="D1432" s="328"/>
      <c r="E1432" s="319"/>
    </row>
    <row r="1433" spans="1:5" hidden="1">
      <c r="A1433" s="326"/>
      <c r="B1433" s="316"/>
      <c r="C1433" s="448"/>
      <c r="D1433" s="328"/>
      <c r="E1433" s="325"/>
    </row>
    <row r="1434" spans="1:5" hidden="1">
      <c r="A1434" s="326"/>
      <c r="B1434" s="345"/>
      <c r="C1434" s="351" t="s">
        <v>593</v>
      </c>
      <c r="D1434" s="68"/>
      <c r="E1434" s="449">
        <f>SUM(E1376:E1433)</f>
        <v>0</v>
      </c>
    </row>
    <row r="1435" spans="1:5" hidden="1">
      <c r="B1435" s="350"/>
      <c r="C1435" s="68"/>
      <c r="D1435" s="68"/>
      <c r="E1435" s="68"/>
    </row>
    <row r="1436" spans="1:5" ht="12" hidden="1">
      <c r="B1436" s="350"/>
      <c r="C1436" s="68"/>
      <c r="D1436" s="68"/>
      <c r="E1436" s="365"/>
    </row>
    <row r="1437" spans="1:5" ht="12" hidden="1">
      <c r="B1437" s="311"/>
      <c r="E1437" s="365"/>
    </row>
    <row r="1438" spans="1:5" ht="12" hidden="1">
      <c r="B1438" s="311"/>
      <c r="E1438" s="365"/>
    </row>
    <row r="1439" spans="1:5" ht="12" hidden="1">
      <c r="B1439" s="311"/>
      <c r="E1439" s="365"/>
    </row>
    <row r="1440" spans="1:5" ht="12" customHeight="1">
      <c r="A1440" s="450"/>
      <c r="B1440" s="367" t="s">
        <v>594</v>
      </c>
      <c r="C1440" s="68"/>
      <c r="E1440" s="365"/>
    </row>
    <row r="1441" spans="1:5" ht="12" customHeight="1">
      <c r="C1441" s="369"/>
      <c r="E1441" s="352"/>
    </row>
    <row r="1442" spans="1:5" ht="12" hidden="1" customHeight="1">
      <c r="A1442" s="315" t="s">
        <v>23</v>
      </c>
      <c r="B1442" s="316" t="s">
        <v>24</v>
      </c>
      <c r="C1442" s="317" t="s">
        <v>25</v>
      </c>
      <c r="D1442" s="318"/>
      <c r="E1442" s="319">
        <f>+D1453+D1460+D1464+D1447+D1444+D1450</f>
        <v>0</v>
      </c>
    </row>
    <row r="1443" spans="1:5" ht="12" hidden="1" customHeight="1">
      <c r="B1443" s="316"/>
      <c r="C1443" s="320"/>
      <c r="D1443" s="318"/>
      <c r="E1443" s="68"/>
    </row>
    <row r="1444" spans="1:5" ht="12" hidden="1" customHeight="1">
      <c r="A1444" s="370" t="s">
        <v>26</v>
      </c>
      <c r="B1444" s="322" t="s">
        <v>27</v>
      </c>
      <c r="C1444" s="323" t="s">
        <v>28</v>
      </c>
      <c r="D1444" s="324">
        <f>SUM(D1445:D1445)</f>
        <v>0</v>
      </c>
      <c r="E1444" s="68"/>
    </row>
    <row r="1445" spans="1:5" ht="12" hidden="1" customHeight="1">
      <c r="A1445" s="67" t="s">
        <v>26</v>
      </c>
      <c r="B1445" s="327" t="s">
        <v>29</v>
      </c>
      <c r="C1445" s="318" t="s">
        <v>30</v>
      </c>
      <c r="D1445" s="328">
        <f>+D1638+D1557</f>
        <v>0</v>
      </c>
      <c r="E1445" s="68"/>
    </row>
    <row r="1446" spans="1:5" hidden="1">
      <c r="B1446" s="316"/>
      <c r="C1446" s="320"/>
      <c r="D1446" s="318"/>
      <c r="E1446" s="68"/>
    </row>
    <row r="1447" spans="1:5" hidden="1">
      <c r="A1447" s="370" t="s">
        <v>26</v>
      </c>
      <c r="B1447" s="331" t="s">
        <v>27</v>
      </c>
      <c r="C1447" s="332" t="s">
        <v>28</v>
      </c>
      <c r="D1447" s="353">
        <f>+D1448</f>
        <v>0</v>
      </c>
      <c r="E1447" s="68"/>
    </row>
    <row r="1448" spans="1:5" hidden="1">
      <c r="A1448" s="67" t="s">
        <v>26</v>
      </c>
      <c r="B1448" s="307" t="s">
        <v>31</v>
      </c>
      <c r="C1448" s="308" t="s">
        <v>32</v>
      </c>
      <c r="D1448" s="328">
        <f>+D1558+D1603+D1639</f>
        <v>0</v>
      </c>
      <c r="E1448" s="68"/>
    </row>
    <row r="1449" spans="1:5" hidden="1">
      <c r="B1449" s="316"/>
      <c r="C1449" s="320"/>
      <c r="D1449" s="318"/>
      <c r="E1449" s="68"/>
    </row>
    <row r="1450" spans="1:5" hidden="1">
      <c r="A1450" s="321" t="s">
        <v>26</v>
      </c>
      <c r="B1450" s="322" t="s">
        <v>35</v>
      </c>
      <c r="C1450" s="323" t="s">
        <v>36</v>
      </c>
      <c r="D1450" s="324">
        <f>+D1451</f>
        <v>0</v>
      </c>
      <c r="E1450" s="68"/>
    </row>
    <row r="1451" spans="1:5" hidden="1">
      <c r="A1451" s="326" t="s">
        <v>26</v>
      </c>
      <c r="B1451" s="327" t="s">
        <v>37</v>
      </c>
      <c r="C1451" s="318" t="s">
        <v>38</v>
      </c>
      <c r="D1451" s="328">
        <f>+D1559+D1682</f>
        <v>0</v>
      </c>
      <c r="E1451" s="68"/>
    </row>
    <row r="1452" spans="1:5" hidden="1">
      <c r="B1452" s="316"/>
      <c r="C1452" s="320"/>
      <c r="D1452" s="318"/>
      <c r="E1452" s="68"/>
    </row>
    <row r="1453" spans="1:5" hidden="1">
      <c r="A1453" s="370" t="s">
        <v>26</v>
      </c>
      <c r="B1453" s="331" t="s">
        <v>41</v>
      </c>
      <c r="C1453" s="332" t="s">
        <v>42</v>
      </c>
      <c r="D1453" s="353">
        <f>SUM(D1454:D1458)</f>
        <v>0</v>
      </c>
      <c r="E1453" s="68"/>
    </row>
    <row r="1454" spans="1:5" hidden="1">
      <c r="A1454" s="67" t="s">
        <v>26</v>
      </c>
      <c r="B1454" s="307" t="s">
        <v>43</v>
      </c>
      <c r="C1454" s="308" t="s">
        <v>44</v>
      </c>
      <c r="D1454" s="69">
        <f>+D1560+D1664+D1604+D1640</f>
        <v>0</v>
      </c>
      <c r="E1454" s="319"/>
    </row>
    <row r="1455" spans="1:5" hidden="1">
      <c r="A1455" s="337" t="s">
        <v>26</v>
      </c>
      <c r="B1455" s="307" t="s">
        <v>227</v>
      </c>
      <c r="C1455" s="308" t="s">
        <v>228</v>
      </c>
      <c r="D1455" s="69">
        <f>+D1561+D1605+D1641+D1665+D1683</f>
        <v>0</v>
      </c>
      <c r="E1455" s="319"/>
    </row>
    <row r="1456" spans="1:5" hidden="1">
      <c r="A1456" s="337" t="s">
        <v>26</v>
      </c>
      <c r="B1456" s="307" t="s">
        <v>45</v>
      </c>
      <c r="C1456" s="308" t="s">
        <v>46</v>
      </c>
      <c r="D1456" s="69">
        <f>+D1562+D1606+D1666+D1642+D1684</f>
        <v>0</v>
      </c>
      <c r="E1456" s="319"/>
    </row>
    <row r="1457" spans="1:5" hidden="1">
      <c r="A1457" s="326" t="s">
        <v>26</v>
      </c>
      <c r="B1457" s="327" t="s">
        <v>47</v>
      </c>
      <c r="C1457" s="318" t="s">
        <v>48</v>
      </c>
      <c r="D1457" s="69">
        <f>+D1563+D1607+D1643+D1667+D1685</f>
        <v>0</v>
      </c>
      <c r="E1457" s="319"/>
    </row>
    <row r="1458" spans="1:5" hidden="1">
      <c r="A1458" s="67" t="s">
        <v>26</v>
      </c>
      <c r="B1458" s="307" t="s">
        <v>342</v>
      </c>
      <c r="C1458" s="308" t="s">
        <v>343</v>
      </c>
      <c r="D1458" s="69">
        <f>+D1564+D1608+D1644+D1668+D1686</f>
        <v>0</v>
      </c>
      <c r="E1458" s="319"/>
    </row>
    <row r="1459" spans="1:5" hidden="1">
      <c r="D1459" s="69"/>
      <c r="E1459" s="319"/>
    </row>
    <row r="1460" spans="1:5" ht="20.399999999999999" hidden="1">
      <c r="A1460" s="370" t="s">
        <v>49</v>
      </c>
      <c r="B1460" s="331" t="s">
        <v>50</v>
      </c>
      <c r="C1460" s="332" t="s">
        <v>51</v>
      </c>
      <c r="D1460" s="353">
        <f>SUM(D1461:D1462)</f>
        <v>0</v>
      </c>
      <c r="E1460" s="319"/>
    </row>
    <row r="1461" spans="1:5" ht="20.399999999999999" hidden="1">
      <c r="A1461" s="335" t="s">
        <v>49</v>
      </c>
      <c r="B1461" s="307" t="s">
        <v>52</v>
      </c>
      <c r="C1461" s="336" t="s">
        <v>262</v>
      </c>
      <c r="D1461" s="69">
        <f>+D1565+D1609+D1669+D1645+D1687</f>
        <v>0</v>
      </c>
      <c r="E1461" s="319"/>
    </row>
    <row r="1462" spans="1:5" ht="20.399999999999999" hidden="1">
      <c r="A1462" s="335" t="s">
        <v>49</v>
      </c>
      <c r="B1462" s="307" t="s">
        <v>54</v>
      </c>
      <c r="C1462" s="336" t="s">
        <v>55</v>
      </c>
      <c r="D1462" s="69">
        <f>+D1566+D1610+D1646+D1670+D1688</f>
        <v>0</v>
      </c>
      <c r="E1462" s="319"/>
    </row>
    <row r="1463" spans="1:5" hidden="1">
      <c r="D1463" s="69"/>
      <c r="E1463" s="319"/>
    </row>
    <row r="1464" spans="1:5" ht="20.399999999999999" hidden="1">
      <c r="A1464" s="370" t="s">
        <v>49</v>
      </c>
      <c r="B1464" s="331" t="s">
        <v>56</v>
      </c>
      <c r="C1464" s="332" t="s">
        <v>57</v>
      </c>
      <c r="D1464" s="353">
        <f>SUM(D1465:D1467)</f>
        <v>0</v>
      </c>
      <c r="E1464" s="319"/>
    </row>
    <row r="1465" spans="1:5" ht="20.399999999999999" hidden="1">
      <c r="A1465" s="335" t="s">
        <v>49</v>
      </c>
      <c r="B1465" s="307" t="s">
        <v>58</v>
      </c>
      <c r="C1465" s="336" t="s">
        <v>59</v>
      </c>
      <c r="D1465" s="69">
        <f>+D1567+D1611+D1671+D1647+D1689</f>
        <v>0</v>
      </c>
      <c r="E1465" s="319"/>
    </row>
    <row r="1466" spans="1:5" ht="20.399999999999999" hidden="1">
      <c r="A1466" s="335" t="s">
        <v>49</v>
      </c>
      <c r="B1466" s="307" t="s">
        <v>60</v>
      </c>
      <c r="C1466" s="336" t="s">
        <v>263</v>
      </c>
      <c r="D1466" s="69">
        <f>+D1568+D1612+D1672+D1648+D1690</f>
        <v>0</v>
      </c>
      <c r="E1466" s="319"/>
    </row>
    <row r="1467" spans="1:5" hidden="1">
      <c r="A1467" s="335" t="s">
        <v>49</v>
      </c>
      <c r="B1467" s="307" t="s">
        <v>62</v>
      </c>
      <c r="C1467" s="308" t="s">
        <v>63</v>
      </c>
      <c r="D1467" s="69">
        <f>+D1569+D1613+D1649+D1673+D1691</f>
        <v>0</v>
      </c>
      <c r="E1467" s="319"/>
    </row>
    <row r="1468" spans="1:5" hidden="1">
      <c r="B1468" s="327"/>
      <c r="C1468" s="318"/>
      <c r="D1468" s="328"/>
      <c r="E1468" s="319"/>
    </row>
    <row r="1469" spans="1:5" hidden="1">
      <c r="B1469" s="327"/>
      <c r="C1469" s="318"/>
      <c r="D1469" s="328"/>
      <c r="E1469" s="319"/>
    </row>
    <row r="1470" spans="1:5" hidden="1">
      <c r="A1470" s="351" t="s">
        <v>64</v>
      </c>
      <c r="B1470" s="311" t="s">
        <v>205</v>
      </c>
      <c r="C1470" s="442" t="s">
        <v>65</v>
      </c>
      <c r="D1470" s="328"/>
      <c r="E1470" s="352">
        <f>+D1472+D1476+D1484+D1491+D1494++D1481+D1498</f>
        <v>0</v>
      </c>
    </row>
    <row r="1471" spans="1:5" hidden="1">
      <c r="D1471" s="328"/>
      <c r="E1471" s="68"/>
    </row>
    <row r="1472" spans="1:5" hidden="1">
      <c r="A1472" s="330" t="s">
        <v>64</v>
      </c>
      <c r="B1472" s="331" t="s">
        <v>66</v>
      </c>
      <c r="C1472" s="332" t="s">
        <v>67</v>
      </c>
      <c r="D1472" s="353">
        <f>SUM(D1473:D1474)</f>
        <v>0</v>
      </c>
      <c r="E1472" s="352"/>
    </row>
    <row r="1473" spans="1:5" hidden="1">
      <c r="A1473" s="67" t="s">
        <v>64</v>
      </c>
      <c r="B1473" s="307" t="s">
        <v>70</v>
      </c>
      <c r="C1473" s="68" t="s">
        <v>71</v>
      </c>
      <c r="D1473" s="328">
        <f>+D1570</f>
        <v>0</v>
      </c>
      <c r="E1473" s="352"/>
    </row>
    <row r="1474" spans="1:5" hidden="1">
      <c r="A1474" s="67" t="s">
        <v>64</v>
      </c>
      <c r="B1474" s="307" t="s">
        <v>330</v>
      </c>
      <c r="C1474" s="68" t="s">
        <v>590</v>
      </c>
      <c r="D1474" s="328">
        <v>0</v>
      </c>
      <c r="E1474" s="352"/>
    </row>
    <row r="1475" spans="1:5" hidden="1">
      <c r="D1475" s="68"/>
      <c r="E1475" s="319"/>
    </row>
    <row r="1476" spans="1:5" hidden="1">
      <c r="A1476" s="330" t="s">
        <v>64</v>
      </c>
      <c r="B1476" s="331" t="s">
        <v>72</v>
      </c>
      <c r="C1476" s="332" t="s">
        <v>73</v>
      </c>
      <c r="D1476" s="353">
        <f>SUM(D1477:D1479)</f>
        <v>0</v>
      </c>
      <c r="E1476" s="329"/>
    </row>
    <row r="1477" spans="1:5" hidden="1">
      <c r="A1477" s="67" t="s">
        <v>64</v>
      </c>
      <c r="B1477" s="379" t="s">
        <v>358</v>
      </c>
      <c r="C1477" s="305" t="s">
        <v>359</v>
      </c>
      <c r="D1477" s="328">
        <f>+D1614</f>
        <v>0</v>
      </c>
      <c r="E1477" s="329"/>
    </row>
    <row r="1478" spans="1:5" hidden="1">
      <c r="A1478" s="67" t="s">
        <v>64</v>
      </c>
      <c r="B1478" s="379" t="s">
        <v>74</v>
      </c>
      <c r="C1478" s="192" t="s">
        <v>591</v>
      </c>
      <c r="D1478" s="328">
        <v>0</v>
      </c>
      <c r="E1478" s="68"/>
    </row>
    <row r="1479" spans="1:5" hidden="1">
      <c r="A1479" s="67" t="s">
        <v>64</v>
      </c>
      <c r="B1479" s="379" t="s">
        <v>76</v>
      </c>
      <c r="C1479" s="192" t="s">
        <v>77</v>
      </c>
      <c r="D1479" s="328">
        <f>+D1675+D1694</f>
        <v>0</v>
      </c>
      <c r="E1479" s="329"/>
    </row>
    <row r="1480" spans="1:5" hidden="1">
      <c r="B1480" s="379"/>
      <c r="C1480" s="192"/>
      <c r="D1480" s="328"/>
      <c r="E1480" s="329"/>
    </row>
    <row r="1481" spans="1:5" hidden="1">
      <c r="A1481" s="330" t="s">
        <v>64</v>
      </c>
      <c r="B1481" s="331" t="s">
        <v>279</v>
      </c>
      <c r="C1481" s="332" t="s">
        <v>78</v>
      </c>
      <c r="D1481" s="353">
        <f>SUM(D1482)</f>
        <v>0</v>
      </c>
      <c r="E1481" s="329"/>
    </row>
    <row r="1482" spans="1:5" hidden="1">
      <c r="A1482" s="67" t="s">
        <v>64</v>
      </c>
      <c r="B1482" s="379" t="s">
        <v>79</v>
      </c>
      <c r="C1482" s="192" t="s">
        <v>80</v>
      </c>
      <c r="D1482" s="328">
        <f>+D1571</f>
        <v>0</v>
      </c>
      <c r="E1482" s="329"/>
    </row>
    <row r="1483" spans="1:5" hidden="1">
      <c r="B1483" s="379"/>
      <c r="C1483" s="192"/>
      <c r="D1483" s="328"/>
      <c r="E1483" s="329"/>
    </row>
    <row r="1484" spans="1:5" hidden="1">
      <c r="A1484" s="330" t="s">
        <v>64</v>
      </c>
      <c r="B1484" s="331" t="s">
        <v>89</v>
      </c>
      <c r="C1484" s="332" t="s">
        <v>90</v>
      </c>
      <c r="D1484" s="353">
        <f>SUM(D1485:D1489)</f>
        <v>0</v>
      </c>
      <c r="E1484" s="329"/>
    </row>
    <row r="1485" spans="1:5" hidden="1">
      <c r="A1485" s="67" t="s">
        <v>64</v>
      </c>
      <c r="B1485" s="379" t="s">
        <v>360</v>
      </c>
      <c r="C1485" s="192" t="s">
        <v>361</v>
      </c>
      <c r="D1485" s="328">
        <f>+D1695</f>
        <v>0</v>
      </c>
      <c r="E1485" s="329"/>
    </row>
    <row r="1486" spans="1:5" hidden="1">
      <c r="A1486" s="67" t="s">
        <v>64</v>
      </c>
      <c r="B1486" s="379" t="s">
        <v>207</v>
      </c>
      <c r="C1486" s="192" t="s">
        <v>216</v>
      </c>
      <c r="D1486" s="328">
        <f>+D1650</f>
        <v>0</v>
      </c>
      <c r="E1486" s="329"/>
    </row>
    <row r="1487" spans="1:5" hidden="1">
      <c r="A1487" s="67" t="s">
        <v>64</v>
      </c>
      <c r="B1487" s="379" t="s">
        <v>91</v>
      </c>
      <c r="C1487" s="192" t="s">
        <v>92</v>
      </c>
      <c r="D1487" s="328">
        <v>0</v>
      </c>
      <c r="E1487" s="329"/>
    </row>
    <row r="1488" spans="1:5" hidden="1">
      <c r="A1488" s="67" t="s">
        <v>64</v>
      </c>
      <c r="B1488" s="379" t="s">
        <v>95</v>
      </c>
      <c r="C1488" s="192" t="s">
        <v>96</v>
      </c>
      <c r="D1488" s="328">
        <f>+D1615</f>
        <v>0</v>
      </c>
      <c r="E1488" s="329"/>
    </row>
    <row r="1489" spans="1:5" hidden="1">
      <c r="A1489" s="67" t="s">
        <v>64</v>
      </c>
      <c r="B1489" s="379" t="s">
        <v>97</v>
      </c>
      <c r="C1489" s="192" t="s">
        <v>98</v>
      </c>
      <c r="D1489" s="328">
        <f>+D1572+D1651</f>
        <v>0</v>
      </c>
      <c r="E1489" s="329"/>
    </row>
    <row r="1490" spans="1:5" hidden="1">
      <c r="B1490" s="379"/>
      <c r="C1490" s="192"/>
      <c r="D1490" s="328"/>
      <c r="E1490" s="329"/>
    </row>
    <row r="1491" spans="1:5" hidden="1">
      <c r="A1491" s="330" t="s">
        <v>64</v>
      </c>
      <c r="B1491" s="331" t="s">
        <v>247</v>
      </c>
      <c r="C1491" s="332" t="s">
        <v>248</v>
      </c>
      <c r="D1491" s="353">
        <f>SUM(D1492)</f>
        <v>0</v>
      </c>
      <c r="E1491" s="329"/>
    </row>
    <row r="1492" spans="1:5" hidden="1">
      <c r="A1492" s="67" t="s">
        <v>64</v>
      </c>
      <c r="B1492" s="379" t="s">
        <v>249</v>
      </c>
      <c r="C1492" s="192" t="s">
        <v>250</v>
      </c>
      <c r="D1492" s="328">
        <v>0</v>
      </c>
      <c r="E1492" s="329"/>
    </row>
    <row r="1493" spans="1:5" hidden="1">
      <c r="B1493" s="379"/>
      <c r="C1493" s="192"/>
      <c r="D1493" s="328"/>
      <c r="E1493" s="329"/>
    </row>
    <row r="1494" spans="1:5" hidden="1">
      <c r="A1494" s="330" t="s">
        <v>64</v>
      </c>
      <c r="B1494" s="331" t="s">
        <v>281</v>
      </c>
      <c r="C1494" s="332" t="s">
        <v>282</v>
      </c>
      <c r="D1494" s="353">
        <f>SUM(D1495:D1496)</f>
        <v>0</v>
      </c>
      <c r="E1494" s="329"/>
    </row>
    <row r="1495" spans="1:5" hidden="1">
      <c r="A1495" s="67" t="s">
        <v>64</v>
      </c>
      <c r="B1495" s="379" t="s">
        <v>363</v>
      </c>
      <c r="C1495" s="192" t="s">
        <v>364</v>
      </c>
      <c r="D1495" s="328">
        <v>0</v>
      </c>
      <c r="E1495" s="329"/>
    </row>
    <row r="1496" spans="1:5" hidden="1">
      <c r="A1496" s="67" t="s">
        <v>64</v>
      </c>
      <c r="B1496" s="379" t="s">
        <v>283</v>
      </c>
      <c r="C1496" s="192" t="s">
        <v>284</v>
      </c>
      <c r="D1496" s="328">
        <f>+D1573</f>
        <v>0</v>
      </c>
      <c r="E1496" s="329"/>
    </row>
    <row r="1497" spans="1:5" hidden="1">
      <c r="B1497" s="379"/>
      <c r="C1497" s="192"/>
      <c r="D1497" s="328"/>
      <c r="E1497" s="329"/>
    </row>
    <row r="1498" spans="1:5" hidden="1">
      <c r="A1498" s="330" t="s">
        <v>64</v>
      </c>
      <c r="B1498" s="331" t="s">
        <v>251</v>
      </c>
      <c r="C1498" s="332" t="s">
        <v>103</v>
      </c>
      <c r="D1498" s="353">
        <f>SUM(D1499:D1502)</f>
        <v>0</v>
      </c>
      <c r="E1498" s="329"/>
    </row>
    <row r="1499" spans="1:5" hidden="1">
      <c r="A1499" s="67" t="s">
        <v>64</v>
      </c>
      <c r="B1499" s="379" t="s">
        <v>104</v>
      </c>
      <c r="C1499" s="192" t="s">
        <v>105</v>
      </c>
      <c r="D1499" s="328">
        <f>+D1574+D1692</f>
        <v>0</v>
      </c>
      <c r="E1499" s="329"/>
    </row>
    <row r="1500" spans="1:5" hidden="1">
      <c r="A1500" s="67" t="s">
        <v>64</v>
      </c>
      <c r="B1500" s="379" t="s">
        <v>110</v>
      </c>
      <c r="C1500" s="192" t="s">
        <v>111</v>
      </c>
      <c r="D1500" s="328">
        <f>+D1575</f>
        <v>0</v>
      </c>
      <c r="E1500" s="329"/>
    </row>
    <row r="1501" spans="1:5" hidden="1">
      <c r="A1501" s="67" t="s">
        <v>64</v>
      </c>
      <c r="B1501" s="379" t="s">
        <v>114</v>
      </c>
      <c r="C1501" s="192" t="s">
        <v>115</v>
      </c>
      <c r="D1501" s="328">
        <v>0</v>
      </c>
      <c r="E1501" s="329"/>
    </row>
    <row r="1502" spans="1:5" hidden="1">
      <c r="A1502" s="67" t="s">
        <v>64</v>
      </c>
      <c r="B1502" s="379" t="s">
        <v>116</v>
      </c>
      <c r="C1502" s="192" t="s">
        <v>117</v>
      </c>
      <c r="D1502" s="328">
        <f>+D1576+D1693+D1652</f>
        <v>0</v>
      </c>
      <c r="E1502" s="329"/>
    </row>
    <row r="1503" spans="1:5" ht="11.4" hidden="1" customHeight="1">
      <c r="B1503" s="379"/>
      <c r="C1503" s="192"/>
      <c r="D1503" s="328"/>
      <c r="E1503" s="329"/>
    </row>
    <row r="1504" spans="1:5" ht="11.4" hidden="1" customHeight="1">
      <c r="B1504" s="379"/>
      <c r="C1504" s="192"/>
      <c r="D1504" s="328"/>
      <c r="E1504" s="329"/>
    </row>
    <row r="1505" spans="1:5" ht="11.4" customHeight="1">
      <c r="A1505" s="351" t="s">
        <v>64</v>
      </c>
      <c r="B1505" s="345">
        <v>2</v>
      </c>
      <c r="C1505" s="346" t="s">
        <v>122</v>
      </c>
      <c r="D1505" s="328"/>
      <c r="E1505" s="352">
        <f>+D1512+D1523+D1518+D1507</f>
        <v>36114309.009999998</v>
      </c>
    </row>
    <row r="1506" spans="1:5" ht="11.4" customHeight="1">
      <c r="A1506" s="351"/>
      <c r="B1506" s="345"/>
      <c r="C1506" s="346"/>
      <c r="D1506" s="328"/>
      <c r="E1506" s="68"/>
    </row>
    <row r="1507" spans="1:5" ht="11.4" hidden="1" customHeight="1">
      <c r="A1507" s="330" t="s">
        <v>64</v>
      </c>
      <c r="B1507" s="331" t="s">
        <v>123</v>
      </c>
      <c r="C1507" s="332" t="s">
        <v>124</v>
      </c>
      <c r="D1507" s="353">
        <f>SUM(D1508:D1510)</f>
        <v>0</v>
      </c>
      <c r="E1507" s="68"/>
    </row>
    <row r="1508" spans="1:5" ht="11.4" hidden="1" customHeight="1">
      <c r="A1508" s="67" t="s">
        <v>64</v>
      </c>
      <c r="B1508" s="379" t="s">
        <v>125</v>
      </c>
      <c r="C1508" s="192" t="s">
        <v>217</v>
      </c>
      <c r="D1508" s="328">
        <f>+D1577</f>
        <v>0</v>
      </c>
      <c r="E1508" s="68"/>
    </row>
    <row r="1509" spans="1:5" ht="11.4" hidden="1" customHeight="1">
      <c r="A1509" s="67" t="s">
        <v>64</v>
      </c>
      <c r="B1509" s="379" t="s">
        <v>129</v>
      </c>
      <c r="C1509" s="192" t="s">
        <v>130</v>
      </c>
      <c r="D1509" s="328">
        <f>+D1578</f>
        <v>0</v>
      </c>
      <c r="E1509" s="68"/>
    </row>
    <row r="1510" spans="1:5" ht="11.4" hidden="1" customHeight="1">
      <c r="A1510" s="67" t="s">
        <v>64</v>
      </c>
      <c r="B1510" s="379" t="s">
        <v>218</v>
      </c>
      <c r="C1510" s="192" t="s">
        <v>219</v>
      </c>
      <c r="D1510" s="328">
        <f>+D1579</f>
        <v>0</v>
      </c>
      <c r="E1510" s="68"/>
    </row>
    <row r="1511" spans="1:5" hidden="1">
      <c r="A1511" s="351"/>
      <c r="B1511" s="345"/>
      <c r="C1511" s="346"/>
      <c r="D1511" s="328"/>
      <c r="E1511" s="68"/>
    </row>
    <row r="1512" spans="1:5" ht="20.399999999999999" hidden="1">
      <c r="A1512" s="330" t="s">
        <v>64</v>
      </c>
      <c r="B1512" s="331" t="s">
        <v>131</v>
      </c>
      <c r="C1512" s="332" t="s">
        <v>132</v>
      </c>
      <c r="D1512" s="353">
        <f>SUM(D1513:D1516)</f>
        <v>0</v>
      </c>
      <c r="E1512" s="68"/>
    </row>
    <row r="1513" spans="1:5" hidden="1">
      <c r="A1513" s="67" t="s">
        <v>64</v>
      </c>
      <c r="B1513" s="379" t="s">
        <v>133</v>
      </c>
      <c r="C1513" s="192" t="s">
        <v>134</v>
      </c>
      <c r="D1513" s="328">
        <f>+D1653</f>
        <v>0</v>
      </c>
      <c r="E1513" s="68"/>
    </row>
    <row r="1514" spans="1:5" hidden="1">
      <c r="A1514" s="67" t="s">
        <v>64</v>
      </c>
      <c r="B1514" s="379" t="s">
        <v>287</v>
      </c>
      <c r="C1514" s="192" t="s">
        <v>288</v>
      </c>
      <c r="D1514" s="328">
        <f>+D1616</f>
        <v>0</v>
      </c>
      <c r="E1514" s="68"/>
    </row>
    <row r="1515" spans="1:5" hidden="1">
      <c r="A1515" s="67" t="s">
        <v>64</v>
      </c>
      <c r="B1515" s="379" t="s">
        <v>254</v>
      </c>
      <c r="C1515" s="192" t="s">
        <v>255</v>
      </c>
      <c r="D1515" s="328">
        <f>+D1582</f>
        <v>0</v>
      </c>
      <c r="E1515" s="68"/>
    </row>
    <row r="1516" spans="1:5" hidden="1">
      <c r="A1516" s="67" t="s">
        <v>64</v>
      </c>
      <c r="B1516" s="379" t="s">
        <v>240</v>
      </c>
      <c r="C1516" s="192" t="s">
        <v>241</v>
      </c>
      <c r="D1516" s="328">
        <f>+D1583</f>
        <v>0</v>
      </c>
      <c r="E1516" s="68"/>
    </row>
    <row r="1517" spans="1:5" hidden="1">
      <c r="A1517" s="330"/>
      <c r="B1517" s="331"/>
      <c r="C1517" s="332"/>
      <c r="D1517" s="328"/>
      <c r="E1517" s="68"/>
    </row>
    <row r="1518" spans="1:5">
      <c r="A1518" s="330" t="s">
        <v>64</v>
      </c>
      <c r="B1518" s="331" t="s">
        <v>139</v>
      </c>
      <c r="C1518" s="332" t="s">
        <v>140</v>
      </c>
      <c r="D1518" s="353">
        <f>SUM(D1519:D1520)</f>
        <v>300000</v>
      </c>
      <c r="E1518" s="68"/>
    </row>
    <row r="1519" spans="1:5" hidden="1">
      <c r="A1519" s="67" t="s">
        <v>64</v>
      </c>
      <c r="B1519" s="379" t="s">
        <v>141</v>
      </c>
      <c r="C1519" s="192" t="s">
        <v>142</v>
      </c>
      <c r="D1519" s="328">
        <f>+D1580</f>
        <v>0</v>
      </c>
      <c r="E1519" s="68"/>
    </row>
    <row r="1520" spans="1:5">
      <c r="A1520" s="67" t="s">
        <v>64</v>
      </c>
      <c r="B1520" s="379" t="s">
        <v>143</v>
      </c>
      <c r="C1520" s="192" t="s">
        <v>144</v>
      </c>
      <c r="D1520" s="328">
        <f>+D1581+D1654+D1697</f>
        <v>300000</v>
      </c>
      <c r="E1520" s="68"/>
    </row>
    <row r="1521" spans="1:5" hidden="1">
      <c r="B1521" s="379"/>
      <c r="C1521" s="192"/>
      <c r="D1521" s="328"/>
      <c r="E1521" s="68"/>
    </row>
    <row r="1522" spans="1:5" ht="10.8" customHeight="1">
      <c r="A1522" s="330"/>
      <c r="B1522" s="331"/>
      <c r="C1522" s="332"/>
      <c r="D1522" s="328"/>
      <c r="E1522" s="68"/>
    </row>
    <row r="1523" spans="1:5">
      <c r="A1523" s="330" t="s">
        <v>64</v>
      </c>
      <c r="B1523" s="331" t="s">
        <v>145</v>
      </c>
      <c r="C1523" s="332" t="s">
        <v>146</v>
      </c>
      <c r="D1523" s="353">
        <f>SUM(D1524:D1530)</f>
        <v>35814309.009999998</v>
      </c>
      <c r="E1523" s="68"/>
    </row>
    <row r="1524" spans="1:5" hidden="1">
      <c r="A1524" s="67" t="s">
        <v>64</v>
      </c>
      <c r="B1524" s="379" t="s">
        <v>147</v>
      </c>
      <c r="C1524" s="192" t="s">
        <v>148</v>
      </c>
      <c r="D1524" s="328">
        <f>+D1584</f>
        <v>0</v>
      </c>
      <c r="E1524" s="68"/>
    </row>
    <row r="1525" spans="1:5" hidden="1">
      <c r="A1525" s="67" t="s">
        <v>64</v>
      </c>
      <c r="B1525" s="379" t="s">
        <v>369</v>
      </c>
      <c r="C1525" s="192" t="s">
        <v>370</v>
      </c>
      <c r="D1525" s="328">
        <f>+D1585</f>
        <v>0</v>
      </c>
      <c r="E1525" s="68"/>
    </row>
    <row r="1526" spans="1:5" hidden="1">
      <c r="A1526" s="67" t="s">
        <v>64</v>
      </c>
      <c r="B1526" s="379" t="s">
        <v>149</v>
      </c>
      <c r="C1526" s="192" t="s">
        <v>150</v>
      </c>
      <c r="D1526" s="328">
        <f>+D1586+D1631+D1656</f>
        <v>0</v>
      </c>
      <c r="E1526" s="69"/>
    </row>
    <row r="1527" spans="1:5" hidden="1">
      <c r="A1527" s="67" t="s">
        <v>64</v>
      </c>
      <c r="B1527" s="379" t="s">
        <v>151</v>
      </c>
      <c r="C1527" s="192" t="s">
        <v>152</v>
      </c>
      <c r="D1527" s="328">
        <f>+D1587+D1655</f>
        <v>0</v>
      </c>
      <c r="E1527" s="68"/>
    </row>
    <row r="1528" spans="1:5">
      <c r="A1528" s="67" t="s">
        <v>64</v>
      </c>
      <c r="B1528" s="379" t="s">
        <v>153</v>
      </c>
      <c r="C1528" s="192" t="s">
        <v>154</v>
      </c>
      <c r="D1528" s="328">
        <f>+D1588</f>
        <v>35814309.009999998</v>
      </c>
      <c r="E1528" s="68"/>
    </row>
    <row r="1529" spans="1:5" hidden="1">
      <c r="A1529" s="67" t="s">
        <v>64</v>
      </c>
      <c r="B1529" s="379" t="s">
        <v>155</v>
      </c>
      <c r="C1529" s="192" t="s">
        <v>156</v>
      </c>
      <c r="D1529" s="328">
        <f>+D1589</f>
        <v>0</v>
      </c>
      <c r="E1529" s="68"/>
    </row>
    <row r="1530" spans="1:5" hidden="1">
      <c r="A1530" s="67" t="s">
        <v>64</v>
      </c>
      <c r="B1530" s="379" t="s">
        <v>291</v>
      </c>
      <c r="C1530" s="192" t="s">
        <v>292</v>
      </c>
      <c r="D1530" s="328">
        <f>+D1590</f>
        <v>0</v>
      </c>
      <c r="E1530" s="68"/>
    </row>
    <row r="1531" spans="1:5" ht="11.4" hidden="1" customHeight="1">
      <c r="A1531" s="330"/>
      <c r="B1531" s="331"/>
      <c r="C1531" s="332"/>
      <c r="D1531" s="328"/>
      <c r="E1531" s="68"/>
    </row>
    <row r="1532" spans="1:5">
      <c r="B1532" s="379"/>
      <c r="C1532" s="192"/>
      <c r="D1532" s="328"/>
      <c r="E1532" s="68"/>
    </row>
    <row r="1533" spans="1:5" hidden="1">
      <c r="A1533" s="351">
        <v>2</v>
      </c>
      <c r="B1533" s="345">
        <v>5</v>
      </c>
      <c r="C1533" s="346" t="s">
        <v>157</v>
      </c>
      <c r="D1533" s="352"/>
      <c r="E1533" s="352">
        <f>+D1535+D1540</f>
        <v>0</v>
      </c>
    </row>
    <row r="1534" spans="1:5" hidden="1">
      <c r="A1534" s="330"/>
      <c r="B1534" s="331"/>
      <c r="C1534" s="332"/>
      <c r="D1534" s="328"/>
      <c r="E1534" s="68"/>
    </row>
    <row r="1535" spans="1:5" hidden="1">
      <c r="A1535" s="330" t="s">
        <v>158</v>
      </c>
      <c r="B1535" s="331" t="s">
        <v>159</v>
      </c>
      <c r="C1535" s="332" t="s">
        <v>160</v>
      </c>
      <c r="D1535" s="353">
        <f>SUM(D1536:D1538)</f>
        <v>0</v>
      </c>
      <c r="E1535" s="329"/>
    </row>
    <row r="1536" spans="1:5" hidden="1">
      <c r="A1536" s="335" t="s">
        <v>158</v>
      </c>
      <c r="B1536" s="307" t="s">
        <v>221</v>
      </c>
      <c r="C1536" s="336" t="s">
        <v>222</v>
      </c>
      <c r="D1536" s="328">
        <f>+D1591+D1617</f>
        <v>0</v>
      </c>
      <c r="E1536" s="329"/>
    </row>
    <row r="1537" spans="1:5" hidden="1">
      <c r="A1537" s="335" t="s">
        <v>158</v>
      </c>
      <c r="B1537" s="307" t="s">
        <v>167</v>
      </c>
      <c r="C1537" s="336" t="s">
        <v>168</v>
      </c>
      <c r="D1537" s="328">
        <f>+D1592+D1700</f>
        <v>0</v>
      </c>
      <c r="E1537" s="329"/>
    </row>
    <row r="1538" spans="1:5" hidden="1">
      <c r="A1538" s="335" t="s">
        <v>158</v>
      </c>
      <c r="B1538" s="307" t="s">
        <v>169</v>
      </c>
      <c r="C1538" s="336" t="s">
        <v>170</v>
      </c>
      <c r="D1538" s="328">
        <f>+D1593+D1618</f>
        <v>0</v>
      </c>
      <c r="E1538" s="329"/>
    </row>
    <row r="1539" spans="1:5" hidden="1">
      <c r="A1539" s="335"/>
      <c r="C1539" s="336"/>
      <c r="D1539" s="328"/>
      <c r="E1539" s="329"/>
    </row>
    <row r="1540" spans="1:5" hidden="1">
      <c r="A1540" s="330"/>
      <c r="B1540" s="331" t="s">
        <v>171</v>
      </c>
      <c r="C1540" s="332" t="s">
        <v>172</v>
      </c>
      <c r="D1540" s="353">
        <f>+D1542+D1541</f>
        <v>0</v>
      </c>
      <c r="E1540" s="329"/>
    </row>
    <row r="1541" spans="1:5" hidden="1">
      <c r="A1541" s="335" t="s">
        <v>173</v>
      </c>
      <c r="B1541" s="307" t="s">
        <v>174</v>
      </c>
      <c r="C1541" s="336" t="s">
        <v>175</v>
      </c>
      <c r="D1541" s="328">
        <f>+D1594</f>
        <v>0</v>
      </c>
      <c r="E1541" s="329"/>
    </row>
    <row r="1542" spans="1:5" hidden="1">
      <c r="A1542" s="335" t="s">
        <v>181</v>
      </c>
      <c r="B1542" s="307" t="s">
        <v>182</v>
      </c>
      <c r="C1542" s="336" t="s">
        <v>183</v>
      </c>
      <c r="D1542" s="328">
        <f>+D1657</f>
        <v>0</v>
      </c>
      <c r="E1542" s="329"/>
    </row>
    <row r="1543" spans="1:5" hidden="1">
      <c r="A1543" s="335"/>
      <c r="C1543" s="336"/>
      <c r="D1543" s="328"/>
      <c r="E1543" s="329"/>
    </row>
    <row r="1544" spans="1:5" hidden="1">
      <c r="A1544" s="330"/>
      <c r="B1544" s="331"/>
      <c r="C1544" s="332"/>
      <c r="D1544" s="328"/>
      <c r="E1544" s="329"/>
    </row>
    <row r="1545" spans="1:5" hidden="1">
      <c r="A1545" s="345" t="s">
        <v>348</v>
      </c>
      <c r="B1545" s="345">
        <v>6</v>
      </c>
      <c r="C1545" s="346" t="s">
        <v>185</v>
      </c>
      <c r="D1545" s="352"/>
      <c r="E1545" s="352">
        <f>+D1547</f>
        <v>0</v>
      </c>
    </row>
    <row r="1546" spans="1:5" hidden="1">
      <c r="A1546" s="345"/>
      <c r="B1546" s="345"/>
      <c r="C1546" s="346"/>
      <c r="D1546" s="352"/>
      <c r="E1546" s="68"/>
    </row>
    <row r="1547" spans="1:5" hidden="1">
      <c r="A1547" s="331" t="s">
        <v>374</v>
      </c>
      <c r="B1547" s="331" t="s">
        <v>375</v>
      </c>
      <c r="C1547" s="332" t="s">
        <v>595</v>
      </c>
      <c r="D1547" s="353">
        <f>+D1548</f>
        <v>0</v>
      </c>
      <c r="E1547" s="352"/>
    </row>
    <row r="1548" spans="1:5" hidden="1">
      <c r="A1548" s="350" t="s">
        <v>374</v>
      </c>
      <c r="B1548" s="307" t="s">
        <v>377</v>
      </c>
      <c r="C1548" s="68" t="s">
        <v>378</v>
      </c>
      <c r="D1548" s="69">
        <f>+D1549</f>
        <v>0</v>
      </c>
      <c r="E1548" s="446"/>
    </row>
    <row r="1549" spans="1:5" ht="11.4" hidden="1">
      <c r="A1549" s="68"/>
      <c r="B1549" s="451" t="s">
        <v>379</v>
      </c>
      <c r="C1549" s="450" t="s">
        <v>380</v>
      </c>
      <c r="D1549" s="69">
        <f>+D1596</f>
        <v>0</v>
      </c>
      <c r="E1549" s="446"/>
    </row>
    <row r="1550" spans="1:5" ht="11.4" hidden="1">
      <c r="A1550" s="68"/>
      <c r="B1550" s="451"/>
      <c r="C1550" s="450"/>
      <c r="D1550" s="69"/>
      <c r="E1550" s="446"/>
    </row>
    <row r="1551" spans="1:5">
      <c r="A1551" s="330"/>
      <c r="B1551" s="331"/>
      <c r="C1551" s="332"/>
      <c r="D1551" s="328"/>
      <c r="E1551" s="446"/>
    </row>
    <row r="1552" spans="1:5">
      <c r="A1552" s="330"/>
      <c r="B1552" s="331"/>
      <c r="C1552" s="312" t="s">
        <v>596</v>
      </c>
      <c r="D1552" s="328"/>
      <c r="E1552" s="449">
        <f>SUM(E1442:E1551)</f>
        <v>36114309.009999998</v>
      </c>
    </row>
    <row r="1553" spans="2:5" hidden="1">
      <c r="B1553" s="311"/>
      <c r="E1553" s="68"/>
    </row>
    <row r="1554" spans="2:5">
      <c r="B1554" s="350"/>
      <c r="C1554" s="68"/>
      <c r="D1554" s="68"/>
      <c r="E1554" s="68"/>
    </row>
    <row r="1555" spans="2:5">
      <c r="B1555" s="316"/>
      <c r="C1555" s="380" t="s">
        <v>382</v>
      </c>
      <c r="D1555" s="368" t="s">
        <v>383</v>
      </c>
      <c r="E1555" s="352"/>
    </row>
    <row r="1556" spans="2:5">
      <c r="B1556" s="381"/>
      <c r="C1556" s="382"/>
      <c r="D1556" s="383"/>
      <c r="E1556" s="352"/>
    </row>
    <row r="1557" spans="2:5" hidden="1">
      <c r="B1557" s="384" t="s">
        <v>29</v>
      </c>
      <c r="C1557" s="318" t="s">
        <v>30</v>
      </c>
      <c r="D1557" s="385"/>
      <c r="E1557" s="352"/>
    </row>
    <row r="1558" spans="2:5" hidden="1">
      <c r="B1558" s="384" t="s">
        <v>31</v>
      </c>
      <c r="C1558" s="318" t="s">
        <v>32</v>
      </c>
      <c r="D1558" s="385">
        <v>0</v>
      </c>
      <c r="E1558" s="352"/>
    </row>
    <row r="1559" spans="2:5" hidden="1">
      <c r="B1559" s="384" t="s">
        <v>37</v>
      </c>
      <c r="C1559" s="318" t="s">
        <v>38</v>
      </c>
      <c r="D1559" s="385">
        <v>0</v>
      </c>
      <c r="E1559" s="352"/>
    </row>
    <row r="1560" spans="2:5" hidden="1">
      <c r="B1560" s="386" t="s">
        <v>43</v>
      </c>
      <c r="C1560" s="305" t="s">
        <v>44</v>
      </c>
      <c r="D1560" s="389"/>
      <c r="E1560" s="352"/>
    </row>
    <row r="1561" spans="2:5" hidden="1">
      <c r="B1561" s="384" t="s">
        <v>227</v>
      </c>
      <c r="C1561" s="308" t="s">
        <v>228</v>
      </c>
      <c r="D1561" s="389">
        <v>0</v>
      </c>
      <c r="E1561" s="352"/>
    </row>
    <row r="1562" spans="2:5" hidden="1">
      <c r="B1562" s="386" t="s">
        <v>45</v>
      </c>
      <c r="C1562" s="305" t="s">
        <v>46</v>
      </c>
      <c r="D1562" s="392">
        <f>+D1559/12</f>
        <v>0</v>
      </c>
      <c r="E1562" s="352"/>
    </row>
    <row r="1563" spans="2:5" hidden="1">
      <c r="B1563" s="384" t="s">
        <v>47</v>
      </c>
      <c r="C1563" s="318" t="s">
        <v>48</v>
      </c>
      <c r="D1563" s="392">
        <v>0</v>
      </c>
      <c r="E1563" s="352"/>
    </row>
    <row r="1564" spans="2:5" hidden="1">
      <c r="B1564" s="386" t="s">
        <v>342</v>
      </c>
      <c r="C1564" s="305" t="s">
        <v>343</v>
      </c>
      <c r="D1564" s="392">
        <v>0</v>
      </c>
      <c r="E1564" s="352"/>
    </row>
    <row r="1565" spans="2:5" ht="20.399999999999999" hidden="1">
      <c r="B1565" s="386" t="s">
        <v>52</v>
      </c>
      <c r="C1565" s="305" t="s">
        <v>386</v>
      </c>
      <c r="D1565" s="431">
        <f>+(D1558+D1560+D1561+D1563+D1564+D1559+D1557)*9.25%</f>
        <v>0</v>
      </c>
      <c r="E1565" s="352"/>
    </row>
    <row r="1566" spans="2:5" ht="20.399999999999999" hidden="1">
      <c r="B1566" s="386" t="s">
        <v>54</v>
      </c>
      <c r="C1566" s="305" t="s">
        <v>55</v>
      </c>
      <c r="D1566" s="431">
        <f>+(D1558+D1560+D1561+D1563+D1564+D1559+D1557)*0.5%</f>
        <v>0</v>
      </c>
      <c r="E1566" s="352"/>
    </row>
    <row r="1567" spans="2:5" ht="20.399999999999999" hidden="1">
      <c r="B1567" s="386" t="s">
        <v>58</v>
      </c>
      <c r="C1567" s="305" t="s">
        <v>59</v>
      </c>
      <c r="D1567" s="431">
        <f>+(D1558+D1560+D1561+D1563+D1564+D1559+D1557)*5.42%</f>
        <v>0</v>
      </c>
      <c r="E1567" s="352"/>
    </row>
    <row r="1568" spans="2:5" ht="20.399999999999999" hidden="1">
      <c r="B1568" s="386" t="s">
        <v>60</v>
      </c>
      <c r="C1568" s="305" t="s">
        <v>61</v>
      </c>
      <c r="D1568" s="413">
        <f>+(D1558+D1560+D1561+D1563+D1564+D1559+D1557)*3%</f>
        <v>0</v>
      </c>
      <c r="E1568" s="352"/>
    </row>
    <row r="1569" spans="2:5" hidden="1">
      <c r="B1569" s="386" t="s">
        <v>62</v>
      </c>
      <c r="C1569" s="305" t="s">
        <v>63</v>
      </c>
      <c r="D1569" s="431">
        <f>+(D1558+D1560+D1561+D1563+D1564+D1559+D1557)*1.5%</f>
        <v>0</v>
      </c>
      <c r="E1569" s="352"/>
    </row>
    <row r="1570" spans="2:5" hidden="1">
      <c r="B1570" s="386" t="s">
        <v>70</v>
      </c>
      <c r="C1570" s="305" t="s">
        <v>71</v>
      </c>
      <c r="D1570" s="431">
        <v>0</v>
      </c>
      <c r="E1570" s="352"/>
    </row>
    <row r="1571" spans="2:5" hidden="1">
      <c r="B1571" s="386" t="s">
        <v>79</v>
      </c>
      <c r="C1571" s="305" t="s">
        <v>80</v>
      </c>
      <c r="D1571" s="413">
        <v>0</v>
      </c>
      <c r="E1571" s="352"/>
    </row>
    <row r="1572" spans="2:5" hidden="1">
      <c r="B1572" s="386" t="s">
        <v>97</v>
      </c>
      <c r="C1572" s="305" t="s">
        <v>98</v>
      </c>
      <c r="D1572" s="413">
        <v>0</v>
      </c>
      <c r="E1572" s="352"/>
    </row>
    <row r="1573" spans="2:5" hidden="1">
      <c r="B1573" s="386" t="s">
        <v>283</v>
      </c>
      <c r="C1573" s="305" t="s">
        <v>284</v>
      </c>
      <c r="D1573" s="413">
        <v>0</v>
      </c>
      <c r="E1573" s="352"/>
    </row>
    <row r="1574" spans="2:5" hidden="1">
      <c r="B1574" s="386" t="s">
        <v>104</v>
      </c>
      <c r="C1574" s="305" t="s">
        <v>105</v>
      </c>
      <c r="D1574" s="413">
        <v>0</v>
      </c>
      <c r="E1574" s="352"/>
    </row>
    <row r="1575" spans="2:5" hidden="1">
      <c r="B1575" s="386" t="s">
        <v>110</v>
      </c>
      <c r="C1575" s="305" t="s">
        <v>111</v>
      </c>
      <c r="D1575" s="413">
        <v>0</v>
      </c>
      <c r="E1575" s="352"/>
    </row>
    <row r="1576" spans="2:5" hidden="1">
      <c r="B1576" s="386" t="s">
        <v>116</v>
      </c>
      <c r="C1576" s="305" t="s">
        <v>117</v>
      </c>
      <c r="D1576" s="413">
        <v>0</v>
      </c>
      <c r="E1576" s="352"/>
    </row>
    <row r="1577" spans="2:5" hidden="1">
      <c r="B1577" s="386" t="s">
        <v>125</v>
      </c>
      <c r="C1577" s="305" t="s">
        <v>126</v>
      </c>
      <c r="D1577" s="413">
        <v>0</v>
      </c>
      <c r="E1577" s="352"/>
    </row>
    <row r="1578" spans="2:5" hidden="1">
      <c r="B1578" s="386" t="s">
        <v>129</v>
      </c>
      <c r="C1578" s="305" t="s">
        <v>130</v>
      </c>
      <c r="D1578" s="413">
        <v>0</v>
      </c>
      <c r="E1578" s="352"/>
    </row>
    <row r="1579" spans="2:5" hidden="1">
      <c r="B1579" s="386" t="s">
        <v>218</v>
      </c>
      <c r="C1579" s="305" t="s">
        <v>597</v>
      </c>
      <c r="D1579" s="413">
        <v>0</v>
      </c>
      <c r="E1579" s="352"/>
    </row>
    <row r="1580" spans="2:5" hidden="1">
      <c r="B1580" s="386" t="s">
        <v>141</v>
      </c>
      <c r="C1580" s="305" t="s">
        <v>598</v>
      </c>
      <c r="D1580" s="413">
        <v>0</v>
      </c>
      <c r="E1580" s="352"/>
    </row>
    <row r="1581" spans="2:5" hidden="1">
      <c r="B1581" s="386" t="s">
        <v>143</v>
      </c>
      <c r="C1581" s="305" t="s">
        <v>599</v>
      </c>
      <c r="D1581" s="413">
        <v>0</v>
      </c>
      <c r="E1581" s="352"/>
    </row>
    <row r="1582" spans="2:5" hidden="1">
      <c r="B1582" s="386" t="s">
        <v>254</v>
      </c>
      <c r="C1582" s="305" t="s">
        <v>255</v>
      </c>
      <c r="D1582" s="413">
        <v>0</v>
      </c>
      <c r="E1582" s="352"/>
    </row>
    <row r="1583" spans="2:5" hidden="1">
      <c r="B1583" s="386" t="s">
        <v>240</v>
      </c>
      <c r="C1583" s="305" t="s">
        <v>241</v>
      </c>
      <c r="D1583" s="413">
        <v>0</v>
      </c>
      <c r="E1583" s="352"/>
    </row>
    <row r="1584" spans="2:5" hidden="1">
      <c r="B1584" s="386" t="s">
        <v>147</v>
      </c>
      <c r="C1584" s="305" t="s">
        <v>148</v>
      </c>
      <c r="D1584" s="413">
        <v>0</v>
      </c>
      <c r="E1584" s="352"/>
    </row>
    <row r="1585" spans="2:5" hidden="1">
      <c r="B1585" s="390" t="s">
        <v>369</v>
      </c>
      <c r="C1585" s="452" t="s">
        <v>370</v>
      </c>
      <c r="D1585" s="431">
        <v>0</v>
      </c>
      <c r="E1585" s="352"/>
    </row>
    <row r="1586" spans="2:5" hidden="1">
      <c r="B1586" s="390" t="s">
        <v>149</v>
      </c>
      <c r="C1586" s="452" t="s">
        <v>150</v>
      </c>
      <c r="D1586" s="431">
        <v>0</v>
      </c>
      <c r="E1586" s="352"/>
    </row>
    <row r="1587" spans="2:5" hidden="1">
      <c r="B1587" s="390" t="s">
        <v>151</v>
      </c>
      <c r="C1587" s="452" t="s">
        <v>152</v>
      </c>
      <c r="D1587" s="432">
        <v>0</v>
      </c>
      <c r="E1587" s="352"/>
    </row>
    <row r="1588" spans="2:5">
      <c r="B1588" s="390" t="s">
        <v>153</v>
      </c>
      <c r="C1588" s="452" t="s">
        <v>154</v>
      </c>
      <c r="D1588" s="432">
        <v>35814309.009999998</v>
      </c>
      <c r="E1588" s="352"/>
    </row>
    <row r="1589" spans="2:5" hidden="1">
      <c r="B1589" s="390" t="s">
        <v>155</v>
      </c>
      <c r="C1589" s="452" t="s">
        <v>156</v>
      </c>
      <c r="D1589" s="431">
        <v>0</v>
      </c>
      <c r="E1589" s="352"/>
    </row>
    <row r="1590" spans="2:5" hidden="1">
      <c r="B1590" s="390" t="s">
        <v>291</v>
      </c>
      <c r="C1590" s="452" t="s">
        <v>292</v>
      </c>
      <c r="D1590" s="431">
        <v>0</v>
      </c>
      <c r="E1590" s="352"/>
    </row>
    <row r="1591" spans="2:5" hidden="1">
      <c r="B1591" s="386" t="s">
        <v>221</v>
      </c>
      <c r="C1591" s="305" t="s">
        <v>222</v>
      </c>
      <c r="D1591" s="432">
        <v>0</v>
      </c>
      <c r="E1591" s="352"/>
    </row>
    <row r="1592" spans="2:5" hidden="1">
      <c r="B1592" s="386" t="s">
        <v>167</v>
      </c>
      <c r="C1592" s="305" t="s">
        <v>168</v>
      </c>
      <c r="D1592" s="413">
        <v>0</v>
      </c>
      <c r="E1592" s="352"/>
    </row>
    <row r="1593" spans="2:5" hidden="1">
      <c r="B1593" s="386" t="s">
        <v>169</v>
      </c>
      <c r="C1593" s="305" t="s">
        <v>170</v>
      </c>
      <c r="D1593" s="414">
        <v>0</v>
      </c>
      <c r="E1593" s="352"/>
    </row>
    <row r="1594" spans="2:5" hidden="1">
      <c r="B1594" s="386" t="s">
        <v>174</v>
      </c>
      <c r="C1594" s="305" t="s">
        <v>175</v>
      </c>
      <c r="D1594" s="414">
        <v>0</v>
      </c>
      <c r="E1594" s="352"/>
    </row>
    <row r="1595" spans="2:5" hidden="1">
      <c r="B1595" s="386" t="s">
        <v>377</v>
      </c>
      <c r="C1595" s="305" t="s">
        <v>378</v>
      </c>
      <c r="D1595" s="413">
        <f>+D1596</f>
        <v>0</v>
      </c>
      <c r="E1595" s="352"/>
    </row>
    <row r="1596" spans="2:5" ht="11.4" hidden="1">
      <c r="B1596" s="453" t="s">
        <v>379</v>
      </c>
      <c r="C1596" s="450" t="s">
        <v>380</v>
      </c>
      <c r="D1596" s="414">
        <v>0</v>
      </c>
      <c r="E1596" s="352"/>
    </row>
    <row r="1597" spans="2:5">
      <c r="B1597" s="384"/>
      <c r="C1597" s="393" t="s">
        <v>265</v>
      </c>
      <c r="D1597" s="394">
        <f>SUM(D1556:D1595)</f>
        <v>35814309.009999998</v>
      </c>
      <c r="E1597" s="352"/>
    </row>
    <row r="1598" spans="2:5">
      <c r="B1598" s="395"/>
      <c r="C1598" s="396"/>
      <c r="D1598" s="397"/>
      <c r="E1598" s="352"/>
    </row>
    <row r="1599" spans="2:5">
      <c r="B1599" s="327"/>
      <c r="C1599" s="318"/>
      <c r="D1599" s="328"/>
      <c r="E1599" s="352"/>
    </row>
    <row r="1600" spans="2:5" hidden="1">
      <c r="B1600" s="327"/>
      <c r="C1600" s="318"/>
      <c r="D1600" s="328"/>
      <c r="E1600" s="352"/>
    </row>
    <row r="1601" spans="2:5" hidden="1">
      <c r="B1601" s="316"/>
      <c r="C1601" s="380" t="s">
        <v>384</v>
      </c>
      <c r="D1601" s="368" t="s">
        <v>385</v>
      </c>
      <c r="E1601" s="352"/>
    </row>
    <row r="1602" spans="2:5" hidden="1">
      <c r="B1602" s="381"/>
      <c r="C1602" s="382"/>
      <c r="D1602" s="383"/>
      <c r="E1602" s="352"/>
    </row>
    <row r="1603" spans="2:5" hidden="1">
      <c r="B1603" s="384" t="s">
        <v>31</v>
      </c>
      <c r="C1603" s="318" t="s">
        <v>32</v>
      </c>
      <c r="D1603" s="385"/>
      <c r="E1603" s="352"/>
    </row>
    <row r="1604" spans="2:5" hidden="1">
      <c r="B1604" s="386" t="s">
        <v>43</v>
      </c>
      <c r="C1604" s="305" t="s">
        <v>44</v>
      </c>
      <c r="D1604" s="389">
        <v>0</v>
      </c>
      <c r="E1604" s="352"/>
    </row>
    <row r="1605" spans="2:5" hidden="1">
      <c r="B1605" s="384" t="s">
        <v>227</v>
      </c>
      <c r="C1605" s="308" t="s">
        <v>228</v>
      </c>
      <c r="D1605" s="389">
        <v>0</v>
      </c>
      <c r="E1605" s="352"/>
    </row>
    <row r="1606" spans="2:5" hidden="1">
      <c r="B1606" s="386" t="s">
        <v>45</v>
      </c>
      <c r="C1606" s="305" t="s">
        <v>46</v>
      </c>
      <c r="D1606" s="389">
        <f>(D1608+D1604+D1607)/12</f>
        <v>0</v>
      </c>
      <c r="E1606" s="352"/>
    </row>
    <row r="1607" spans="2:5" hidden="1">
      <c r="B1607" s="384" t="s">
        <v>47</v>
      </c>
      <c r="C1607" s="318" t="s">
        <v>48</v>
      </c>
      <c r="D1607" s="389">
        <v>0</v>
      </c>
      <c r="E1607" s="352"/>
    </row>
    <row r="1608" spans="2:5" hidden="1">
      <c r="B1608" s="386" t="s">
        <v>342</v>
      </c>
      <c r="C1608" s="305" t="s">
        <v>343</v>
      </c>
      <c r="D1608" s="389">
        <v>0</v>
      </c>
      <c r="E1608" s="352"/>
    </row>
    <row r="1609" spans="2:5" ht="20.399999999999999" hidden="1">
      <c r="B1609" s="386" t="s">
        <v>52</v>
      </c>
      <c r="C1609" s="305" t="s">
        <v>386</v>
      </c>
      <c r="D1609" s="413">
        <f>(D1603+D1608+D1604+D1607+D1605)*9.25%</f>
        <v>0</v>
      </c>
      <c r="E1609" s="352"/>
    </row>
    <row r="1610" spans="2:5" ht="20.399999999999999" hidden="1">
      <c r="B1610" s="386" t="s">
        <v>54</v>
      </c>
      <c r="C1610" s="305" t="s">
        <v>55</v>
      </c>
      <c r="D1610" s="413">
        <f>(D1603+D1608+D1604+D1607+D1605)*0.5%</f>
        <v>0</v>
      </c>
      <c r="E1610" s="352"/>
    </row>
    <row r="1611" spans="2:5" ht="20.399999999999999" hidden="1">
      <c r="B1611" s="386" t="s">
        <v>58</v>
      </c>
      <c r="C1611" s="305" t="s">
        <v>59</v>
      </c>
      <c r="D1611" s="413">
        <f>(D1603+D1608+D1604+D1607+D1605)*5.42%</f>
        <v>0</v>
      </c>
      <c r="E1611" s="352"/>
    </row>
    <row r="1612" spans="2:5" ht="20.399999999999999" hidden="1">
      <c r="B1612" s="386" t="s">
        <v>60</v>
      </c>
      <c r="C1612" s="305" t="s">
        <v>61</v>
      </c>
      <c r="D1612" s="413">
        <f>(D1603+D1608+D1605+D1607+D1604)*3%</f>
        <v>0</v>
      </c>
      <c r="E1612" s="352"/>
    </row>
    <row r="1613" spans="2:5" hidden="1">
      <c r="B1613" s="386" t="s">
        <v>62</v>
      </c>
      <c r="C1613" s="305" t="s">
        <v>63</v>
      </c>
      <c r="D1613" s="414">
        <f>(D1603+D1608+D1604+D1607+D1605)*1.5%</f>
        <v>0</v>
      </c>
      <c r="E1613" s="352"/>
    </row>
    <row r="1614" spans="2:5" hidden="1">
      <c r="B1614" s="386" t="s">
        <v>358</v>
      </c>
      <c r="C1614" s="305" t="s">
        <v>359</v>
      </c>
      <c r="D1614" s="413">
        <v>0</v>
      </c>
      <c r="E1614" s="352"/>
    </row>
    <row r="1615" spans="2:5" hidden="1">
      <c r="B1615" s="386" t="s">
        <v>95</v>
      </c>
      <c r="C1615" s="305" t="s">
        <v>96</v>
      </c>
      <c r="D1615" s="414">
        <v>0</v>
      </c>
      <c r="E1615" s="352"/>
    </row>
    <row r="1616" spans="2:5" hidden="1">
      <c r="B1616" s="386" t="s">
        <v>287</v>
      </c>
      <c r="C1616" s="305" t="s">
        <v>288</v>
      </c>
      <c r="D1616" s="414">
        <v>0</v>
      </c>
      <c r="E1616" s="352"/>
    </row>
    <row r="1617" spans="2:5" hidden="1">
      <c r="B1617" s="386" t="s">
        <v>221</v>
      </c>
      <c r="C1617" s="305" t="s">
        <v>222</v>
      </c>
      <c r="D1617" s="413">
        <v>0</v>
      </c>
      <c r="E1617" s="352"/>
    </row>
    <row r="1618" spans="2:5" hidden="1">
      <c r="B1618" s="386" t="s">
        <v>169</v>
      </c>
      <c r="C1618" s="305" t="s">
        <v>170</v>
      </c>
      <c r="D1618" s="414">
        <v>0</v>
      </c>
      <c r="E1618" s="352"/>
    </row>
    <row r="1619" spans="2:5" hidden="1">
      <c r="B1619" s="384"/>
      <c r="C1619" s="393" t="s">
        <v>265</v>
      </c>
      <c r="D1619" s="394">
        <f>SUM(D1602:D1618)</f>
        <v>0</v>
      </c>
      <c r="E1619" s="352"/>
    </row>
    <row r="1620" spans="2:5" ht="12.3" hidden="1" customHeight="1">
      <c r="B1620" s="395"/>
      <c r="C1620" s="396"/>
      <c r="D1620" s="397"/>
      <c r="E1620" s="352"/>
    </row>
    <row r="1621" spans="2:5" ht="12.3" hidden="1" customHeight="1">
      <c r="B1621" s="327"/>
      <c r="C1621" s="318"/>
      <c r="D1621" s="328"/>
      <c r="E1621" s="352"/>
    </row>
    <row r="1622" spans="2:5" hidden="1">
      <c r="B1622" s="327"/>
      <c r="C1622" s="318"/>
      <c r="D1622" s="328"/>
      <c r="E1622" s="352"/>
    </row>
    <row r="1623" spans="2:5" hidden="1">
      <c r="B1623" s="350"/>
      <c r="C1623" s="380" t="s">
        <v>387</v>
      </c>
      <c r="D1623" s="454" t="s">
        <v>388</v>
      </c>
      <c r="E1623" s="352"/>
    </row>
    <row r="1624" spans="2:5" hidden="1">
      <c r="B1624" s="424"/>
      <c r="C1624" s="455"/>
      <c r="D1624" s="425"/>
      <c r="E1624" s="352"/>
    </row>
    <row r="1625" spans="2:5" hidden="1">
      <c r="B1625" s="426" t="s">
        <v>70</v>
      </c>
      <c r="C1625" s="450" t="s">
        <v>71</v>
      </c>
      <c r="D1625" s="413">
        <v>0</v>
      </c>
      <c r="E1625" s="352"/>
    </row>
    <row r="1626" spans="2:5" hidden="1">
      <c r="B1626" s="426" t="s">
        <v>97</v>
      </c>
      <c r="C1626" s="450" t="s">
        <v>98</v>
      </c>
      <c r="D1626" s="413"/>
      <c r="E1626" s="352"/>
    </row>
    <row r="1627" spans="2:5" hidden="1">
      <c r="B1627" s="426" t="s">
        <v>283</v>
      </c>
      <c r="C1627" s="450" t="s">
        <v>284</v>
      </c>
      <c r="D1627" s="413">
        <v>0</v>
      </c>
      <c r="E1627" s="352"/>
    </row>
    <row r="1628" spans="2:5" hidden="1">
      <c r="B1628" s="426" t="s">
        <v>285</v>
      </c>
      <c r="C1628" s="450" t="s">
        <v>286</v>
      </c>
      <c r="D1628" s="413"/>
      <c r="E1628" s="352"/>
    </row>
    <row r="1629" spans="2:5" hidden="1">
      <c r="B1629" s="426" t="s">
        <v>141</v>
      </c>
      <c r="C1629" s="450" t="s">
        <v>142</v>
      </c>
      <c r="D1629" s="413">
        <v>0</v>
      </c>
      <c r="E1629" s="352"/>
    </row>
    <row r="1630" spans="2:5" hidden="1">
      <c r="B1630" s="426" t="s">
        <v>369</v>
      </c>
      <c r="C1630" s="450" t="s">
        <v>370</v>
      </c>
      <c r="D1630" s="413">
        <v>0</v>
      </c>
      <c r="E1630" s="352"/>
    </row>
    <row r="1631" spans="2:5" hidden="1">
      <c r="B1631" s="426" t="s">
        <v>149</v>
      </c>
      <c r="C1631" s="450" t="s">
        <v>150</v>
      </c>
      <c r="D1631" s="414">
        <v>0</v>
      </c>
      <c r="E1631" s="352"/>
    </row>
    <row r="1632" spans="2:5" hidden="1">
      <c r="B1632" s="426"/>
      <c r="C1632" s="311" t="s">
        <v>389</v>
      </c>
      <c r="D1632" s="394">
        <f>SUM(D1625:D1631)</f>
        <v>0</v>
      </c>
      <c r="E1632" s="352"/>
    </row>
    <row r="1633" spans="2:5" hidden="1">
      <c r="B1633" s="429"/>
      <c r="C1633" s="95"/>
      <c r="D1633" s="430"/>
      <c r="E1633" s="352"/>
    </row>
    <row r="1634" spans="2:5" hidden="1">
      <c r="B1634" s="327"/>
      <c r="C1634" s="318"/>
      <c r="D1634" s="328"/>
      <c r="E1634" s="352"/>
    </row>
    <row r="1635" spans="2:5" hidden="1">
      <c r="B1635" s="327"/>
      <c r="C1635" s="318"/>
      <c r="D1635" s="328"/>
      <c r="E1635" s="352"/>
    </row>
    <row r="1636" spans="2:5" hidden="1">
      <c r="B1636" s="406"/>
      <c r="C1636" s="407" t="s">
        <v>390</v>
      </c>
      <c r="D1636" s="368" t="s">
        <v>391</v>
      </c>
    </row>
    <row r="1637" spans="2:5" hidden="1">
      <c r="B1637" s="408"/>
      <c r="C1637" s="409"/>
      <c r="D1637" s="410"/>
    </row>
    <row r="1638" spans="2:5" hidden="1">
      <c r="B1638" s="386" t="s">
        <v>29</v>
      </c>
      <c r="C1638" s="305" t="s">
        <v>30</v>
      </c>
      <c r="D1638" s="411"/>
    </row>
    <row r="1639" spans="2:5" hidden="1">
      <c r="B1639" s="386" t="s">
        <v>31</v>
      </c>
      <c r="C1639" s="305" t="s">
        <v>32</v>
      </c>
      <c r="D1639" s="411">
        <v>0</v>
      </c>
    </row>
    <row r="1640" spans="2:5" hidden="1">
      <c r="B1640" s="386" t="s">
        <v>43</v>
      </c>
      <c r="C1640" s="305" t="s">
        <v>44</v>
      </c>
      <c r="D1640" s="411">
        <v>0</v>
      </c>
    </row>
    <row r="1641" spans="2:5" hidden="1">
      <c r="B1641" s="384" t="s">
        <v>227</v>
      </c>
      <c r="C1641" s="308" t="s">
        <v>228</v>
      </c>
      <c r="D1641" s="411">
        <v>0</v>
      </c>
    </row>
    <row r="1642" spans="2:5" hidden="1">
      <c r="B1642" s="386" t="s">
        <v>45</v>
      </c>
      <c r="C1642" s="305" t="s">
        <v>46</v>
      </c>
      <c r="D1642" s="411">
        <f>(+D1638+D1639+D1644+D1640+D1643+D1641)/12</f>
        <v>0</v>
      </c>
    </row>
    <row r="1643" spans="2:5" hidden="1">
      <c r="B1643" s="384" t="s">
        <v>47</v>
      </c>
      <c r="C1643" s="318" t="s">
        <v>48</v>
      </c>
      <c r="D1643" s="411">
        <v>0</v>
      </c>
    </row>
    <row r="1644" spans="2:5" hidden="1">
      <c r="B1644" s="386" t="s">
        <v>342</v>
      </c>
      <c r="C1644" s="305" t="s">
        <v>343</v>
      </c>
      <c r="D1644" s="411">
        <v>0</v>
      </c>
    </row>
    <row r="1645" spans="2:5" ht="20.399999999999999" hidden="1">
      <c r="B1645" s="386" t="s">
        <v>52</v>
      </c>
      <c r="C1645" s="305" t="s">
        <v>386</v>
      </c>
      <c r="D1645" s="411">
        <f>(+D1638+D1639+D1644+D1640+D1643+D1641)*9.25%</f>
        <v>0</v>
      </c>
    </row>
    <row r="1646" spans="2:5" ht="20.399999999999999" hidden="1">
      <c r="B1646" s="386" t="s">
        <v>54</v>
      </c>
      <c r="C1646" s="305" t="s">
        <v>55</v>
      </c>
      <c r="D1646" s="411">
        <f>(+D1638+D1639+D1644+D1640+D1643+D1641)*0.5%</f>
        <v>0</v>
      </c>
    </row>
    <row r="1647" spans="2:5" ht="20.399999999999999" hidden="1">
      <c r="B1647" s="386" t="s">
        <v>58</v>
      </c>
      <c r="C1647" s="305" t="s">
        <v>59</v>
      </c>
      <c r="D1647" s="411">
        <f>(+D1638+D1639+D1644+D1640+D1643+D1641)*5.42%</f>
        <v>0</v>
      </c>
    </row>
    <row r="1648" spans="2:5" ht="20.399999999999999" hidden="1">
      <c r="B1648" s="386" t="s">
        <v>60</v>
      </c>
      <c r="C1648" s="305" t="s">
        <v>61</v>
      </c>
      <c r="D1648" s="411">
        <f>(+D1638+D1639+D1644+D1640+D1643+D1641)*3%</f>
        <v>0</v>
      </c>
    </row>
    <row r="1649" spans="2:5" hidden="1">
      <c r="B1649" s="386" t="s">
        <v>62</v>
      </c>
      <c r="C1649" s="305" t="s">
        <v>63</v>
      </c>
      <c r="D1649" s="440">
        <f>(+D1638+D1639+D1644+D1640+D1643+D1641)*1.5%</f>
        <v>0</v>
      </c>
    </row>
    <row r="1650" spans="2:5" hidden="1">
      <c r="B1650" s="386" t="s">
        <v>207</v>
      </c>
      <c r="C1650" s="305" t="s">
        <v>216</v>
      </c>
      <c r="D1650" s="440">
        <v>0</v>
      </c>
    </row>
    <row r="1651" spans="2:5" hidden="1">
      <c r="B1651" s="456" t="s">
        <v>97</v>
      </c>
      <c r="C1651" s="339" t="s">
        <v>98</v>
      </c>
      <c r="D1651" s="440">
        <v>0</v>
      </c>
    </row>
    <row r="1652" spans="2:5" hidden="1">
      <c r="B1652" s="456" t="s">
        <v>116</v>
      </c>
      <c r="C1652" s="339" t="s">
        <v>117</v>
      </c>
      <c r="D1652" s="411">
        <v>0</v>
      </c>
    </row>
    <row r="1653" spans="2:5" hidden="1">
      <c r="B1653" s="456" t="s">
        <v>133</v>
      </c>
      <c r="C1653" s="339" t="s">
        <v>134</v>
      </c>
      <c r="D1653" s="411">
        <v>0</v>
      </c>
    </row>
    <row r="1654" spans="2:5" hidden="1">
      <c r="B1654" s="456" t="s">
        <v>143</v>
      </c>
      <c r="C1654" s="339" t="s">
        <v>144</v>
      </c>
      <c r="D1654" s="411">
        <v>0</v>
      </c>
    </row>
    <row r="1655" spans="2:5" hidden="1">
      <c r="B1655" s="456" t="s">
        <v>151</v>
      </c>
      <c r="C1655" s="339" t="s">
        <v>152</v>
      </c>
      <c r="D1655" s="440">
        <v>0</v>
      </c>
    </row>
    <row r="1656" spans="2:5" hidden="1">
      <c r="B1656" s="456" t="s">
        <v>149</v>
      </c>
      <c r="C1656" s="339" t="s">
        <v>150</v>
      </c>
      <c r="D1656" s="411">
        <v>0</v>
      </c>
    </row>
    <row r="1657" spans="2:5" hidden="1">
      <c r="B1657" s="456" t="s">
        <v>182</v>
      </c>
      <c r="C1657" s="339" t="s">
        <v>183</v>
      </c>
      <c r="D1657" s="414">
        <v>0</v>
      </c>
    </row>
    <row r="1658" spans="2:5" hidden="1">
      <c r="B1658" s="415"/>
      <c r="C1658" s="311" t="s">
        <v>265</v>
      </c>
      <c r="D1658" s="416">
        <f>SUM(D1637:D1657)</f>
        <v>0</v>
      </c>
    </row>
    <row r="1659" spans="2:5" ht="12" hidden="1">
      <c r="B1659" s="417"/>
      <c r="C1659" s="418"/>
      <c r="D1659" s="419"/>
      <c r="E1659" s="365"/>
    </row>
    <row r="1660" spans="2:5" hidden="1">
      <c r="B1660" s="327"/>
      <c r="C1660" s="318"/>
      <c r="D1660" s="328"/>
      <c r="E1660" s="352"/>
    </row>
    <row r="1661" spans="2:5" ht="12" hidden="1">
      <c r="B1661" s="327"/>
      <c r="C1661" s="318"/>
      <c r="D1661" s="328"/>
      <c r="E1661" s="365"/>
    </row>
    <row r="1662" spans="2:5" ht="12" hidden="1">
      <c r="B1662" s="316"/>
      <c r="C1662" s="380" t="s">
        <v>600</v>
      </c>
      <c r="D1662" s="368" t="s">
        <v>601</v>
      </c>
      <c r="E1662" s="365"/>
    </row>
    <row r="1663" spans="2:5" ht="12" hidden="1">
      <c r="B1663" s="381"/>
      <c r="C1663" s="382"/>
      <c r="D1663" s="383"/>
      <c r="E1663" s="365"/>
    </row>
    <row r="1664" spans="2:5" ht="12" hidden="1">
      <c r="B1664" s="386" t="s">
        <v>43</v>
      </c>
      <c r="C1664" s="305" t="s">
        <v>44</v>
      </c>
      <c r="D1664" s="411">
        <v>0</v>
      </c>
      <c r="E1664" s="365"/>
    </row>
    <row r="1665" spans="1:5" ht="12" hidden="1">
      <c r="B1665" s="384" t="s">
        <v>227</v>
      </c>
      <c r="C1665" s="308" t="s">
        <v>228</v>
      </c>
      <c r="D1665" s="411">
        <v>0</v>
      </c>
      <c r="E1665" s="365"/>
    </row>
    <row r="1666" spans="1:5" ht="12" hidden="1">
      <c r="B1666" s="386" t="s">
        <v>45</v>
      </c>
      <c r="C1666" s="305" t="s">
        <v>46</v>
      </c>
      <c r="D1666" s="411">
        <f>(D1668+D1664+D1667)/12</f>
        <v>0</v>
      </c>
      <c r="E1666" s="365"/>
    </row>
    <row r="1667" spans="1:5" ht="12" hidden="1">
      <c r="B1667" s="384" t="s">
        <v>47</v>
      </c>
      <c r="C1667" s="318" t="s">
        <v>48</v>
      </c>
      <c r="D1667" s="411">
        <v>0</v>
      </c>
      <c r="E1667" s="365"/>
    </row>
    <row r="1668" spans="1:5" ht="12" hidden="1">
      <c r="B1668" s="386" t="s">
        <v>342</v>
      </c>
      <c r="C1668" s="305" t="s">
        <v>343</v>
      </c>
      <c r="D1668" s="411">
        <v>0</v>
      </c>
      <c r="E1668" s="365"/>
    </row>
    <row r="1669" spans="1:5" ht="20.399999999999999" hidden="1">
      <c r="B1669" s="386" t="s">
        <v>52</v>
      </c>
      <c r="C1669" s="305" t="s">
        <v>386</v>
      </c>
      <c r="D1669" s="411">
        <f>(D1668+D1664+D1667+D1665)*9.25%</f>
        <v>0</v>
      </c>
      <c r="E1669" s="365"/>
    </row>
    <row r="1670" spans="1:5" ht="20.399999999999999" hidden="1">
      <c r="B1670" s="386" t="s">
        <v>54</v>
      </c>
      <c r="C1670" s="305" t="s">
        <v>55</v>
      </c>
      <c r="D1670" s="411">
        <f>(D1668+D1664+D1667+D1665)*0.5%</f>
        <v>0</v>
      </c>
      <c r="E1670" s="365"/>
    </row>
    <row r="1671" spans="1:5" ht="20.399999999999999" hidden="1">
      <c r="B1671" s="386" t="s">
        <v>58</v>
      </c>
      <c r="C1671" s="305" t="s">
        <v>59</v>
      </c>
      <c r="D1671" s="411">
        <f>(D1668+D1664+D1667+D1665)*5.42%</f>
        <v>0</v>
      </c>
      <c r="E1671" s="365"/>
    </row>
    <row r="1672" spans="1:5" ht="20.399999999999999" hidden="1">
      <c r="B1672" s="386" t="s">
        <v>60</v>
      </c>
      <c r="C1672" s="305" t="s">
        <v>61</v>
      </c>
      <c r="D1672" s="411">
        <f>(D1668+D1665+D1667+D1664)*3%</f>
        <v>0</v>
      </c>
      <c r="E1672" s="365"/>
    </row>
    <row r="1673" spans="1:5" ht="12" hidden="1">
      <c r="B1673" s="386" t="s">
        <v>62</v>
      </c>
      <c r="C1673" s="305" t="s">
        <v>63</v>
      </c>
      <c r="D1673" s="411">
        <f>(D1668+D1664+D1667+D1665)*1.5%</f>
        <v>0</v>
      </c>
      <c r="E1673" s="365"/>
    </row>
    <row r="1674" spans="1:5" ht="12" hidden="1">
      <c r="B1674" s="386" t="s">
        <v>358</v>
      </c>
      <c r="C1674" s="305" t="s">
        <v>359</v>
      </c>
      <c r="D1674" s="413">
        <v>0</v>
      </c>
      <c r="E1674" s="365"/>
    </row>
    <row r="1675" spans="1:5" ht="12" hidden="1">
      <c r="B1675" s="386" t="s">
        <v>76</v>
      </c>
      <c r="C1675" s="305" t="s">
        <v>77</v>
      </c>
      <c r="D1675" s="414">
        <v>0</v>
      </c>
      <c r="E1675" s="365"/>
    </row>
    <row r="1676" spans="1:5" ht="12" hidden="1">
      <c r="B1676" s="384"/>
      <c r="C1676" s="393" t="s">
        <v>265</v>
      </c>
      <c r="D1676" s="394">
        <f>SUM(D1663:D1675)</f>
        <v>0</v>
      </c>
      <c r="E1676" s="365"/>
    </row>
    <row r="1677" spans="1:5" ht="12" hidden="1">
      <c r="B1677" s="395"/>
      <c r="C1677" s="396"/>
      <c r="D1677" s="397"/>
      <c r="E1677" s="365"/>
    </row>
    <row r="1678" spans="1:5" ht="12" hidden="1">
      <c r="A1678" s="68"/>
      <c r="B1678" s="311"/>
      <c r="C1678" s="312"/>
      <c r="D1678" s="352"/>
      <c r="E1678" s="374"/>
    </row>
    <row r="1679" spans="1:5" ht="12" hidden="1">
      <c r="A1679" s="68"/>
      <c r="B1679" s="311"/>
      <c r="C1679" s="312"/>
      <c r="D1679" s="352"/>
      <c r="E1679" s="374"/>
    </row>
    <row r="1680" spans="1:5" ht="28.8" customHeight="1">
      <c r="A1680" s="68"/>
      <c r="B1680" s="316"/>
      <c r="C1680" s="457" t="s">
        <v>392</v>
      </c>
      <c r="D1680" s="368" t="s">
        <v>393</v>
      </c>
      <c r="E1680" s="374"/>
    </row>
    <row r="1681" spans="1:5" ht="12.6" customHeight="1">
      <c r="A1681" s="68"/>
      <c r="B1681" s="381"/>
      <c r="C1681" s="382"/>
      <c r="D1681" s="383"/>
      <c r="E1681" s="374"/>
    </row>
    <row r="1682" spans="1:5" ht="12.6" hidden="1" customHeight="1">
      <c r="A1682" s="68"/>
      <c r="B1682" s="384" t="s">
        <v>37</v>
      </c>
      <c r="C1682" s="318" t="s">
        <v>38</v>
      </c>
      <c r="D1682" s="385">
        <v>0</v>
      </c>
      <c r="E1682" s="374"/>
    </row>
    <row r="1683" spans="1:5" ht="12.6" hidden="1" customHeight="1">
      <c r="A1683" s="68"/>
      <c r="B1683" s="384" t="s">
        <v>227</v>
      </c>
      <c r="C1683" s="308" t="s">
        <v>228</v>
      </c>
      <c r="D1683" s="385">
        <v>0</v>
      </c>
      <c r="E1683" s="374"/>
    </row>
    <row r="1684" spans="1:5" ht="12" hidden="1">
      <c r="A1684" s="68"/>
      <c r="B1684" s="386" t="s">
        <v>45</v>
      </c>
      <c r="C1684" s="305" t="s">
        <v>46</v>
      </c>
      <c r="D1684" s="385">
        <f>(D1686+D1682+D1685)/12</f>
        <v>0</v>
      </c>
      <c r="E1684" s="374"/>
    </row>
    <row r="1685" spans="1:5" ht="12" hidden="1">
      <c r="A1685" s="68"/>
      <c r="B1685" s="384" t="s">
        <v>47</v>
      </c>
      <c r="C1685" s="318" t="s">
        <v>48</v>
      </c>
      <c r="D1685" s="385">
        <v>0</v>
      </c>
      <c r="E1685" s="374"/>
    </row>
    <row r="1686" spans="1:5" ht="12" hidden="1">
      <c r="A1686" s="68"/>
      <c r="B1686" s="386" t="s">
        <v>342</v>
      </c>
      <c r="C1686" s="305" t="s">
        <v>343</v>
      </c>
      <c r="D1686" s="385">
        <v>0</v>
      </c>
      <c r="E1686" s="374"/>
    </row>
    <row r="1687" spans="1:5" ht="20.399999999999999" hidden="1">
      <c r="A1687" s="68"/>
      <c r="B1687" s="386" t="s">
        <v>52</v>
      </c>
      <c r="C1687" s="305" t="s">
        <v>386</v>
      </c>
      <c r="D1687" s="385">
        <f>(D1686+D1682+D1685+D1683)*9.25%</f>
        <v>0</v>
      </c>
      <c r="E1687" s="374"/>
    </row>
    <row r="1688" spans="1:5" ht="20.399999999999999" hidden="1">
      <c r="A1688" s="68"/>
      <c r="B1688" s="386" t="s">
        <v>54</v>
      </c>
      <c r="C1688" s="305" t="s">
        <v>55</v>
      </c>
      <c r="D1688" s="385">
        <f>(D1686+D1682+D1685+D1683)*0.5%</f>
        <v>0</v>
      </c>
      <c r="E1688" s="374"/>
    </row>
    <row r="1689" spans="1:5" ht="20.399999999999999" hidden="1">
      <c r="A1689" s="68"/>
      <c r="B1689" s="386" t="s">
        <v>58</v>
      </c>
      <c r="C1689" s="305" t="s">
        <v>59</v>
      </c>
      <c r="D1689" s="385">
        <f>(D1686+D1682+D1685+D1683)*5.42%</f>
        <v>0</v>
      </c>
      <c r="E1689" s="374"/>
    </row>
    <row r="1690" spans="1:5" ht="20.399999999999999" hidden="1">
      <c r="A1690" s="68"/>
      <c r="B1690" s="386" t="s">
        <v>60</v>
      </c>
      <c r="C1690" s="305" t="s">
        <v>61</v>
      </c>
      <c r="D1690" s="385">
        <f>(D1686+D1683+D1685+D1682)*3%</f>
        <v>0</v>
      </c>
      <c r="E1690" s="374"/>
    </row>
    <row r="1691" spans="1:5" ht="12" hidden="1">
      <c r="A1691" s="68"/>
      <c r="B1691" s="386" t="s">
        <v>62</v>
      </c>
      <c r="C1691" s="305" t="s">
        <v>63</v>
      </c>
      <c r="D1691" s="385">
        <f>(D1686+D1682+D1685+D1683)*1.5%</f>
        <v>0</v>
      </c>
      <c r="E1691" s="374"/>
    </row>
    <row r="1692" spans="1:5" ht="12" hidden="1">
      <c r="A1692" s="68"/>
      <c r="B1692" s="386" t="s">
        <v>104</v>
      </c>
      <c r="C1692" s="305" t="s">
        <v>105</v>
      </c>
      <c r="D1692" s="385">
        <v>0</v>
      </c>
      <c r="E1692" s="374"/>
    </row>
    <row r="1693" spans="1:5" ht="12" hidden="1">
      <c r="A1693" s="68"/>
      <c r="B1693" s="386" t="s">
        <v>116</v>
      </c>
      <c r="C1693" s="305" t="s">
        <v>117</v>
      </c>
      <c r="D1693" s="385">
        <v>0</v>
      </c>
      <c r="E1693" s="374"/>
    </row>
    <row r="1694" spans="1:5" ht="12" hidden="1">
      <c r="A1694" s="68"/>
      <c r="B1694" s="386" t="s">
        <v>76</v>
      </c>
      <c r="C1694" s="305" t="s">
        <v>602</v>
      </c>
      <c r="D1694" s="385">
        <v>0</v>
      </c>
      <c r="E1694" s="374"/>
    </row>
    <row r="1695" spans="1:5" ht="12" hidden="1">
      <c r="A1695" s="68"/>
      <c r="B1695" s="386" t="s">
        <v>360</v>
      </c>
      <c r="C1695" s="305" t="s">
        <v>361</v>
      </c>
      <c r="D1695" s="385">
        <v>0</v>
      </c>
      <c r="E1695" s="374"/>
    </row>
    <row r="1696" spans="1:5" ht="12" hidden="1">
      <c r="A1696" s="68"/>
      <c r="B1696" s="386" t="s">
        <v>365</v>
      </c>
      <c r="C1696" s="305" t="s">
        <v>366</v>
      </c>
      <c r="D1696" s="413">
        <v>0</v>
      </c>
      <c r="E1696" s="374"/>
    </row>
    <row r="1697" spans="1:5" ht="12">
      <c r="A1697" s="68"/>
      <c r="B1697" s="386" t="s">
        <v>143</v>
      </c>
      <c r="C1697" s="305" t="s">
        <v>599</v>
      </c>
      <c r="D1697" s="414">
        <v>300000</v>
      </c>
      <c r="E1697" s="374"/>
    </row>
    <row r="1698" spans="1:5" ht="12" hidden="1">
      <c r="A1698" s="68"/>
      <c r="B1698" s="386" t="s">
        <v>369</v>
      </c>
      <c r="C1698" s="305" t="s">
        <v>370</v>
      </c>
      <c r="D1698" s="413">
        <v>0</v>
      </c>
      <c r="E1698" s="374"/>
    </row>
    <row r="1699" spans="1:5" ht="12" hidden="1">
      <c r="A1699" s="68"/>
      <c r="B1699" s="386" t="s">
        <v>153</v>
      </c>
      <c r="C1699" s="305" t="s">
        <v>154</v>
      </c>
      <c r="D1699" s="413">
        <v>0</v>
      </c>
      <c r="E1699" s="374"/>
    </row>
    <row r="1700" spans="1:5" ht="12" hidden="1">
      <c r="A1700" s="68"/>
      <c r="B1700" s="386" t="s">
        <v>167</v>
      </c>
      <c r="C1700" s="305" t="s">
        <v>168</v>
      </c>
      <c r="D1700" s="414">
        <v>0</v>
      </c>
      <c r="E1700" s="374"/>
    </row>
    <row r="1701" spans="1:5" ht="12">
      <c r="B1701" s="384"/>
      <c r="C1701" s="393" t="s">
        <v>265</v>
      </c>
      <c r="D1701" s="394">
        <f>SUM(D1682:D1700)</f>
        <v>300000</v>
      </c>
      <c r="E1701" s="374"/>
    </row>
    <row r="1702" spans="1:5" ht="12">
      <c r="B1702" s="395"/>
      <c r="C1702" s="396"/>
      <c r="D1702" s="397"/>
      <c r="E1702" s="374"/>
    </row>
    <row r="1703" spans="1:5" ht="12" hidden="1">
      <c r="B1703" s="327"/>
      <c r="C1703" s="318"/>
      <c r="D1703" s="328"/>
      <c r="E1703" s="374"/>
    </row>
    <row r="1704" spans="1:5" ht="12" hidden="1">
      <c r="B1704" s="327"/>
      <c r="C1704" s="318"/>
      <c r="D1704" s="328"/>
      <c r="E1704" s="374"/>
    </row>
    <row r="1705" spans="1:5" ht="12">
      <c r="B1705" s="327"/>
      <c r="C1705" s="318"/>
      <c r="D1705" s="328"/>
      <c r="E1705" s="374"/>
    </row>
    <row r="1706" spans="1:5" ht="12">
      <c r="B1706" s="327"/>
      <c r="C1706" s="318"/>
      <c r="D1706" s="328"/>
      <c r="E1706" s="374"/>
    </row>
    <row r="1707" spans="1:5" ht="12">
      <c r="B1707" s="327"/>
      <c r="C1707" s="318"/>
      <c r="D1707" s="328"/>
      <c r="E1707" s="374"/>
    </row>
    <row r="1708" spans="1:5" hidden="1">
      <c r="A1708" s="351"/>
      <c r="B1708" s="367" t="s">
        <v>603</v>
      </c>
      <c r="C1708" s="68"/>
      <c r="E1708" s="368" t="s">
        <v>397</v>
      </c>
    </row>
    <row r="1709" spans="1:5" hidden="1">
      <c r="A1709" s="351"/>
      <c r="C1709" s="369"/>
      <c r="E1709" s="68"/>
    </row>
    <row r="1710" spans="1:5" ht="13.2" hidden="1" customHeight="1">
      <c r="A1710" s="315" t="s">
        <v>23</v>
      </c>
      <c r="B1710" s="316" t="s">
        <v>24</v>
      </c>
      <c r="C1710" s="317" t="s">
        <v>25</v>
      </c>
      <c r="E1710" s="319">
        <f>+D1715+D1722+D1726+D1712</f>
        <v>0</v>
      </c>
    </row>
    <row r="1711" spans="1:5" hidden="1">
      <c r="B1711" s="316"/>
      <c r="C1711" s="320"/>
      <c r="E1711" s="68"/>
    </row>
    <row r="1712" spans="1:5" hidden="1">
      <c r="A1712" s="321" t="s">
        <v>26</v>
      </c>
      <c r="B1712" s="322" t="s">
        <v>35</v>
      </c>
      <c r="C1712" s="323" t="s">
        <v>36</v>
      </c>
      <c r="D1712" s="324">
        <f>+D1713</f>
        <v>0</v>
      </c>
      <c r="E1712" s="319"/>
    </row>
    <row r="1713" spans="1:5" hidden="1">
      <c r="A1713" s="326" t="s">
        <v>26</v>
      </c>
      <c r="B1713" s="327" t="s">
        <v>37</v>
      </c>
      <c r="C1713" s="318" t="s">
        <v>38</v>
      </c>
      <c r="D1713" s="328">
        <v>0</v>
      </c>
      <c r="E1713" s="319"/>
    </row>
    <row r="1714" spans="1:5" hidden="1">
      <c r="B1714" s="316"/>
      <c r="C1714" s="320"/>
      <c r="E1714" s="319"/>
    </row>
    <row r="1715" spans="1:5" ht="12" hidden="1" customHeight="1">
      <c r="A1715" s="370" t="s">
        <v>26</v>
      </c>
      <c r="B1715" s="331" t="s">
        <v>41</v>
      </c>
      <c r="C1715" s="332" t="s">
        <v>42</v>
      </c>
      <c r="D1715" s="353">
        <f>SUM(D1716:D1720)</f>
        <v>0</v>
      </c>
      <c r="E1715" s="319"/>
    </row>
    <row r="1716" spans="1:5" hidden="1">
      <c r="A1716" s="67" t="s">
        <v>26</v>
      </c>
      <c r="B1716" s="307" t="s">
        <v>43</v>
      </c>
      <c r="C1716" s="308" t="s">
        <v>44</v>
      </c>
      <c r="D1716" s="309">
        <v>0</v>
      </c>
      <c r="E1716" s="319"/>
    </row>
    <row r="1717" spans="1:5" hidden="1">
      <c r="A1717" s="337" t="s">
        <v>26</v>
      </c>
      <c r="B1717" s="307" t="s">
        <v>227</v>
      </c>
      <c r="C1717" s="308" t="s">
        <v>228</v>
      </c>
      <c r="D1717" s="309">
        <v>0</v>
      </c>
      <c r="E1717" s="319"/>
    </row>
    <row r="1718" spans="1:5" hidden="1">
      <c r="A1718" s="337" t="s">
        <v>26</v>
      </c>
      <c r="B1718" s="307" t="s">
        <v>45</v>
      </c>
      <c r="C1718" s="308" t="s">
        <v>46</v>
      </c>
      <c r="D1718" s="309">
        <f>+(+D1712+D1717+D1719+D1720+D1716)/12</f>
        <v>0</v>
      </c>
      <c r="E1718" s="319"/>
    </row>
    <row r="1719" spans="1:5" hidden="1">
      <c r="A1719" s="326" t="s">
        <v>26</v>
      </c>
      <c r="B1719" s="327" t="s">
        <v>47</v>
      </c>
      <c r="C1719" s="318" t="s">
        <v>48</v>
      </c>
      <c r="D1719" s="309">
        <v>0</v>
      </c>
      <c r="E1719" s="319"/>
    </row>
    <row r="1720" spans="1:5" hidden="1">
      <c r="A1720" s="67" t="s">
        <v>26</v>
      </c>
      <c r="B1720" s="307" t="s">
        <v>342</v>
      </c>
      <c r="C1720" s="308" t="s">
        <v>343</v>
      </c>
      <c r="D1720" s="309">
        <v>0</v>
      </c>
      <c r="E1720" s="319"/>
    </row>
    <row r="1721" spans="1:5" hidden="1">
      <c r="E1721" s="319"/>
    </row>
    <row r="1722" spans="1:5" ht="20.399999999999999" hidden="1">
      <c r="A1722" s="370" t="s">
        <v>49</v>
      </c>
      <c r="B1722" s="331" t="s">
        <v>50</v>
      </c>
      <c r="C1722" s="332" t="s">
        <v>51</v>
      </c>
      <c r="D1722" s="353">
        <f>SUM(D1723:D1724)</f>
        <v>0</v>
      </c>
      <c r="E1722" s="319"/>
    </row>
    <row r="1723" spans="1:5" ht="20.399999999999999" hidden="1">
      <c r="A1723" s="335" t="s">
        <v>49</v>
      </c>
      <c r="B1723" s="307" t="s">
        <v>52</v>
      </c>
      <c r="C1723" s="336" t="s">
        <v>262</v>
      </c>
      <c r="D1723" s="309">
        <f>+(+D1712+D1717+D1719+D1720+D1716)*9.25%</f>
        <v>0</v>
      </c>
      <c r="E1723" s="319"/>
    </row>
    <row r="1724" spans="1:5" ht="20.399999999999999" hidden="1">
      <c r="A1724" s="335" t="s">
        <v>49</v>
      </c>
      <c r="B1724" s="307" t="s">
        <v>54</v>
      </c>
      <c r="C1724" s="336" t="s">
        <v>55</v>
      </c>
      <c r="D1724" s="309">
        <f>+(+D1712+D1717+D1719+D1720+D1716)*0.5%</f>
        <v>0</v>
      </c>
      <c r="E1724" s="319"/>
    </row>
    <row r="1725" spans="1:5" hidden="1">
      <c r="E1725" s="319"/>
    </row>
    <row r="1726" spans="1:5" ht="20.399999999999999" hidden="1">
      <c r="A1726" s="370" t="s">
        <v>49</v>
      </c>
      <c r="B1726" s="331" t="s">
        <v>56</v>
      </c>
      <c r="C1726" s="332" t="s">
        <v>57</v>
      </c>
      <c r="D1726" s="353">
        <f>SUM(D1727:D1730)</f>
        <v>0</v>
      </c>
      <c r="E1726" s="319"/>
    </row>
    <row r="1727" spans="1:5" ht="20.399999999999999" hidden="1">
      <c r="A1727" s="335" t="s">
        <v>49</v>
      </c>
      <c r="B1727" s="307" t="s">
        <v>58</v>
      </c>
      <c r="C1727" s="336" t="s">
        <v>59</v>
      </c>
      <c r="D1727" s="309">
        <f>+(+D1712+D1717+D1719+D1720+D1716)*5.42%</f>
        <v>0</v>
      </c>
      <c r="E1727" s="319"/>
    </row>
    <row r="1728" spans="1:5" ht="20.399999999999999" hidden="1">
      <c r="A1728" s="335" t="s">
        <v>49</v>
      </c>
      <c r="B1728" s="307" t="s">
        <v>60</v>
      </c>
      <c r="C1728" s="336" t="s">
        <v>263</v>
      </c>
      <c r="D1728" s="309">
        <f>+(+D1712+D1717+D1719+D1720+D1716)*3%</f>
        <v>0</v>
      </c>
      <c r="E1728" s="319"/>
    </row>
    <row r="1729" spans="1:5" hidden="1">
      <c r="A1729" s="335" t="s">
        <v>49</v>
      </c>
      <c r="B1729" s="307" t="s">
        <v>62</v>
      </c>
      <c r="C1729" s="308" t="s">
        <v>63</v>
      </c>
      <c r="D1729" s="309">
        <f>+(+D1712+D1717+D1719+D1720+D1716)*1.5%</f>
        <v>0</v>
      </c>
      <c r="E1729" s="319"/>
    </row>
    <row r="1730" spans="1:5" ht="10.8" hidden="1" customHeight="1">
      <c r="A1730" s="351"/>
      <c r="C1730" s="369"/>
      <c r="E1730" s="319"/>
    </row>
    <row r="1731" spans="1:5" hidden="1">
      <c r="A1731" s="351"/>
      <c r="C1731" s="369"/>
      <c r="E1731" s="319"/>
    </row>
    <row r="1732" spans="1:5" hidden="1">
      <c r="A1732" s="315" t="s">
        <v>64</v>
      </c>
      <c r="B1732" s="316" t="s">
        <v>205</v>
      </c>
      <c r="C1732" s="317" t="s">
        <v>65</v>
      </c>
      <c r="D1732" s="318"/>
      <c r="E1732" s="319">
        <f>+D1734</f>
        <v>0</v>
      </c>
    </row>
    <row r="1733" spans="1:5" hidden="1">
      <c r="B1733" s="316"/>
      <c r="C1733" s="320"/>
      <c r="D1733" s="319"/>
      <c r="E1733" s="319"/>
    </row>
    <row r="1734" spans="1:5" hidden="1">
      <c r="A1734" s="321" t="s">
        <v>64</v>
      </c>
      <c r="B1734" s="331" t="s">
        <v>89</v>
      </c>
      <c r="C1734" s="332" t="s">
        <v>90</v>
      </c>
      <c r="D1734" s="353">
        <f>+D1735+D1736</f>
        <v>0</v>
      </c>
      <c r="E1734" s="328"/>
    </row>
    <row r="1735" spans="1:5" hidden="1">
      <c r="A1735" s="67" t="s">
        <v>64</v>
      </c>
      <c r="B1735" s="307" t="s">
        <v>207</v>
      </c>
      <c r="C1735" s="308" t="s">
        <v>216</v>
      </c>
      <c r="D1735" s="69">
        <v>0</v>
      </c>
      <c r="E1735" s="328"/>
    </row>
    <row r="1736" spans="1:5" hidden="1">
      <c r="A1736" s="351" t="s">
        <v>64</v>
      </c>
      <c r="B1736" s="327" t="s">
        <v>97</v>
      </c>
      <c r="C1736" s="318" t="s">
        <v>98</v>
      </c>
      <c r="D1736" s="328">
        <v>0</v>
      </c>
      <c r="E1736" s="328"/>
    </row>
    <row r="1737" spans="1:5" hidden="1">
      <c r="A1737" s="351"/>
      <c r="B1737" s="327"/>
      <c r="C1737" s="318"/>
      <c r="D1737" s="328"/>
      <c r="E1737" s="328"/>
    </row>
    <row r="1738" spans="1:5" hidden="1">
      <c r="A1738" s="351"/>
      <c r="B1738" s="338"/>
      <c r="C1738" s="356"/>
      <c r="D1738" s="328"/>
      <c r="E1738" s="68"/>
    </row>
    <row r="1739" spans="1:5" hidden="1">
      <c r="A1739" s="315">
        <v>2</v>
      </c>
      <c r="B1739" s="316">
        <v>5</v>
      </c>
      <c r="C1739" s="317" t="s">
        <v>157</v>
      </c>
      <c r="D1739" s="328"/>
      <c r="E1739" s="319">
        <f>+D1741</f>
        <v>0</v>
      </c>
    </row>
    <row r="1740" spans="1:5" hidden="1">
      <c r="B1740" s="316"/>
      <c r="C1740" s="320"/>
      <c r="D1740" s="328"/>
      <c r="E1740" s="68"/>
    </row>
    <row r="1741" spans="1:5" hidden="1">
      <c r="A1741" s="321" t="s">
        <v>158</v>
      </c>
      <c r="B1741" s="331" t="s">
        <v>159</v>
      </c>
      <c r="C1741" s="332" t="s">
        <v>160</v>
      </c>
      <c r="D1741" s="353">
        <f>+D1743+D1742</f>
        <v>0</v>
      </c>
      <c r="E1741" s="68"/>
    </row>
    <row r="1742" spans="1:5" hidden="1">
      <c r="A1742" s="67" t="s">
        <v>158</v>
      </c>
      <c r="B1742" s="307" t="s">
        <v>221</v>
      </c>
      <c r="C1742" s="308" t="s">
        <v>222</v>
      </c>
      <c r="D1742" s="328">
        <v>0</v>
      </c>
      <c r="E1742" s="68"/>
    </row>
    <row r="1743" spans="1:5" hidden="1">
      <c r="A1743" s="67" t="s">
        <v>158</v>
      </c>
      <c r="B1743" s="307" t="s">
        <v>169</v>
      </c>
      <c r="C1743" s="308" t="s">
        <v>170</v>
      </c>
      <c r="D1743" s="328">
        <v>0</v>
      </c>
      <c r="E1743" s="68"/>
    </row>
    <row r="1744" spans="1:5" hidden="1">
      <c r="A1744" s="315"/>
      <c r="B1744" s="316"/>
      <c r="C1744" s="317"/>
      <c r="D1744" s="328"/>
      <c r="E1744" s="68"/>
    </row>
    <row r="1745" spans="1:5" hidden="1">
      <c r="A1745" s="351"/>
      <c r="B1745" s="338"/>
      <c r="C1745" s="356"/>
      <c r="D1745" s="328"/>
      <c r="E1745" s="68"/>
    </row>
    <row r="1746" spans="1:5" ht="12" hidden="1">
      <c r="A1746" s="351"/>
      <c r="B1746" s="311"/>
      <c r="C1746" s="312" t="s">
        <v>604</v>
      </c>
      <c r="D1746" s="352"/>
      <c r="E1746" s="374">
        <f>SUM(E1710:E1744)</f>
        <v>0</v>
      </c>
    </row>
    <row r="1747" spans="1:5" hidden="1">
      <c r="B1747" s="311"/>
      <c r="E1747" s="68"/>
    </row>
    <row r="1748" spans="1:5" ht="12" hidden="1">
      <c r="B1748" s="311"/>
      <c r="E1748" s="365"/>
    </row>
    <row r="1749" spans="1:5" ht="12" hidden="1">
      <c r="B1749" s="311"/>
      <c r="E1749" s="365"/>
    </row>
    <row r="1750" spans="1:5" ht="12" hidden="1">
      <c r="B1750" s="311"/>
      <c r="E1750" s="365"/>
    </row>
    <row r="1751" spans="1:5" ht="12" hidden="1">
      <c r="B1751" s="311"/>
      <c r="E1751" s="365"/>
    </row>
    <row r="1752" spans="1:5" hidden="1">
      <c r="B1752" s="367" t="s">
        <v>605</v>
      </c>
      <c r="C1752" s="68"/>
      <c r="E1752" s="368" t="s">
        <v>402</v>
      </c>
    </row>
    <row r="1753" spans="1:5" hidden="1">
      <c r="C1753" s="369"/>
      <c r="E1753" s="68"/>
    </row>
    <row r="1754" spans="1:5" hidden="1">
      <c r="A1754" s="315" t="s">
        <v>23</v>
      </c>
      <c r="B1754" s="316" t="s">
        <v>24</v>
      </c>
      <c r="C1754" s="317" t="s">
        <v>25</v>
      </c>
      <c r="D1754" s="318"/>
      <c r="E1754" s="319">
        <f>+D1756+D1763+D1767</f>
        <v>0</v>
      </c>
    </row>
    <row r="1755" spans="1:5" hidden="1">
      <c r="B1755" s="316"/>
      <c r="C1755" s="320"/>
      <c r="D1755" s="318"/>
      <c r="E1755" s="68"/>
    </row>
    <row r="1756" spans="1:5" hidden="1">
      <c r="A1756" s="370" t="s">
        <v>26</v>
      </c>
      <c r="B1756" s="331" t="s">
        <v>41</v>
      </c>
      <c r="C1756" s="332" t="s">
        <v>42</v>
      </c>
      <c r="D1756" s="353">
        <f>SUM(D1757:D1761)</f>
        <v>0</v>
      </c>
      <c r="E1756" s="68"/>
    </row>
    <row r="1757" spans="1:5" hidden="1">
      <c r="A1757" s="67" t="s">
        <v>26</v>
      </c>
      <c r="B1757" s="307" t="s">
        <v>43</v>
      </c>
      <c r="C1757" s="308" t="s">
        <v>44</v>
      </c>
      <c r="D1757" s="69">
        <v>0</v>
      </c>
      <c r="E1757" s="319"/>
    </row>
    <row r="1758" spans="1:5" hidden="1">
      <c r="A1758" s="337" t="s">
        <v>26</v>
      </c>
      <c r="B1758" s="307" t="s">
        <v>227</v>
      </c>
      <c r="C1758" s="308" t="s">
        <v>228</v>
      </c>
      <c r="D1758" s="69">
        <v>0</v>
      </c>
      <c r="E1758" s="319"/>
    </row>
    <row r="1759" spans="1:5" hidden="1">
      <c r="A1759" s="337" t="s">
        <v>26</v>
      </c>
      <c r="B1759" s="307" t="s">
        <v>45</v>
      </c>
      <c r="C1759" s="308" t="s">
        <v>46</v>
      </c>
      <c r="D1759" s="309">
        <f>+(D1758+D1760+D1761+D1757)/12</f>
        <v>0</v>
      </c>
      <c r="E1759" s="319"/>
    </row>
    <row r="1760" spans="1:5" hidden="1">
      <c r="A1760" s="326" t="s">
        <v>26</v>
      </c>
      <c r="B1760" s="327" t="s">
        <v>47</v>
      </c>
      <c r="C1760" s="318" t="s">
        <v>48</v>
      </c>
      <c r="D1760" s="309">
        <v>0</v>
      </c>
      <c r="E1760" s="319"/>
    </row>
    <row r="1761" spans="1:5" hidden="1">
      <c r="A1761" s="67" t="s">
        <v>26</v>
      </c>
      <c r="B1761" s="307" t="s">
        <v>342</v>
      </c>
      <c r="C1761" s="308" t="s">
        <v>343</v>
      </c>
      <c r="D1761" s="69">
        <v>0</v>
      </c>
      <c r="E1761" s="319"/>
    </row>
    <row r="1762" spans="1:5" hidden="1">
      <c r="D1762" s="69"/>
      <c r="E1762" s="319"/>
    </row>
    <row r="1763" spans="1:5" ht="20.399999999999999" hidden="1">
      <c r="A1763" s="370" t="s">
        <v>49</v>
      </c>
      <c r="B1763" s="331" t="s">
        <v>50</v>
      </c>
      <c r="C1763" s="332" t="s">
        <v>51</v>
      </c>
      <c r="D1763" s="353">
        <f>SUM(D1764:D1765)</f>
        <v>0</v>
      </c>
      <c r="E1763" s="319"/>
    </row>
    <row r="1764" spans="1:5" ht="20.399999999999999" hidden="1">
      <c r="A1764" s="335" t="s">
        <v>49</v>
      </c>
      <c r="B1764" s="307" t="s">
        <v>52</v>
      </c>
      <c r="C1764" s="336" t="s">
        <v>262</v>
      </c>
      <c r="D1764" s="69">
        <f>+(D1758+D1760+D1761+D1757)*9.25%</f>
        <v>0</v>
      </c>
      <c r="E1764" s="319"/>
    </row>
    <row r="1765" spans="1:5" ht="20.399999999999999" hidden="1">
      <c r="A1765" s="335" t="s">
        <v>49</v>
      </c>
      <c r="B1765" s="307" t="s">
        <v>54</v>
      </c>
      <c r="C1765" s="336" t="s">
        <v>55</v>
      </c>
      <c r="D1765" s="69">
        <f>+(D1758+D1760+D1761+D1757)*0.5%</f>
        <v>0</v>
      </c>
      <c r="E1765" s="319"/>
    </row>
    <row r="1766" spans="1:5" hidden="1">
      <c r="D1766" s="69"/>
      <c r="E1766" s="319"/>
    </row>
    <row r="1767" spans="1:5" ht="20.399999999999999" hidden="1">
      <c r="A1767" s="370" t="s">
        <v>49</v>
      </c>
      <c r="B1767" s="331" t="s">
        <v>56</v>
      </c>
      <c r="C1767" s="332" t="s">
        <v>57</v>
      </c>
      <c r="D1767" s="353">
        <f>SUM(D1768:D1770)</f>
        <v>0</v>
      </c>
      <c r="E1767" s="319"/>
    </row>
    <row r="1768" spans="1:5" ht="20.399999999999999" hidden="1">
      <c r="A1768" s="335" t="s">
        <v>49</v>
      </c>
      <c r="B1768" s="307" t="s">
        <v>58</v>
      </c>
      <c r="C1768" s="336" t="s">
        <v>59</v>
      </c>
      <c r="D1768" s="69">
        <f>(D1761+D1757+D1760+D1758)*5.42%</f>
        <v>0</v>
      </c>
      <c r="E1768" s="319"/>
    </row>
    <row r="1769" spans="1:5" ht="20.399999999999999" hidden="1">
      <c r="A1769" s="335" t="s">
        <v>49</v>
      </c>
      <c r="B1769" s="307" t="s">
        <v>60</v>
      </c>
      <c r="C1769" s="336" t="s">
        <v>263</v>
      </c>
      <c r="D1769" s="69">
        <f>(D1761+D1758+D1760+D1757)*3%</f>
        <v>0</v>
      </c>
      <c r="E1769" s="319"/>
    </row>
    <row r="1770" spans="1:5" hidden="1">
      <c r="A1770" s="335" t="s">
        <v>49</v>
      </c>
      <c r="B1770" s="307" t="s">
        <v>62</v>
      </c>
      <c r="C1770" s="308" t="s">
        <v>63</v>
      </c>
      <c r="D1770" s="69">
        <f>(D1761+D1757+D1760+D1758)*1.5%</f>
        <v>0</v>
      </c>
      <c r="E1770" s="319"/>
    </row>
    <row r="1771" spans="1:5" hidden="1">
      <c r="A1771" s="335"/>
      <c r="D1771" s="69"/>
      <c r="E1771" s="319"/>
    </row>
    <row r="1772" spans="1:5" hidden="1">
      <c r="A1772" s="335"/>
      <c r="D1772" s="69"/>
      <c r="E1772" s="319"/>
    </row>
    <row r="1773" spans="1:5" hidden="1">
      <c r="A1773" s="345" t="s">
        <v>64</v>
      </c>
      <c r="B1773" s="311" t="s">
        <v>205</v>
      </c>
      <c r="C1773" s="442" t="s">
        <v>65</v>
      </c>
      <c r="D1773" s="69"/>
      <c r="E1773" s="319">
        <f>+D1775</f>
        <v>0</v>
      </c>
    </row>
    <row r="1774" spans="1:5" hidden="1">
      <c r="A1774" s="335"/>
      <c r="D1774" s="69"/>
      <c r="E1774" s="319"/>
    </row>
    <row r="1775" spans="1:5" hidden="1">
      <c r="A1775" s="331" t="s">
        <v>64</v>
      </c>
      <c r="B1775" s="331">
        <v>1.01</v>
      </c>
      <c r="C1775" s="332" t="s">
        <v>67</v>
      </c>
      <c r="D1775" s="353">
        <f>+D1776</f>
        <v>0</v>
      </c>
      <c r="E1775" s="319"/>
    </row>
    <row r="1776" spans="1:5" hidden="1">
      <c r="A1776" s="350" t="s">
        <v>64</v>
      </c>
      <c r="B1776" s="350" t="s">
        <v>70</v>
      </c>
      <c r="C1776" s="68" t="s">
        <v>71</v>
      </c>
      <c r="D1776" s="69"/>
      <c r="E1776" s="319"/>
    </row>
    <row r="1777" spans="1:5" hidden="1">
      <c r="A1777" s="335"/>
      <c r="D1777" s="69"/>
      <c r="E1777" s="319"/>
    </row>
    <row r="1778" spans="1:5" hidden="1">
      <c r="A1778" s="335"/>
      <c r="D1778" s="69"/>
      <c r="E1778" s="319"/>
    </row>
    <row r="1779" spans="1:5" hidden="1">
      <c r="A1779" s="345" t="s">
        <v>64</v>
      </c>
      <c r="B1779" s="311" t="s">
        <v>3</v>
      </c>
      <c r="C1779" s="442" t="s">
        <v>606</v>
      </c>
      <c r="D1779" s="352"/>
      <c r="E1779" s="352">
        <f>+D1788+D1784+D1781</f>
        <v>0</v>
      </c>
    </row>
    <row r="1780" spans="1:5" hidden="1">
      <c r="A1780" s="88"/>
      <c r="B1780" s="311"/>
      <c r="C1780" s="420"/>
      <c r="D1780" s="352"/>
      <c r="E1780" s="68"/>
    </row>
    <row r="1781" spans="1:5" hidden="1">
      <c r="A1781" s="331" t="s">
        <v>64</v>
      </c>
      <c r="B1781" s="331">
        <v>2.0099999999999998</v>
      </c>
      <c r="C1781" s="332" t="s">
        <v>398</v>
      </c>
      <c r="D1781" s="353">
        <f>SUM(D1782:D1782)</f>
        <v>0</v>
      </c>
      <c r="E1781" s="352"/>
    </row>
    <row r="1782" spans="1:5" hidden="1">
      <c r="A1782" s="350" t="s">
        <v>64</v>
      </c>
      <c r="B1782" s="350" t="s">
        <v>125</v>
      </c>
      <c r="C1782" s="68" t="s">
        <v>126</v>
      </c>
      <c r="D1782" s="69">
        <v>0</v>
      </c>
      <c r="E1782" s="352"/>
    </row>
    <row r="1783" spans="1:5" hidden="1">
      <c r="A1783" s="350"/>
      <c r="B1783" s="350"/>
      <c r="C1783" s="68"/>
      <c r="D1783" s="69"/>
      <c r="E1783" s="352"/>
    </row>
    <row r="1784" spans="1:5" hidden="1">
      <c r="A1784" s="331" t="s">
        <v>64</v>
      </c>
      <c r="B1784" s="331">
        <v>2.04</v>
      </c>
      <c r="C1784" s="332" t="s">
        <v>220</v>
      </c>
      <c r="D1784" s="353">
        <f>SUM(D1785:D1786)</f>
        <v>0</v>
      </c>
      <c r="E1784" s="352"/>
    </row>
    <row r="1785" spans="1:5" hidden="1">
      <c r="A1785" s="350" t="s">
        <v>64</v>
      </c>
      <c r="B1785" s="350" t="s">
        <v>141</v>
      </c>
      <c r="C1785" s="68" t="s">
        <v>142</v>
      </c>
      <c r="D1785" s="69">
        <v>0</v>
      </c>
      <c r="E1785" s="352"/>
    </row>
    <row r="1786" spans="1:5" hidden="1">
      <c r="A1786" s="350" t="s">
        <v>64</v>
      </c>
      <c r="B1786" s="350" t="s">
        <v>143</v>
      </c>
      <c r="C1786" s="68" t="s">
        <v>144</v>
      </c>
      <c r="D1786" s="69">
        <v>0</v>
      </c>
      <c r="E1786" s="352"/>
    </row>
    <row r="1787" spans="1:5" hidden="1">
      <c r="A1787" s="68"/>
      <c r="B1787" s="350"/>
      <c r="C1787" s="68"/>
      <c r="D1787" s="69"/>
      <c r="E1787" s="352"/>
    </row>
    <row r="1788" spans="1:5" hidden="1">
      <c r="A1788" s="331" t="s">
        <v>64</v>
      </c>
      <c r="B1788" s="331">
        <v>2.99</v>
      </c>
      <c r="C1788" s="332" t="s">
        <v>209</v>
      </c>
      <c r="D1788" s="353">
        <f>SUM(D1789:D1791)</f>
        <v>0</v>
      </c>
      <c r="E1788" s="352"/>
    </row>
    <row r="1789" spans="1:5" hidden="1">
      <c r="A1789" s="350" t="s">
        <v>64</v>
      </c>
      <c r="B1789" s="350" t="s">
        <v>151</v>
      </c>
      <c r="C1789" s="68" t="s">
        <v>152</v>
      </c>
      <c r="D1789" s="69">
        <v>0</v>
      </c>
      <c r="E1789" s="352"/>
    </row>
    <row r="1790" spans="1:5" hidden="1">
      <c r="A1790" s="350" t="s">
        <v>64</v>
      </c>
      <c r="B1790" s="350" t="s">
        <v>153</v>
      </c>
      <c r="C1790" s="68" t="s">
        <v>154</v>
      </c>
      <c r="D1790" s="69">
        <v>0</v>
      </c>
      <c r="E1790" s="352"/>
    </row>
    <row r="1791" spans="1:5" hidden="1">
      <c r="A1791" s="350" t="s">
        <v>64</v>
      </c>
      <c r="B1791" s="350" t="s">
        <v>155</v>
      </c>
      <c r="C1791" s="68" t="s">
        <v>156</v>
      </c>
      <c r="D1791" s="69">
        <v>0</v>
      </c>
      <c r="E1791" s="443"/>
    </row>
    <row r="1792" spans="1:5" hidden="1">
      <c r="A1792" s="350"/>
      <c r="B1792" s="458"/>
      <c r="C1792" s="63"/>
      <c r="D1792" s="97"/>
      <c r="E1792" s="69"/>
    </row>
    <row r="1793" spans="1:5" hidden="1">
      <c r="A1793" s="350"/>
      <c r="D1793" s="69"/>
      <c r="E1793" s="352"/>
    </row>
    <row r="1794" spans="1:5" hidden="1">
      <c r="A1794" s="345">
        <v>2</v>
      </c>
      <c r="B1794" s="345">
        <v>5</v>
      </c>
      <c r="C1794" s="346" t="s">
        <v>157</v>
      </c>
      <c r="D1794" s="352"/>
      <c r="E1794" s="352">
        <f>+D1796</f>
        <v>0</v>
      </c>
    </row>
    <row r="1795" spans="1:5" hidden="1">
      <c r="A1795" s="68"/>
      <c r="B1795" s="350"/>
      <c r="C1795" s="68"/>
      <c r="D1795" s="69"/>
      <c r="E1795" s="68"/>
    </row>
    <row r="1796" spans="1:5" hidden="1">
      <c r="A1796" s="331" t="s">
        <v>158</v>
      </c>
      <c r="B1796" s="331">
        <v>5.01</v>
      </c>
      <c r="C1796" s="332" t="s">
        <v>584</v>
      </c>
      <c r="D1796" s="353">
        <f>SUM(D1797:D1798)</f>
        <v>0</v>
      </c>
      <c r="E1796" s="69"/>
    </row>
    <row r="1797" spans="1:5" hidden="1">
      <c r="A1797" s="307" t="s">
        <v>158</v>
      </c>
      <c r="B1797" s="307" t="s">
        <v>221</v>
      </c>
      <c r="C1797" s="336" t="s">
        <v>222</v>
      </c>
      <c r="D1797" s="69">
        <v>0</v>
      </c>
      <c r="E1797" s="352"/>
    </row>
    <row r="1798" spans="1:5" hidden="1">
      <c r="A1798" s="350" t="s">
        <v>158</v>
      </c>
      <c r="B1798" s="350" t="s">
        <v>169</v>
      </c>
      <c r="C1798" s="68" t="s">
        <v>170</v>
      </c>
      <c r="D1798" s="69">
        <v>0</v>
      </c>
      <c r="E1798" s="352"/>
    </row>
    <row r="1799" spans="1:5" hidden="1">
      <c r="A1799" s="350"/>
      <c r="B1799" s="350"/>
      <c r="C1799" s="68"/>
      <c r="D1799" s="69"/>
      <c r="E1799" s="459"/>
    </row>
    <row r="1800" spans="1:5" hidden="1">
      <c r="A1800" s="350"/>
      <c r="B1800" s="350"/>
      <c r="C1800" s="68"/>
      <c r="D1800" s="69"/>
      <c r="E1800" s="434"/>
    </row>
    <row r="1801" spans="1:5" ht="12" hidden="1">
      <c r="B1801" s="311"/>
      <c r="C1801" s="312" t="s">
        <v>607</v>
      </c>
      <c r="D1801" s="352"/>
      <c r="E1801" s="374">
        <f>SUM(E1754:E1799)</f>
        <v>0</v>
      </c>
    </row>
    <row r="1802" spans="1:5" ht="12" hidden="1">
      <c r="B1802" s="311"/>
      <c r="E1802" s="365"/>
    </row>
    <row r="1803" spans="1:5" ht="12" hidden="1">
      <c r="B1803" s="311"/>
      <c r="E1803" s="365"/>
    </row>
    <row r="1804" spans="1:5" hidden="1">
      <c r="B1804" s="311"/>
      <c r="E1804" s="68"/>
    </row>
    <row r="1805" spans="1:5">
      <c r="B1805" s="460"/>
      <c r="C1805" s="311" t="s">
        <v>406</v>
      </c>
      <c r="E1805" s="352">
        <f>+E201+E278+E356+E399+E494+E630+E735+E985+E1141+E1222+E1267+E1368+E1434+E1552+E1746+E1801</f>
        <v>92362899.007839173</v>
      </c>
    </row>
    <row r="1806" spans="1:5">
      <c r="B1806" s="461"/>
      <c r="C1806" s="462"/>
      <c r="D1806" s="463"/>
    </row>
    <row r="1807" spans="1:5">
      <c r="B1807" s="461"/>
      <c r="C1807" s="462"/>
      <c r="D1807" s="463"/>
      <c r="E1807" s="463"/>
    </row>
    <row r="1808" spans="1:5">
      <c r="B1808" s="461"/>
      <c r="C1808" s="462"/>
      <c r="D1808" s="463"/>
      <c r="E1808" s="463"/>
    </row>
    <row r="1809" spans="1:5">
      <c r="B1809" s="461"/>
      <c r="C1809" s="462"/>
      <c r="D1809" s="463"/>
      <c r="E1809" s="463"/>
    </row>
    <row r="1810" spans="1:5">
      <c r="B1810" s="461"/>
      <c r="C1810" s="462"/>
      <c r="D1810" s="463"/>
      <c r="E1810" s="463"/>
    </row>
    <row r="1811" spans="1:5">
      <c r="B1811" s="461"/>
      <c r="C1811" s="462"/>
      <c r="D1811" s="463"/>
      <c r="E1811" s="463"/>
    </row>
    <row r="1812" spans="1:5">
      <c r="B1812" s="461"/>
      <c r="C1812" s="462"/>
      <c r="D1812" s="463"/>
      <c r="E1812" s="463"/>
    </row>
    <row r="1813" spans="1:5">
      <c r="B1813" s="461"/>
      <c r="C1813" s="462"/>
      <c r="D1813" s="463"/>
      <c r="E1813" s="463"/>
    </row>
    <row r="1814" spans="1:5">
      <c r="B1814" s="461"/>
      <c r="C1814" s="462"/>
      <c r="D1814" s="463"/>
      <c r="E1814" s="463"/>
    </row>
    <row r="1815" spans="1:5" ht="12" customHeight="1">
      <c r="B1815" s="461"/>
      <c r="C1815" s="462"/>
      <c r="D1815" s="463"/>
    </row>
    <row r="1816" spans="1:5" ht="12">
      <c r="A1816" s="464" t="s">
        <v>407</v>
      </c>
      <c r="B1816" s="313"/>
      <c r="C1816" s="313"/>
    </row>
    <row r="1817" spans="1:5" ht="12">
      <c r="A1817" s="313"/>
      <c r="B1817" s="313"/>
      <c r="C1817" s="313"/>
    </row>
    <row r="1818" spans="1:5">
      <c r="B1818" s="311"/>
    </row>
    <row r="1819" spans="1:5" hidden="1">
      <c r="A1819" s="351"/>
      <c r="B1819" s="367" t="s">
        <v>408</v>
      </c>
      <c r="C1819" s="420" t="s">
        <v>608</v>
      </c>
      <c r="D1819" s="352"/>
      <c r="E1819" s="352"/>
    </row>
    <row r="1820" spans="1:5" hidden="1">
      <c r="A1820" s="351"/>
      <c r="B1820" s="367"/>
      <c r="C1820" s="420"/>
      <c r="D1820" s="352"/>
      <c r="E1820" s="352"/>
    </row>
    <row r="1821" spans="1:5" hidden="1">
      <c r="A1821" s="351"/>
      <c r="B1821" s="367"/>
      <c r="C1821" s="420"/>
      <c r="D1821" s="352"/>
      <c r="E1821" s="352"/>
    </row>
    <row r="1822" spans="1:5" hidden="1">
      <c r="A1822" s="351"/>
      <c r="B1822" s="312" t="s">
        <v>440</v>
      </c>
      <c r="C1822" s="465" t="s">
        <v>609</v>
      </c>
      <c r="D1822" s="466" t="s">
        <v>610</v>
      </c>
      <c r="E1822" s="454" t="s">
        <v>611</v>
      </c>
    </row>
    <row r="1823" spans="1:5" hidden="1">
      <c r="B1823" s="311"/>
    </row>
    <row r="1824" spans="1:5" hidden="1">
      <c r="A1824" s="351" t="s">
        <v>64</v>
      </c>
      <c r="B1824" s="311" t="s">
        <v>205</v>
      </c>
      <c r="C1824" s="442" t="s">
        <v>65</v>
      </c>
      <c r="D1824" s="69"/>
      <c r="E1824" s="352">
        <f>+D1826</f>
        <v>0</v>
      </c>
    </row>
    <row r="1825" spans="1:5" hidden="1">
      <c r="B1825" s="367"/>
      <c r="C1825" s="367"/>
      <c r="D1825" s="69"/>
      <c r="E1825" s="352"/>
    </row>
    <row r="1826" spans="1:5" hidden="1">
      <c r="A1826" s="347" t="s">
        <v>64</v>
      </c>
      <c r="B1826" s="467" t="s">
        <v>251</v>
      </c>
      <c r="C1826" s="468" t="s">
        <v>103</v>
      </c>
      <c r="D1826" s="349">
        <f>SUM(D1827:D1828)</f>
        <v>0</v>
      </c>
      <c r="E1826" s="469"/>
    </row>
    <row r="1827" spans="1:5" hidden="1">
      <c r="A1827" s="67" t="s">
        <v>64</v>
      </c>
      <c r="B1827" s="307" t="s">
        <v>104</v>
      </c>
      <c r="C1827" s="305" t="s">
        <v>105</v>
      </c>
      <c r="D1827" s="69">
        <v>0</v>
      </c>
      <c r="E1827" s="69"/>
    </row>
    <row r="1828" spans="1:5" hidden="1">
      <c r="A1828" s="67" t="s">
        <v>64</v>
      </c>
      <c r="B1828" s="307" t="s">
        <v>252</v>
      </c>
      <c r="C1828" s="308" t="s">
        <v>253</v>
      </c>
      <c r="D1828" s="69">
        <v>0</v>
      </c>
      <c r="E1828" s="69"/>
    </row>
    <row r="1829" spans="1:5" hidden="1">
      <c r="A1829" s="351"/>
      <c r="E1829" s="470"/>
    </row>
    <row r="1830" spans="1:5" hidden="1">
      <c r="A1830" s="351"/>
      <c r="B1830" s="471"/>
      <c r="C1830" s="367"/>
      <c r="E1830" s="470"/>
    </row>
    <row r="1831" spans="1:5" ht="12" hidden="1">
      <c r="A1831" s="351"/>
      <c r="B1831" s="471"/>
      <c r="C1831" s="312" t="s">
        <v>612</v>
      </c>
      <c r="E1831" s="472">
        <f>SUM(E1823:E1830)</f>
        <v>0</v>
      </c>
    </row>
    <row r="1832" spans="1:5" hidden="1">
      <c r="B1832" s="311"/>
    </row>
    <row r="1833" spans="1:5" hidden="1">
      <c r="B1833" s="311"/>
    </row>
    <row r="1834" spans="1:5" hidden="1">
      <c r="B1834" s="311"/>
      <c r="C1834" s="311" t="s">
        <v>419</v>
      </c>
      <c r="E1834" s="319">
        <f>+E1831</f>
        <v>0</v>
      </c>
    </row>
    <row r="1835" spans="1:5" hidden="1">
      <c r="B1835" s="311"/>
    </row>
    <row r="1836" spans="1:5" hidden="1">
      <c r="B1836" s="311"/>
    </row>
    <row r="1837" spans="1:5" hidden="1">
      <c r="B1837" s="311"/>
    </row>
    <row r="1838" spans="1:5" hidden="1">
      <c r="B1838" s="311"/>
    </row>
    <row r="1839" spans="1:5" hidden="1">
      <c r="B1839" s="367"/>
    </row>
    <row r="1840" spans="1:5">
      <c r="B1840" s="367" t="s">
        <v>613</v>
      </c>
      <c r="C1840" s="420" t="s">
        <v>614</v>
      </c>
    </row>
    <row r="1841" spans="1:5" hidden="1">
      <c r="B1841" s="311"/>
      <c r="C1841" s="320"/>
    </row>
    <row r="1842" spans="1:5">
      <c r="B1842" s="311"/>
      <c r="C1842" s="320"/>
      <c r="E1842" s="68"/>
    </row>
    <row r="1843" spans="1:5" hidden="1">
      <c r="B1843" s="311" t="s">
        <v>422</v>
      </c>
      <c r="C1843" s="473" t="s">
        <v>615</v>
      </c>
      <c r="D1843" s="470" t="s">
        <v>616</v>
      </c>
      <c r="E1843" s="368" t="s">
        <v>425</v>
      </c>
    </row>
    <row r="1844" spans="1:5" hidden="1">
      <c r="B1844" s="311"/>
      <c r="C1844" s="367"/>
      <c r="D1844" s="470"/>
      <c r="E1844" s="68"/>
    </row>
    <row r="1845" spans="1:5" hidden="1">
      <c r="A1845" s="351" t="s">
        <v>23</v>
      </c>
      <c r="B1845" s="311" t="s">
        <v>24</v>
      </c>
      <c r="C1845" s="420" t="s">
        <v>617</v>
      </c>
      <c r="D1845" s="68"/>
      <c r="E1845" s="352">
        <f>+D1854+D1861+D1865+D1847+D1851</f>
        <v>0</v>
      </c>
    </row>
    <row r="1846" spans="1:5" hidden="1">
      <c r="A1846" s="351"/>
      <c r="B1846" s="311"/>
      <c r="C1846" s="420"/>
      <c r="D1846" s="352"/>
      <c r="E1846" s="352"/>
    </row>
    <row r="1847" spans="1:5" hidden="1">
      <c r="A1847" s="370" t="s">
        <v>26</v>
      </c>
      <c r="B1847" s="322" t="s">
        <v>27</v>
      </c>
      <c r="C1847" s="323" t="s">
        <v>28</v>
      </c>
      <c r="D1847" s="324">
        <f>SUM(D1848:D1849)</f>
        <v>0</v>
      </c>
      <c r="E1847" s="352"/>
    </row>
    <row r="1848" spans="1:5" hidden="1">
      <c r="A1848" s="67" t="s">
        <v>26</v>
      </c>
      <c r="B1848" s="327" t="s">
        <v>29</v>
      </c>
      <c r="C1848" s="318" t="s">
        <v>30</v>
      </c>
      <c r="D1848" s="328">
        <v>0</v>
      </c>
      <c r="E1848" s="352"/>
    </row>
    <row r="1849" spans="1:5" hidden="1">
      <c r="A1849" s="67" t="s">
        <v>26</v>
      </c>
      <c r="B1849" s="327" t="s">
        <v>33</v>
      </c>
      <c r="C1849" s="318" t="s">
        <v>34</v>
      </c>
      <c r="D1849" s="328">
        <v>0</v>
      </c>
      <c r="E1849" s="352"/>
    </row>
    <row r="1850" spans="1:5" hidden="1">
      <c r="A1850" s="351"/>
      <c r="B1850" s="311"/>
      <c r="C1850" s="420"/>
      <c r="D1850" s="352"/>
      <c r="E1850" s="352"/>
    </row>
    <row r="1851" spans="1:5" hidden="1">
      <c r="A1851" s="321" t="s">
        <v>26</v>
      </c>
      <c r="B1851" s="357" t="s">
        <v>35</v>
      </c>
      <c r="C1851" s="358" t="s">
        <v>36</v>
      </c>
      <c r="D1851" s="324">
        <f>+D1852</f>
        <v>0</v>
      </c>
      <c r="E1851" s="352"/>
    </row>
    <row r="1852" spans="1:5" hidden="1">
      <c r="A1852" s="337" t="s">
        <v>26</v>
      </c>
      <c r="B1852" s="338" t="s">
        <v>37</v>
      </c>
      <c r="C1852" s="318" t="s">
        <v>38</v>
      </c>
      <c r="D1852" s="328">
        <v>0</v>
      </c>
      <c r="E1852" s="352"/>
    </row>
    <row r="1853" spans="1:5" hidden="1">
      <c r="A1853" s="351"/>
      <c r="B1853" s="311"/>
      <c r="C1853" s="420"/>
      <c r="D1853" s="352"/>
      <c r="E1853" s="352"/>
    </row>
    <row r="1854" spans="1:5" hidden="1">
      <c r="A1854" s="370" t="s">
        <v>26</v>
      </c>
      <c r="B1854" s="331" t="s">
        <v>41</v>
      </c>
      <c r="C1854" s="342" t="s">
        <v>42</v>
      </c>
      <c r="D1854" s="353">
        <f>SUM(D1855:D1859)</f>
        <v>0</v>
      </c>
      <c r="E1854" s="352"/>
    </row>
    <row r="1855" spans="1:5" hidden="1">
      <c r="A1855" s="67" t="s">
        <v>26</v>
      </c>
      <c r="B1855" s="307" t="s">
        <v>43</v>
      </c>
      <c r="C1855" s="308" t="s">
        <v>44</v>
      </c>
      <c r="D1855" s="69">
        <v>0</v>
      </c>
      <c r="E1855" s="352"/>
    </row>
    <row r="1856" spans="1:5" hidden="1">
      <c r="A1856" s="67" t="s">
        <v>26</v>
      </c>
      <c r="B1856" s="307" t="s">
        <v>227</v>
      </c>
      <c r="C1856" s="308" t="s">
        <v>228</v>
      </c>
      <c r="D1856" s="69">
        <v>0</v>
      </c>
      <c r="E1856" s="69"/>
    </row>
    <row r="1857" spans="1:5" hidden="1">
      <c r="A1857" s="67" t="s">
        <v>26</v>
      </c>
      <c r="B1857" s="307" t="s">
        <v>45</v>
      </c>
      <c r="C1857" s="308" t="s">
        <v>46</v>
      </c>
      <c r="D1857" s="69">
        <f>+(D1847++D1851+D1855+D1856+D1858+D1859)/12</f>
        <v>0</v>
      </c>
      <c r="E1857" s="69"/>
    </row>
    <row r="1858" spans="1:5" hidden="1">
      <c r="A1858" s="326" t="s">
        <v>26</v>
      </c>
      <c r="B1858" s="327" t="s">
        <v>47</v>
      </c>
      <c r="C1858" s="318" t="s">
        <v>48</v>
      </c>
      <c r="D1858" s="69">
        <v>0</v>
      </c>
      <c r="E1858" s="69"/>
    </row>
    <row r="1859" spans="1:5" hidden="1">
      <c r="A1859" s="67" t="s">
        <v>26</v>
      </c>
      <c r="B1859" s="307" t="s">
        <v>342</v>
      </c>
      <c r="C1859" s="308" t="s">
        <v>343</v>
      </c>
      <c r="D1859" s="69">
        <v>0</v>
      </c>
      <c r="E1859" s="69"/>
    </row>
    <row r="1860" spans="1:5" s="305" customFormat="1" hidden="1">
      <c r="A1860" s="351"/>
      <c r="B1860" s="307"/>
      <c r="C1860" s="308"/>
      <c r="D1860" s="69"/>
      <c r="E1860" s="352"/>
    </row>
    <row r="1861" spans="1:5" ht="20.399999999999999" hidden="1">
      <c r="A1861" s="347" t="s">
        <v>49</v>
      </c>
      <c r="B1861" s="348" t="s">
        <v>50</v>
      </c>
      <c r="C1861" s="332" t="s">
        <v>403</v>
      </c>
      <c r="D1861" s="349">
        <f>SUM(D1862:D1863)</f>
        <v>0</v>
      </c>
      <c r="E1861" s="474"/>
    </row>
    <row r="1862" spans="1:5" ht="20.399999999999999" hidden="1">
      <c r="A1862" s="67" t="s">
        <v>49</v>
      </c>
      <c r="B1862" s="307" t="s">
        <v>52</v>
      </c>
      <c r="C1862" s="336" t="s">
        <v>262</v>
      </c>
      <c r="D1862" s="69">
        <f>+(D1847++D1851+D1855+D1856+D1858+D1859)*9.25%</f>
        <v>0</v>
      </c>
      <c r="E1862" s="69"/>
    </row>
    <row r="1863" spans="1:5" ht="20.399999999999999" hidden="1">
      <c r="A1863" s="67" t="s">
        <v>49</v>
      </c>
      <c r="B1863" s="307" t="s">
        <v>54</v>
      </c>
      <c r="C1863" s="336" t="s">
        <v>55</v>
      </c>
      <c r="D1863" s="69">
        <f>+(D1847++D1851+D1855+D1856+D1858+D1859)*0.5%</f>
        <v>0</v>
      </c>
      <c r="E1863" s="69"/>
    </row>
    <row r="1864" spans="1:5" s="305" customFormat="1" hidden="1">
      <c r="A1864" s="351"/>
      <c r="B1864" s="307"/>
      <c r="C1864" s="308"/>
      <c r="D1864" s="69"/>
      <c r="E1864" s="352"/>
    </row>
    <row r="1865" spans="1:5" ht="20.399999999999999" hidden="1">
      <c r="A1865" s="347" t="s">
        <v>49</v>
      </c>
      <c r="B1865" s="348" t="s">
        <v>56</v>
      </c>
      <c r="C1865" s="332" t="s">
        <v>57</v>
      </c>
      <c r="D1865" s="349">
        <f>SUM(D1866:D1868)</f>
        <v>0</v>
      </c>
      <c r="E1865" s="469"/>
    </row>
    <row r="1866" spans="1:5" ht="20.399999999999999" hidden="1">
      <c r="A1866" s="67" t="s">
        <v>49</v>
      </c>
      <c r="B1866" s="307" t="s">
        <v>58</v>
      </c>
      <c r="C1866" s="336" t="s">
        <v>59</v>
      </c>
      <c r="D1866" s="69">
        <f>+(D1847++D1851+D1855+D1856+D1858+D1859)*5.42%</f>
        <v>0</v>
      </c>
      <c r="E1866" s="69"/>
    </row>
    <row r="1867" spans="1:5" ht="20.399999999999999" hidden="1">
      <c r="A1867" s="67" t="s">
        <v>49</v>
      </c>
      <c r="B1867" s="307" t="s">
        <v>60</v>
      </c>
      <c r="C1867" s="336" t="s">
        <v>404</v>
      </c>
      <c r="D1867" s="69">
        <f>+(D1847++D1851+D1855+D1856+D1858+D1859)*3%</f>
        <v>0</v>
      </c>
      <c r="E1867" s="69"/>
    </row>
    <row r="1868" spans="1:5" hidden="1">
      <c r="A1868" s="67" t="s">
        <v>49</v>
      </c>
      <c r="B1868" s="307" t="s">
        <v>62</v>
      </c>
      <c r="C1868" s="308" t="s">
        <v>63</v>
      </c>
      <c r="D1868" s="69">
        <f>+(D1847++D1851+D1855+D1856+D1858+D1859)*1.5%</f>
        <v>0</v>
      </c>
      <c r="E1868" s="368"/>
    </row>
    <row r="1869" spans="1:5" hidden="1">
      <c r="B1869" s="311"/>
      <c r="C1869" s="367"/>
      <c r="D1869" s="470"/>
    </row>
    <row r="1870" spans="1:5" hidden="1">
      <c r="B1870" s="311"/>
      <c r="E1870" s="68"/>
    </row>
    <row r="1871" spans="1:5" hidden="1">
      <c r="A1871" s="341" t="s">
        <v>64</v>
      </c>
      <c r="B1871" s="316" t="s">
        <v>205</v>
      </c>
      <c r="C1871" s="317" t="s">
        <v>65</v>
      </c>
      <c r="D1871" s="340"/>
      <c r="E1871" s="319">
        <f>+D1873</f>
        <v>0</v>
      </c>
    </row>
    <row r="1872" spans="1:5" hidden="1">
      <c r="A1872" s="337"/>
      <c r="B1872" s="338"/>
      <c r="C1872" s="339"/>
      <c r="D1872" s="340"/>
      <c r="E1872" s="325"/>
    </row>
    <row r="1873" spans="1:5" hidden="1">
      <c r="A1873" s="330" t="s">
        <v>64</v>
      </c>
      <c r="B1873" s="331" t="s">
        <v>99</v>
      </c>
      <c r="C1873" s="342" t="s">
        <v>100</v>
      </c>
      <c r="D1873" s="324">
        <f>+D1874</f>
        <v>0</v>
      </c>
      <c r="E1873" s="325"/>
    </row>
    <row r="1874" spans="1:5" hidden="1">
      <c r="A1874" s="337" t="s">
        <v>64</v>
      </c>
      <c r="B1874" s="338" t="s">
        <v>101</v>
      </c>
      <c r="C1874" s="336" t="s">
        <v>102</v>
      </c>
      <c r="D1874" s="340">
        <v>0</v>
      </c>
    </row>
    <row r="1875" spans="1:5" hidden="1">
      <c r="B1875" s="350"/>
    </row>
    <row r="1876" spans="1:5" hidden="1">
      <c r="B1876" s="350"/>
      <c r="E1876" s="68"/>
    </row>
    <row r="1877" spans="1:5" hidden="1">
      <c r="A1877" s="351">
        <v>2</v>
      </c>
      <c r="B1877" s="345" t="s">
        <v>451</v>
      </c>
      <c r="C1877" s="346" t="s">
        <v>157</v>
      </c>
      <c r="E1877" s="319">
        <f>+D1879+D1882</f>
        <v>0</v>
      </c>
    </row>
    <row r="1878" spans="1:5" hidden="1">
      <c r="B1878" s="311"/>
    </row>
    <row r="1879" spans="1:5" hidden="1">
      <c r="A1879" s="330" t="s">
        <v>158</v>
      </c>
      <c r="B1879" s="331" t="s">
        <v>159</v>
      </c>
      <c r="C1879" s="332" t="s">
        <v>160</v>
      </c>
      <c r="D1879" s="353">
        <f>+D1880</f>
        <v>0</v>
      </c>
    </row>
    <row r="1880" spans="1:5" hidden="1">
      <c r="A1880" s="67" t="s">
        <v>158</v>
      </c>
      <c r="B1880" s="350" t="s">
        <v>161</v>
      </c>
      <c r="C1880" s="308" t="s">
        <v>162</v>
      </c>
      <c r="D1880" s="309">
        <v>0</v>
      </c>
    </row>
    <row r="1881" spans="1:5" hidden="1">
      <c r="B1881" s="311"/>
    </row>
    <row r="1882" spans="1:5" hidden="1">
      <c r="A1882" s="330"/>
      <c r="B1882" s="331" t="s">
        <v>171</v>
      </c>
      <c r="C1882" s="332" t="s">
        <v>172</v>
      </c>
      <c r="D1882" s="353">
        <f>+D1883</f>
        <v>0</v>
      </c>
    </row>
    <row r="1883" spans="1:5" hidden="1">
      <c r="A1883" s="67" t="s">
        <v>229</v>
      </c>
      <c r="B1883" s="350" t="s">
        <v>230</v>
      </c>
      <c r="C1883" s="308" t="s">
        <v>618</v>
      </c>
      <c r="D1883" s="309">
        <v>0</v>
      </c>
    </row>
    <row r="1884" spans="1:5" ht="9.6" hidden="1" customHeight="1">
      <c r="B1884" s="350"/>
      <c r="E1884" s="368"/>
    </row>
    <row r="1885" spans="1:5" ht="9.6" hidden="1" customHeight="1">
      <c r="B1885" s="350"/>
      <c r="E1885" s="368"/>
    </row>
    <row r="1886" spans="1:5" ht="9.6" hidden="1" customHeight="1">
      <c r="A1886" s="341"/>
      <c r="B1886" s="316">
        <v>9</v>
      </c>
      <c r="C1886" s="317" t="s">
        <v>192</v>
      </c>
      <c r="E1886" s="319">
        <f>+D1888</f>
        <v>0</v>
      </c>
    </row>
    <row r="1887" spans="1:5" ht="9.6" hidden="1" customHeight="1">
      <c r="A1887" s="341"/>
      <c r="B1887" s="316"/>
      <c r="C1887" s="317"/>
      <c r="E1887" s="368"/>
    </row>
    <row r="1888" spans="1:5" ht="9.6" hidden="1" customHeight="1">
      <c r="A1888" s="330">
        <v>4</v>
      </c>
      <c r="B1888" s="331" t="s">
        <v>193</v>
      </c>
      <c r="C1888" s="332" t="s">
        <v>194</v>
      </c>
      <c r="D1888" s="353">
        <f>+D1889</f>
        <v>0</v>
      </c>
      <c r="E1888" s="368"/>
    </row>
    <row r="1889" spans="1:5" hidden="1">
      <c r="A1889" s="67">
        <v>4</v>
      </c>
      <c r="B1889" s="350" t="s">
        <v>195</v>
      </c>
      <c r="C1889" s="308" t="s">
        <v>196</v>
      </c>
      <c r="D1889" s="309">
        <v>0</v>
      </c>
      <c r="E1889" s="68"/>
    </row>
    <row r="1890" spans="1:5" hidden="1">
      <c r="B1890" s="350"/>
      <c r="D1890" s="470"/>
      <c r="E1890" s="68"/>
    </row>
    <row r="1891" spans="1:5" hidden="1">
      <c r="B1891" s="350"/>
      <c r="D1891" s="470"/>
      <c r="E1891" s="68"/>
    </row>
    <row r="1892" spans="1:5" hidden="1">
      <c r="B1892" s="350"/>
      <c r="D1892" s="470"/>
      <c r="E1892" s="68"/>
    </row>
    <row r="1893" spans="1:5" ht="12" hidden="1">
      <c r="B1893" s="311"/>
      <c r="C1893" s="312" t="s">
        <v>619</v>
      </c>
      <c r="E1893" s="374">
        <f>SUM(E1845:E1890)</f>
        <v>0</v>
      </c>
    </row>
    <row r="1894" spans="1:5" ht="12" hidden="1">
      <c r="B1894" s="311"/>
      <c r="C1894" s="312"/>
      <c r="E1894" s="374"/>
    </row>
    <row r="1895" spans="1:5" ht="12" hidden="1">
      <c r="B1895" s="311"/>
      <c r="C1895" s="312"/>
      <c r="E1895" s="374"/>
    </row>
    <row r="1896" spans="1:5" ht="12" hidden="1">
      <c r="B1896" s="311"/>
      <c r="C1896" s="312"/>
      <c r="E1896" s="374"/>
    </row>
    <row r="1897" spans="1:5" ht="12" hidden="1">
      <c r="B1897" s="311"/>
      <c r="C1897" s="312"/>
      <c r="E1897" s="374"/>
    </row>
    <row r="1898" spans="1:5">
      <c r="B1898" s="311" t="s">
        <v>410</v>
      </c>
      <c r="C1898" s="473" t="s">
        <v>785</v>
      </c>
      <c r="D1898" s="470" t="s">
        <v>786</v>
      </c>
      <c r="E1898" s="368" t="s">
        <v>787</v>
      </c>
    </row>
    <row r="1899" spans="1:5" hidden="1">
      <c r="B1899" s="311"/>
      <c r="C1899" s="473"/>
      <c r="D1899" s="470"/>
      <c r="E1899" s="368"/>
    </row>
    <row r="1900" spans="1:5">
      <c r="B1900" s="311"/>
      <c r="E1900" s="68"/>
    </row>
    <row r="1901" spans="1:5">
      <c r="A1901" s="315">
        <v>2</v>
      </c>
      <c r="B1901" s="316">
        <v>5</v>
      </c>
      <c r="C1901" s="317" t="s">
        <v>157</v>
      </c>
      <c r="D1901" s="318"/>
      <c r="E1901" s="319">
        <f>+D1903+D1906+D1912</f>
        <v>192965922.51999998</v>
      </c>
    </row>
    <row r="1902" spans="1:5">
      <c r="B1902" s="316"/>
      <c r="C1902" s="320"/>
      <c r="D1902" s="318"/>
    </row>
    <row r="1903" spans="1:5">
      <c r="A1903" s="370" t="s">
        <v>578</v>
      </c>
      <c r="B1903" s="331" t="s">
        <v>171</v>
      </c>
      <c r="C1903" s="332" t="s">
        <v>172</v>
      </c>
      <c r="D1903" s="353">
        <f>SUM(D1904:D1904)</f>
        <v>192965922.51999998</v>
      </c>
    </row>
    <row r="1904" spans="1:5">
      <c r="A1904" s="67" t="s">
        <v>229</v>
      </c>
      <c r="B1904" s="307" t="s">
        <v>230</v>
      </c>
      <c r="C1904" s="308" t="s">
        <v>231</v>
      </c>
      <c r="D1904" s="69">
        <f>155677695.6+37288226.92</f>
        <v>192965922.51999998</v>
      </c>
    </row>
    <row r="1905" spans="1:5" ht="12">
      <c r="B1905" s="311"/>
      <c r="C1905" s="312"/>
      <c r="E1905" s="374"/>
    </row>
    <row r="1906" spans="1:5">
      <c r="B1906" s="311"/>
      <c r="D1906" s="475"/>
    </row>
    <row r="1907" spans="1:5" ht="12">
      <c r="B1907" s="311"/>
      <c r="C1907" s="312" t="s">
        <v>788</v>
      </c>
      <c r="E1907" s="374">
        <f>SUM(E1901:E1905)</f>
        <v>192965922.51999998</v>
      </c>
    </row>
    <row r="1908" spans="1:5" ht="12" hidden="1">
      <c r="B1908" s="311"/>
      <c r="C1908" s="312"/>
      <c r="E1908" s="374"/>
    </row>
    <row r="1909" spans="1:5" ht="12" hidden="1">
      <c r="B1909" s="311"/>
      <c r="C1909" s="312"/>
      <c r="E1909" s="374"/>
    </row>
    <row r="1910" spans="1:5" hidden="1">
      <c r="B1910" s="311"/>
    </row>
    <row r="1911" spans="1:5" hidden="1">
      <c r="B1911" s="311"/>
      <c r="D1911" s="475"/>
    </row>
    <row r="1912" spans="1:5" hidden="1">
      <c r="B1912" s="311"/>
      <c r="D1912" s="475"/>
      <c r="E1912" s="68"/>
    </row>
    <row r="1913" spans="1:5" hidden="1">
      <c r="B1913" s="311" t="s">
        <v>428</v>
      </c>
      <c r="C1913" s="473" t="s">
        <v>429</v>
      </c>
      <c r="D1913" s="470" t="s">
        <v>430</v>
      </c>
      <c r="E1913" s="368" t="s">
        <v>431</v>
      </c>
    </row>
    <row r="1914" spans="1:5" hidden="1">
      <c r="B1914" s="311"/>
      <c r="E1914" s="68"/>
    </row>
    <row r="1915" spans="1:5" hidden="1">
      <c r="A1915" s="315" t="s">
        <v>23</v>
      </c>
      <c r="B1915" s="316" t="s">
        <v>24</v>
      </c>
      <c r="C1915" s="317" t="s">
        <v>25</v>
      </c>
      <c r="D1915" s="318"/>
      <c r="E1915" s="319">
        <f>D1917+D1920+D1927+D1931</f>
        <v>0</v>
      </c>
    </row>
    <row r="1916" spans="1:5" hidden="1">
      <c r="A1916" s="315"/>
      <c r="B1916" s="316"/>
      <c r="C1916" s="317"/>
      <c r="D1916" s="318"/>
      <c r="E1916" s="319"/>
    </row>
    <row r="1917" spans="1:5" hidden="1">
      <c r="A1917" s="370" t="s">
        <v>26</v>
      </c>
      <c r="B1917" s="322" t="s">
        <v>27</v>
      </c>
      <c r="C1917" s="323" t="s">
        <v>28</v>
      </c>
      <c r="D1917" s="324">
        <f>SUM(D1918:D1919)</f>
        <v>0</v>
      </c>
      <c r="E1917" s="319"/>
    </row>
    <row r="1918" spans="1:5" hidden="1">
      <c r="A1918" s="67" t="s">
        <v>26</v>
      </c>
      <c r="B1918" s="327" t="s">
        <v>29</v>
      </c>
      <c r="C1918" s="318" t="s">
        <v>30</v>
      </c>
      <c r="D1918" s="328"/>
      <c r="E1918" s="319"/>
    </row>
    <row r="1919" spans="1:5" hidden="1">
      <c r="B1919" s="316"/>
      <c r="C1919" s="320"/>
      <c r="D1919" s="318"/>
    </row>
    <row r="1920" spans="1:5" hidden="1">
      <c r="A1920" s="370" t="s">
        <v>26</v>
      </c>
      <c r="B1920" s="331" t="s">
        <v>41</v>
      </c>
      <c r="C1920" s="332" t="s">
        <v>42</v>
      </c>
      <c r="D1920" s="353">
        <f>SUM(D1921:D1925)</f>
        <v>0</v>
      </c>
    </row>
    <row r="1921" spans="1:5" hidden="1">
      <c r="A1921" s="67" t="s">
        <v>26</v>
      </c>
      <c r="B1921" s="307" t="s">
        <v>43</v>
      </c>
      <c r="C1921" s="308" t="s">
        <v>44</v>
      </c>
      <c r="D1921" s="69">
        <v>0</v>
      </c>
    </row>
    <row r="1922" spans="1:5" hidden="1">
      <c r="A1922" s="67" t="s">
        <v>26</v>
      </c>
      <c r="B1922" s="307" t="s">
        <v>227</v>
      </c>
      <c r="C1922" s="308" t="s">
        <v>228</v>
      </c>
      <c r="D1922" s="69">
        <v>0</v>
      </c>
    </row>
    <row r="1923" spans="1:5" hidden="1">
      <c r="A1923" s="67" t="s">
        <v>26</v>
      </c>
      <c r="B1923" s="307" t="s">
        <v>45</v>
      </c>
      <c r="C1923" s="308" t="s">
        <v>46</v>
      </c>
      <c r="D1923" s="69">
        <f>+(D1918+D1922+D1924+D1925+D1921)/12</f>
        <v>0</v>
      </c>
    </row>
    <row r="1924" spans="1:5" hidden="1">
      <c r="A1924" s="326" t="s">
        <v>26</v>
      </c>
      <c r="B1924" s="327" t="s">
        <v>47</v>
      </c>
      <c r="C1924" s="318" t="s">
        <v>48</v>
      </c>
      <c r="D1924" s="69">
        <v>0</v>
      </c>
    </row>
    <row r="1925" spans="1:5" hidden="1">
      <c r="A1925" s="67" t="s">
        <v>26</v>
      </c>
      <c r="B1925" s="307" t="s">
        <v>342</v>
      </c>
      <c r="C1925" s="308" t="s">
        <v>343</v>
      </c>
      <c r="D1925" s="69">
        <v>0</v>
      </c>
    </row>
    <row r="1926" spans="1:5" hidden="1">
      <c r="A1926" s="326"/>
      <c r="B1926" s="327"/>
      <c r="C1926" s="318"/>
      <c r="D1926" s="69"/>
    </row>
    <row r="1927" spans="1:5" ht="20.399999999999999" hidden="1">
      <c r="A1927" s="370" t="s">
        <v>49</v>
      </c>
      <c r="B1927" s="331" t="s">
        <v>50</v>
      </c>
      <c r="C1927" s="332" t="s">
        <v>403</v>
      </c>
      <c r="D1927" s="353">
        <f>SUM(D1928:D1929)</f>
        <v>0</v>
      </c>
    </row>
    <row r="1928" spans="1:5" ht="20.399999999999999" hidden="1">
      <c r="A1928" s="67" t="s">
        <v>49</v>
      </c>
      <c r="B1928" s="307" t="s">
        <v>52</v>
      </c>
      <c r="C1928" s="336" t="s">
        <v>262</v>
      </c>
      <c r="D1928" s="69">
        <f>+(D1918+D1922+D1924+D1925+D1921)*9.25%</f>
        <v>0</v>
      </c>
    </row>
    <row r="1929" spans="1:5" ht="20.399999999999999" hidden="1">
      <c r="A1929" s="67" t="s">
        <v>49</v>
      </c>
      <c r="B1929" s="307" t="s">
        <v>54</v>
      </c>
      <c r="C1929" s="336" t="s">
        <v>55</v>
      </c>
      <c r="D1929" s="69">
        <f>+(D1918+D1922+D1924+D1925+D1921)*0.5%</f>
        <v>0</v>
      </c>
    </row>
    <row r="1930" spans="1:5" hidden="1">
      <c r="A1930" s="351"/>
      <c r="D1930" s="69"/>
    </row>
    <row r="1931" spans="1:5" ht="20.399999999999999" hidden="1">
      <c r="A1931" s="370" t="s">
        <v>49</v>
      </c>
      <c r="B1931" s="331" t="s">
        <v>56</v>
      </c>
      <c r="C1931" s="332" t="s">
        <v>57</v>
      </c>
      <c r="D1931" s="353">
        <f>SUM(D1932:D1934)</f>
        <v>0</v>
      </c>
    </row>
    <row r="1932" spans="1:5" ht="20.399999999999999" hidden="1">
      <c r="A1932" s="67" t="s">
        <v>49</v>
      </c>
      <c r="B1932" s="307" t="s">
        <v>58</v>
      </c>
      <c r="C1932" s="336" t="s">
        <v>59</v>
      </c>
      <c r="D1932" s="69">
        <f>+(D1918+D1922+D1924+D1925+D1921)*5.42%</f>
        <v>0</v>
      </c>
    </row>
    <row r="1933" spans="1:5" ht="20.399999999999999" hidden="1">
      <c r="A1933" s="67" t="s">
        <v>49</v>
      </c>
      <c r="B1933" s="307" t="s">
        <v>60</v>
      </c>
      <c r="C1933" s="336" t="s">
        <v>404</v>
      </c>
      <c r="D1933" s="69">
        <f>+(D1918+D1922+D1924+D1925+D1921)*3%</f>
        <v>0</v>
      </c>
    </row>
    <row r="1934" spans="1:5" hidden="1">
      <c r="A1934" s="67" t="s">
        <v>49</v>
      </c>
      <c r="B1934" s="307" t="s">
        <v>62</v>
      </c>
      <c r="C1934" s="308" t="s">
        <v>63</v>
      </c>
      <c r="D1934" s="69">
        <f>+(D1918+D1922+D1924+D1925+D1921)*1.5%</f>
        <v>0</v>
      </c>
    </row>
    <row r="1935" spans="1:5" hidden="1">
      <c r="A1935" s="326"/>
      <c r="B1935" s="327"/>
      <c r="C1935" s="318"/>
      <c r="D1935" s="69"/>
    </row>
    <row r="1936" spans="1:5" hidden="1">
      <c r="B1936" s="311"/>
      <c r="E1936" s="68"/>
    </row>
    <row r="1937" spans="1:5" hidden="1">
      <c r="A1937" s="351" t="s">
        <v>64</v>
      </c>
      <c r="B1937" s="345">
        <v>2</v>
      </c>
      <c r="C1937" s="346" t="s">
        <v>122</v>
      </c>
      <c r="E1937" s="319">
        <f>+D1939+D1943+D1948</f>
        <v>0</v>
      </c>
    </row>
    <row r="1938" spans="1:5" hidden="1">
      <c r="B1938" s="311"/>
    </row>
    <row r="1939" spans="1:5" hidden="1">
      <c r="A1939" s="330" t="s">
        <v>64</v>
      </c>
      <c r="B1939" s="331" t="s">
        <v>123</v>
      </c>
      <c r="C1939" s="332" t="s">
        <v>124</v>
      </c>
      <c r="D1939" s="353">
        <f>+D1941+D1940</f>
        <v>0</v>
      </c>
    </row>
    <row r="1940" spans="1:5" hidden="1">
      <c r="A1940" s="67" t="s">
        <v>64</v>
      </c>
      <c r="B1940" s="350" t="s">
        <v>125</v>
      </c>
      <c r="C1940" s="308" t="s">
        <v>217</v>
      </c>
      <c r="D1940" s="309">
        <v>0</v>
      </c>
    </row>
    <row r="1941" spans="1:5" hidden="1">
      <c r="A1941" s="67" t="s">
        <v>64</v>
      </c>
      <c r="B1941" s="350" t="s">
        <v>127</v>
      </c>
      <c r="C1941" s="308" t="s">
        <v>128</v>
      </c>
      <c r="D1941" s="309">
        <v>0</v>
      </c>
    </row>
    <row r="1942" spans="1:5" hidden="1">
      <c r="B1942" s="311"/>
    </row>
    <row r="1943" spans="1:5" ht="20.399999999999999" hidden="1">
      <c r="A1943" s="476" t="s">
        <v>64</v>
      </c>
      <c r="B1943" s="348" t="s">
        <v>131</v>
      </c>
      <c r="C1943" s="332" t="s">
        <v>132</v>
      </c>
      <c r="D1943" s="353">
        <f>+D1944+D1945+D1946</f>
        <v>0</v>
      </c>
    </row>
    <row r="1944" spans="1:5" hidden="1">
      <c r="A1944" s="67" t="s">
        <v>64</v>
      </c>
      <c r="B1944" s="350" t="s">
        <v>133</v>
      </c>
      <c r="C1944" s="308" t="s">
        <v>134</v>
      </c>
      <c r="D1944" s="309">
        <v>0</v>
      </c>
    </row>
    <row r="1945" spans="1:5" hidden="1">
      <c r="A1945" s="67" t="s">
        <v>64</v>
      </c>
      <c r="B1945" s="350" t="s">
        <v>135</v>
      </c>
      <c r="C1945" s="308" t="s">
        <v>136</v>
      </c>
      <c r="D1945" s="309">
        <v>0</v>
      </c>
    </row>
    <row r="1946" spans="1:5" hidden="1">
      <c r="A1946" s="67" t="s">
        <v>64</v>
      </c>
      <c r="B1946" s="350" t="s">
        <v>287</v>
      </c>
      <c r="C1946" s="308" t="s">
        <v>288</v>
      </c>
      <c r="D1946" s="309">
        <v>0</v>
      </c>
    </row>
    <row r="1947" spans="1:5" hidden="1">
      <c r="B1947" s="311"/>
    </row>
    <row r="1948" spans="1:5" hidden="1">
      <c r="A1948" s="476" t="s">
        <v>64</v>
      </c>
      <c r="B1948" s="348" t="s">
        <v>145</v>
      </c>
      <c r="C1948" s="332" t="s">
        <v>146</v>
      </c>
      <c r="D1948" s="353">
        <f>+D1949</f>
        <v>0</v>
      </c>
    </row>
    <row r="1949" spans="1:5" hidden="1">
      <c r="A1949" s="67" t="s">
        <v>64</v>
      </c>
      <c r="B1949" s="350" t="s">
        <v>155</v>
      </c>
      <c r="C1949" s="308" t="s">
        <v>156</v>
      </c>
      <c r="D1949" s="309">
        <v>0</v>
      </c>
    </row>
    <row r="1950" spans="1:5" hidden="1">
      <c r="B1950" s="350"/>
    </row>
    <row r="1951" spans="1:5" hidden="1">
      <c r="B1951" s="350"/>
    </row>
    <row r="1952" spans="1:5" hidden="1">
      <c r="A1952" s="354">
        <v>2</v>
      </c>
      <c r="B1952" s="316">
        <v>5</v>
      </c>
      <c r="C1952" s="317" t="s">
        <v>157</v>
      </c>
      <c r="E1952" s="319">
        <f>+D1954</f>
        <v>0</v>
      </c>
    </row>
    <row r="1953" spans="1:5" hidden="1">
      <c r="B1953" s="338"/>
      <c r="C1953" s="356"/>
    </row>
    <row r="1954" spans="1:5" hidden="1">
      <c r="A1954" s="347" t="s">
        <v>158</v>
      </c>
      <c r="B1954" s="357" t="s">
        <v>159</v>
      </c>
      <c r="C1954" s="358" t="s">
        <v>160</v>
      </c>
      <c r="D1954" s="353">
        <f>SUM(D1955:D1956)</f>
        <v>0</v>
      </c>
    </row>
    <row r="1955" spans="1:5" hidden="1">
      <c r="A1955" s="359" t="s">
        <v>158</v>
      </c>
      <c r="B1955" s="327" t="s">
        <v>221</v>
      </c>
      <c r="C1955" s="318" t="s">
        <v>222</v>
      </c>
      <c r="D1955" s="309">
        <v>0</v>
      </c>
    </row>
    <row r="1956" spans="1:5" hidden="1">
      <c r="A1956" s="359" t="s">
        <v>158</v>
      </c>
      <c r="B1956" s="327" t="s">
        <v>161</v>
      </c>
      <c r="C1956" s="318" t="s">
        <v>162</v>
      </c>
      <c r="D1956" s="69">
        <v>0</v>
      </c>
    </row>
    <row r="1957" spans="1:5" hidden="1">
      <c r="B1957" s="350"/>
    </row>
    <row r="1958" spans="1:5" hidden="1">
      <c r="B1958" s="350"/>
    </row>
    <row r="1959" spans="1:5" hidden="1">
      <c r="A1959" s="354" t="s">
        <v>348</v>
      </c>
      <c r="B1959" s="316" t="s">
        <v>514</v>
      </c>
      <c r="C1959" s="317" t="s">
        <v>185</v>
      </c>
      <c r="D1959" s="355"/>
      <c r="E1959" s="319">
        <f>+D1961</f>
        <v>0</v>
      </c>
    </row>
    <row r="1960" spans="1:5" hidden="1">
      <c r="B1960" s="338"/>
      <c r="C1960" s="356"/>
      <c r="D1960" s="328"/>
      <c r="E1960" s="328"/>
    </row>
    <row r="1961" spans="1:5" hidden="1">
      <c r="A1961" s="347" t="s">
        <v>184</v>
      </c>
      <c r="B1961" s="357" t="s">
        <v>515</v>
      </c>
      <c r="C1961" s="358" t="s">
        <v>516</v>
      </c>
      <c r="D1961" s="324">
        <f>SUM(D1962:D1962)</f>
        <v>0</v>
      </c>
      <c r="E1961" s="319"/>
    </row>
    <row r="1962" spans="1:5" hidden="1">
      <c r="A1962" s="359" t="s">
        <v>184</v>
      </c>
      <c r="B1962" s="327" t="s">
        <v>466</v>
      </c>
      <c r="C1962" s="318" t="s">
        <v>467</v>
      </c>
      <c r="D1962" s="328">
        <v>0</v>
      </c>
      <c r="E1962" s="341"/>
    </row>
    <row r="1963" spans="1:5" hidden="1">
      <c r="B1963" s="311"/>
    </row>
    <row r="1964" spans="1:5" hidden="1">
      <c r="B1964" s="311"/>
      <c r="E1964" s="68"/>
    </row>
    <row r="1965" spans="1:5" ht="12" hidden="1">
      <c r="B1965" s="311"/>
      <c r="C1965" s="312" t="s">
        <v>620</v>
      </c>
      <c r="E1965" s="374">
        <f>SUM(E1915:E1963)</f>
        <v>0</v>
      </c>
    </row>
    <row r="1966" spans="1:5" hidden="1">
      <c r="B1966" s="311"/>
    </row>
    <row r="1967" spans="1:5" hidden="1">
      <c r="B1967" s="311"/>
    </row>
    <row r="1968" spans="1:5" hidden="1">
      <c r="B1968" s="311"/>
    </row>
    <row r="1969" spans="1:5" hidden="1">
      <c r="B1969" s="311"/>
    </row>
    <row r="1970" spans="1:5" hidden="1">
      <c r="B1970" s="311"/>
      <c r="E1970" s="68"/>
    </row>
    <row r="1971" spans="1:5" hidden="1">
      <c r="B1971" s="311" t="s">
        <v>434</v>
      </c>
      <c r="C1971" s="473" t="s">
        <v>435</v>
      </c>
      <c r="D1971" s="470" t="s">
        <v>436</v>
      </c>
      <c r="E1971" s="368" t="s">
        <v>437</v>
      </c>
    </row>
    <row r="1972" spans="1:5" hidden="1">
      <c r="B1972" s="311"/>
      <c r="E1972" s="68"/>
    </row>
    <row r="1973" spans="1:5" hidden="1">
      <c r="A1973" s="315" t="s">
        <v>23</v>
      </c>
      <c r="B1973" s="316" t="s">
        <v>24</v>
      </c>
      <c r="C1973" s="317" t="s">
        <v>25</v>
      </c>
      <c r="D1973" s="318"/>
      <c r="E1973" s="319">
        <f>+D1978+D1985+D1989+D1975</f>
        <v>0</v>
      </c>
    </row>
    <row r="1974" spans="1:5" hidden="1">
      <c r="B1974" s="316"/>
      <c r="C1974" s="320"/>
      <c r="D1974" s="318"/>
    </row>
    <row r="1975" spans="1:5" hidden="1">
      <c r="A1975" s="370" t="s">
        <v>26</v>
      </c>
      <c r="B1975" s="322" t="s">
        <v>27</v>
      </c>
      <c r="C1975" s="323" t="s">
        <v>28</v>
      </c>
      <c r="D1975" s="324">
        <f>SUM(D1976:D1976)</f>
        <v>0</v>
      </c>
    </row>
    <row r="1976" spans="1:5" hidden="1">
      <c r="A1976" s="67" t="s">
        <v>26</v>
      </c>
      <c r="B1976" s="327" t="s">
        <v>29</v>
      </c>
      <c r="C1976" s="318" t="s">
        <v>30</v>
      </c>
      <c r="D1976" s="328">
        <v>0</v>
      </c>
    </row>
    <row r="1977" spans="1:5" hidden="1">
      <c r="B1977" s="316"/>
      <c r="C1977" s="320"/>
      <c r="D1977" s="318"/>
    </row>
    <row r="1978" spans="1:5" hidden="1">
      <c r="A1978" s="370" t="s">
        <v>26</v>
      </c>
      <c r="B1978" s="331" t="s">
        <v>41</v>
      </c>
      <c r="C1978" s="332" t="s">
        <v>42</v>
      </c>
      <c r="D1978" s="353">
        <f>SUM(D1979:D1983)</f>
        <v>0</v>
      </c>
    </row>
    <row r="1979" spans="1:5" hidden="1">
      <c r="A1979" s="67" t="s">
        <v>26</v>
      </c>
      <c r="B1979" s="307" t="s">
        <v>43</v>
      </c>
      <c r="C1979" s="308" t="s">
        <v>44</v>
      </c>
      <c r="D1979" s="69">
        <v>0</v>
      </c>
    </row>
    <row r="1980" spans="1:5" hidden="1">
      <c r="A1980" s="67" t="s">
        <v>26</v>
      </c>
      <c r="B1980" s="307" t="s">
        <v>227</v>
      </c>
      <c r="C1980" s="308" t="s">
        <v>228</v>
      </c>
      <c r="D1980" s="69">
        <v>0</v>
      </c>
    </row>
    <row r="1981" spans="1:5" hidden="1">
      <c r="A1981" s="67" t="s">
        <v>26</v>
      </c>
      <c r="B1981" s="307" t="s">
        <v>45</v>
      </c>
      <c r="C1981" s="308" t="s">
        <v>46</v>
      </c>
      <c r="D1981" s="69">
        <f>+(+D1975+D1980+D1982+D1983+D1979)/12</f>
        <v>0</v>
      </c>
    </row>
    <row r="1982" spans="1:5" hidden="1">
      <c r="A1982" s="326" t="s">
        <v>26</v>
      </c>
      <c r="B1982" s="327" t="s">
        <v>47</v>
      </c>
      <c r="C1982" s="318" t="s">
        <v>48</v>
      </c>
      <c r="D1982" s="69">
        <v>0</v>
      </c>
    </row>
    <row r="1983" spans="1:5" hidden="1">
      <c r="A1983" s="67" t="s">
        <v>26</v>
      </c>
      <c r="B1983" s="307" t="s">
        <v>342</v>
      </c>
      <c r="C1983" s="308" t="s">
        <v>343</v>
      </c>
      <c r="D1983" s="69">
        <v>0</v>
      </c>
    </row>
    <row r="1984" spans="1:5" hidden="1">
      <c r="A1984" s="326"/>
      <c r="B1984" s="327"/>
      <c r="C1984" s="318"/>
      <c r="D1984" s="69"/>
    </row>
    <row r="1985" spans="1:5" ht="20.399999999999999" hidden="1">
      <c r="A1985" s="351" t="s">
        <v>49</v>
      </c>
      <c r="B1985" s="311" t="s">
        <v>50</v>
      </c>
      <c r="C1985" s="332" t="s">
        <v>403</v>
      </c>
      <c r="D1985" s="353">
        <f>SUM(D1986:D1987)</f>
        <v>0</v>
      </c>
    </row>
    <row r="1986" spans="1:5" ht="20.399999999999999" hidden="1">
      <c r="A1986" s="67" t="s">
        <v>49</v>
      </c>
      <c r="B1986" s="307" t="s">
        <v>52</v>
      </c>
      <c r="C1986" s="336" t="s">
        <v>262</v>
      </c>
      <c r="D1986" s="69">
        <f>+(+D1975+D1980+D1982+D1983+D1979)*9.25%</f>
        <v>0</v>
      </c>
    </row>
    <row r="1987" spans="1:5" ht="20.399999999999999" hidden="1">
      <c r="A1987" s="67" t="s">
        <v>49</v>
      </c>
      <c r="B1987" s="307" t="s">
        <v>54</v>
      </c>
      <c r="C1987" s="336" t="s">
        <v>55</v>
      </c>
      <c r="D1987" s="69">
        <f>+(+D1975+D1980+D1982+D1983+D1979)*0.5%</f>
        <v>0</v>
      </c>
    </row>
    <row r="1988" spans="1:5" hidden="1">
      <c r="A1988" s="351"/>
      <c r="D1988" s="69"/>
    </row>
    <row r="1989" spans="1:5" ht="20.399999999999999" hidden="1">
      <c r="A1989" s="351" t="s">
        <v>49</v>
      </c>
      <c r="B1989" s="311" t="s">
        <v>56</v>
      </c>
      <c r="C1989" s="332" t="s">
        <v>57</v>
      </c>
      <c r="D1989" s="353">
        <f>SUM(D1990:D1992)</f>
        <v>0</v>
      </c>
    </row>
    <row r="1990" spans="1:5" ht="20.399999999999999" hidden="1">
      <c r="A1990" s="67" t="s">
        <v>49</v>
      </c>
      <c r="B1990" s="307" t="s">
        <v>58</v>
      </c>
      <c r="C1990" s="336" t="s">
        <v>59</v>
      </c>
      <c r="D1990" s="69">
        <f>+(+D1975+D1980+D1982+D1983+D1979)*5.42%</f>
        <v>0</v>
      </c>
    </row>
    <row r="1991" spans="1:5" ht="20.399999999999999" hidden="1">
      <c r="A1991" s="67" t="s">
        <v>49</v>
      </c>
      <c r="B1991" s="307" t="s">
        <v>60</v>
      </c>
      <c r="C1991" s="336" t="s">
        <v>404</v>
      </c>
      <c r="D1991" s="69">
        <f>+(+D1975+D1980+D1982+D1983+D1979)*3%</f>
        <v>0</v>
      </c>
    </row>
    <row r="1992" spans="1:5" hidden="1">
      <c r="A1992" s="67" t="s">
        <v>49</v>
      </c>
      <c r="B1992" s="307" t="s">
        <v>62</v>
      </c>
      <c r="C1992" s="308" t="s">
        <v>63</v>
      </c>
      <c r="D1992" s="69">
        <f>+(+D1975+D1980+D1982+D1983+D1979)*1.5%</f>
        <v>0</v>
      </c>
    </row>
    <row r="1993" spans="1:5" hidden="1">
      <c r="A1993" s="326"/>
      <c r="B1993" s="327"/>
      <c r="C1993" s="318"/>
      <c r="D1993" s="69"/>
    </row>
    <row r="1994" spans="1:5" hidden="1">
      <c r="B1994" s="311"/>
      <c r="E1994" s="68"/>
    </row>
    <row r="1995" spans="1:5" hidden="1">
      <c r="A1995" s="351" t="s">
        <v>64</v>
      </c>
      <c r="B1995" s="345" t="s">
        <v>205</v>
      </c>
      <c r="C1995" s="346" t="s">
        <v>65</v>
      </c>
      <c r="E1995" s="319">
        <f>+D1997</f>
        <v>0</v>
      </c>
    </row>
    <row r="1996" spans="1:5" hidden="1">
      <c r="B1996" s="311"/>
      <c r="D1996" s="353"/>
      <c r="E1996" s="68"/>
    </row>
    <row r="1997" spans="1:5" hidden="1">
      <c r="A1997" s="330" t="s">
        <v>64</v>
      </c>
      <c r="B1997" s="331">
        <v>1.01</v>
      </c>
      <c r="C1997" s="332" t="s">
        <v>67</v>
      </c>
      <c r="D1997" s="353">
        <f>SUM(D1998:D1999)</f>
        <v>0</v>
      </c>
      <c r="E1997" s="68"/>
    </row>
    <row r="1998" spans="1:5" hidden="1">
      <c r="A1998" s="67" t="s">
        <v>64</v>
      </c>
      <c r="B1998" s="350" t="s">
        <v>68</v>
      </c>
      <c r="C1998" s="308" t="s">
        <v>69</v>
      </c>
      <c r="D1998" s="309">
        <v>0</v>
      </c>
      <c r="E1998" s="68"/>
    </row>
    <row r="1999" spans="1:5" hidden="1">
      <c r="A1999" s="67" t="s">
        <v>64</v>
      </c>
      <c r="B1999" s="350" t="s">
        <v>70</v>
      </c>
      <c r="C1999" s="308" t="s">
        <v>71</v>
      </c>
      <c r="D1999" s="309">
        <v>0</v>
      </c>
      <c r="E1999" s="68"/>
    </row>
    <row r="2000" spans="1:5" hidden="1">
      <c r="A2000" s="351"/>
      <c r="B2000" s="345"/>
      <c r="C2000" s="346"/>
      <c r="E2000" s="68"/>
    </row>
    <row r="2001" spans="1:5" hidden="1">
      <c r="B2001" s="311"/>
      <c r="E2001" s="68"/>
    </row>
    <row r="2002" spans="1:5" hidden="1">
      <c r="A2002" s="351" t="s">
        <v>64</v>
      </c>
      <c r="B2002" s="345">
        <v>2</v>
      </c>
      <c r="C2002" s="346" t="s">
        <v>122</v>
      </c>
      <c r="E2002" s="319">
        <f>+D2004+D2008+D2013</f>
        <v>0</v>
      </c>
    </row>
    <row r="2003" spans="1:5" hidden="1">
      <c r="B2003" s="311"/>
    </row>
    <row r="2004" spans="1:5" hidden="1">
      <c r="A2004" s="330" t="s">
        <v>64</v>
      </c>
      <c r="B2004" s="331" t="s">
        <v>123</v>
      </c>
      <c r="C2004" s="332" t="s">
        <v>124</v>
      </c>
      <c r="D2004" s="353">
        <f>+D2006+D2005</f>
        <v>0</v>
      </c>
    </row>
    <row r="2005" spans="1:5" hidden="1">
      <c r="A2005" s="67" t="s">
        <v>64</v>
      </c>
      <c r="B2005" s="350" t="s">
        <v>125</v>
      </c>
      <c r="C2005" s="308" t="s">
        <v>217</v>
      </c>
      <c r="D2005" s="309">
        <v>0</v>
      </c>
    </row>
    <row r="2006" spans="1:5" hidden="1">
      <c r="A2006" s="67" t="s">
        <v>64</v>
      </c>
      <c r="B2006" s="350" t="s">
        <v>129</v>
      </c>
      <c r="C2006" s="308" t="s">
        <v>130</v>
      </c>
      <c r="D2006" s="309">
        <v>0</v>
      </c>
    </row>
    <row r="2007" spans="1:5" hidden="1">
      <c r="B2007" s="311"/>
    </row>
    <row r="2008" spans="1:5" ht="20.399999999999999" hidden="1">
      <c r="A2008" s="476" t="s">
        <v>64</v>
      </c>
      <c r="B2008" s="348" t="s">
        <v>131</v>
      </c>
      <c r="C2008" s="332" t="s">
        <v>132</v>
      </c>
      <c r="D2008" s="353">
        <f>+D2009+D2010+D2011</f>
        <v>0</v>
      </c>
    </row>
    <row r="2009" spans="1:5" hidden="1">
      <c r="A2009" s="67" t="s">
        <v>64</v>
      </c>
      <c r="B2009" s="350" t="s">
        <v>133</v>
      </c>
      <c r="C2009" s="308" t="s">
        <v>134</v>
      </c>
      <c r="D2009" s="309">
        <v>0</v>
      </c>
    </row>
    <row r="2010" spans="1:5" hidden="1">
      <c r="A2010" s="67" t="s">
        <v>64</v>
      </c>
      <c r="B2010" s="350" t="s">
        <v>135</v>
      </c>
      <c r="C2010" s="308" t="s">
        <v>136</v>
      </c>
      <c r="D2010" s="309">
        <v>0</v>
      </c>
    </row>
    <row r="2011" spans="1:5" hidden="1">
      <c r="A2011" s="67" t="s">
        <v>64</v>
      </c>
      <c r="B2011" s="350" t="s">
        <v>287</v>
      </c>
      <c r="C2011" s="308" t="s">
        <v>288</v>
      </c>
      <c r="D2011" s="309">
        <v>0</v>
      </c>
    </row>
    <row r="2012" spans="1:5" hidden="1">
      <c r="B2012" s="311"/>
    </row>
    <row r="2013" spans="1:5" ht="15" hidden="1" customHeight="1">
      <c r="A2013" s="476" t="s">
        <v>64</v>
      </c>
      <c r="B2013" s="348" t="s">
        <v>145</v>
      </c>
      <c r="C2013" s="332" t="s">
        <v>146</v>
      </c>
      <c r="D2013" s="353">
        <f>+D2014+D2015</f>
        <v>0</v>
      </c>
    </row>
    <row r="2014" spans="1:5" hidden="1">
      <c r="A2014" s="67" t="s">
        <v>64</v>
      </c>
      <c r="B2014" s="350" t="s">
        <v>153</v>
      </c>
      <c r="C2014" s="308" t="s">
        <v>154</v>
      </c>
      <c r="D2014" s="309">
        <v>0</v>
      </c>
    </row>
    <row r="2015" spans="1:5" hidden="1">
      <c r="A2015" s="67" t="s">
        <v>64</v>
      </c>
      <c r="B2015" s="350" t="s">
        <v>155</v>
      </c>
      <c r="C2015" s="308" t="s">
        <v>156</v>
      </c>
      <c r="D2015" s="309">
        <v>0</v>
      </c>
    </row>
    <row r="2016" spans="1:5" hidden="1">
      <c r="B2016" s="350"/>
    </row>
    <row r="2017" spans="1:5" hidden="1">
      <c r="B2017" s="350"/>
      <c r="E2017" s="68"/>
    </row>
    <row r="2018" spans="1:5" hidden="1">
      <c r="A2018" s="354" t="s">
        <v>348</v>
      </c>
      <c r="B2018" s="316" t="s">
        <v>514</v>
      </c>
      <c r="C2018" s="317" t="s">
        <v>185</v>
      </c>
      <c r="D2018" s="355"/>
      <c r="E2018" s="319">
        <f>+D2020</f>
        <v>0</v>
      </c>
    </row>
    <row r="2019" spans="1:5" hidden="1">
      <c r="B2019" s="338"/>
      <c r="C2019" s="356"/>
      <c r="D2019" s="328"/>
      <c r="E2019" s="328"/>
    </row>
    <row r="2020" spans="1:5" hidden="1">
      <c r="A2020" s="347" t="s">
        <v>184</v>
      </c>
      <c r="B2020" s="357" t="s">
        <v>515</v>
      </c>
      <c r="C2020" s="358" t="s">
        <v>516</v>
      </c>
      <c r="D2020" s="324">
        <f>SUM(D2021:D2021)</f>
        <v>0</v>
      </c>
      <c r="E2020" s="319"/>
    </row>
    <row r="2021" spans="1:5" hidden="1">
      <c r="A2021" s="359" t="s">
        <v>184</v>
      </c>
      <c r="B2021" s="327" t="s">
        <v>466</v>
      </c>
      <c r="C2021" s="318" t="s">
        <v>467</v>
      </c>
      <c r="D2021" s="328">
        <v>0</v>
      </c>
      <c r="E2021" s="341"/>
    </row>
    <row r="2022" spans="1:5" hidden="1">
      <c r="B2022" s="350"/>
      <c r="E2022" s="68"/>
    </row>
    <row r="2023" spans="1:5" hidden="1">
      <c r="B2023" s="350"/>
      <c r="E2023" s="68"/>
    </row>
    <row r="2024" spans="1:5" ht="12" hidden="1">
      <c r="B2024" s="350"/>
      <c r="C2024" s="312" t="s">
        <v>621</v>
      </c>
      <c r="E2024" s="374">
        <f>SUM(E1973:E2023)</f>
        <v>0</v>
      </c>
    </row>
    <row r="2025" spans="1:5" ht="12" hidden="1">
      <c r="B2025" s="350"/>
      <c r="C2025" s="477"/>
      <c r="E2025" s="374"/>
    </row>
    <row r="2026" spans="1:5" ht="12" hidden="1">
      <c r="B2026" s="350"/>
      <c r="C2026" s="477"/>
      <c r="E2026" s="374"/>
    </row>
    <row r="2027" spans="1:5" ht="12" hidden="1">
      <c r="B2027" s="350"/>
      <c r="C2027" s="477"/>
      <c r="E2027" s="374"/>
    </row>
    <row r="2028" spans="1:5" ht="12" hidden="1">
      <c r="B2028" s="350"/>
      <c r="C2028" s="477"/>
      <c r="E2028" s="374"/>
    </row>
    <row r="2029" spans="1:5" hidden="1">
      <c r="B2029" s="350"/>
      <c r="C2029" s="477"/>
      <c r="E2029" s="68"/>
    </row>
    <row r="2030" spans="1:5" hidden="1">
      <c r="B2030" s="311" t="s">
        <v>440</v>
      </c>
      <c r="C2030" s="473" t="s">
        <v>441</v>
      </c>
      <c r="D2030" s="470" t="s">
        <v>442</v>
      </c>
      <c r="E2030" s="368" t="s">
        <v>443</v>
      </c>
    </row>
    <row r="2031" spans="1:5" hidden="1">
      <c r="B2031" s="350"/>
      <c r="C2031" s="477"/>
      <c r="E2031" s="68"/>
    </row>
    <row r="2032" spans="1:5" hidden="1">
      <c r="A2032" s="315" t="s">
        <v>23</v>
      </c>
      <c r="B2032" s="316" t="s">
        <v>24</v>
      </c>
      <c r="C2032" s="317" t="s">
        <v>25</v>
      </c>
      <c r="D2032" s="318"/>
      <c r="E2032" s="319">
        <f>+D2037+D2044+D2048+D2034</f>
        <v>0</v>
      </c>
    </row>
    <row r="2033" spans="1:4" hidden="1">
      <c r="B2033" s="316"/>
      <c r="C2033" s="320"/>
      <c r="D2033" s="318"/>
    </row>
    <row r="2034" spans="1:4" hidden="1">
      <c r="A2034" s="370" t="s">
        <v>26</v>
      </c>
      <c r="B2034" s="322" t="s">
        <v>27</v>
      </c>
      <c r="C2034" s="323" t="s">
        <v>28</v>
      </c>
      <c r="D2034" s="324">
        <f>SUM(D2035:D2035)</f>
        <v>0</v>
      </c>
    </row>
    <row r="2035" spans="1:4" hidden="1">
      <c r="A2035" s="67" t="s">
        <v>26</v>
      </c>
      <c r="B2035" s="327" t="s">
        <v>29</v>
      </c>
      <c r="C2035" s="318" t="s">
        <v>30</v>
      </c>
      <c r="D2035" s="328">
        <v>0</v>
      </c>
    </row>
    <row r="2036" spans="1:4" hidden="1">
      <c r="B2036" s="316"/>
      <c r="C2036" s="320"/>
      <c r="D2036" s="318"/>
    </row>
    <row r="2037" spans="1:4" hidden="1">
      <c r="A2037" s="370" t="s">
        <v>26</v>
      </c>
      <c r="B2037" s="331" t="s">
        <v>41</v>
      </c>
      <c r="C2037" s="332" t="s">
        <v>42</v>
      </c>
      <c r="D2037" s="353">
        <f>SUM(D2038:D2042)</f>
        <v>0</v>
      </c>
    </row>
    <row r="2038" spans="1:4" hidden="1">
      <c r="A2038" s="67" t="s">
        <v>26</v>
      </c>
      <c r="B2038" s="307" t="s">
        <v>43</v>
      </c>
      <c r="C2038" s="308" t="s">
        <v>44</v>
      </c>
      <c r="D2038" s="69">
        <v>0</v>
      </c>
    </row>
    <row r="2039" spans="1:4" hidden="1">
      <c r="A2039" s="67" t="s">
        <v>26</v>
      </c>
      <c r="B2039" s="307" t="s">
        <v>227</v>
      </c>
      <c r="C2039" s="308" t="s">
        <v>228</v>
      </c>
      <c r="D2039" s="69">
        <v>0</v>
      </c>
    </row>
    <row r="2040" spans="1:4" hidden="1">
      <c r="A2040" s="67" t="s">
        <v>26</v>
      </c>
      <c r="B2040" s="307" t="s">
        <v>45</v>
      </c>
      <c r="C2040" s="308" t="s">
        <v>46</v>
      </c>
      <c r="D2040" s="69">
        <f>+(+D2034+D2039+D2041+D2042+D2038)/12</f>
        <v>0</v>
      </c>
    </row>
    <row r="2041" spans="1:4" hidden="1">
      <c r="A2041" s="326" t="s">
        <v>26</v>
      </c>
      <c r="B2041" s="327" t="s">
        <v>47</v>
      </c>
      <c r="C2041" s="318" t="s">
        <v>48</v>
      </c>
      <c r="D2041" s="69">
        <v>0</v>
      </c>
    </row>
    <row r="2042" spans="1:4" hidden="1">
      <c r="A2042" s="67" t="s">
        <v>26</v>
      </c>
      <c r="B2042" s="307" t="s">
        <v>342</v>
      </c>
      <c r="C2042" s="308" t="s">
        <v>343</v>
      </c>
      <c r="D2042" s="69">
        <v>0</v>
      </c>
    </row>
    <row r="2043" spans="1:4" hidden="1">
      <c r="A2043" s="326"/>
      <c r="B2043" s="327"/>
      <c r="C2043" s="318"/>
      <c r="D2043" s="69"/>
    </row>
    <row r="2044" spans="1:4" ht="20.399999999999999" hidden="1">
      <c r="A2044" s="370" t="s">
        <v>49</v>
      </c>
      <c r="B2044" s="331" t="s">
        <v>50</v>
      </c>
      <c r="C2044" s="332" t="s">
        <v>403</v>
      </c>
      <c r="D2044" s="353">
        <f>SUM(D2045:D2046)</f>
        <v>0</v>
      </c>
    </row>
    <row r="2045" spans="1:4" ht="20.399999999999999" hidden="1">
      <c r="A2045" s="67" t="s">
        <v>49</v>
      </c>
      <c r="B2045" s="307" t="s">
        <v>52</v>
      </c>
      <c r="C2045" s="336" t="s">
        <v>262</v>
      </c>
      <c r="D2045" s="69">
        <f>+(+D2034+D2039+D2041+D2042+D2038)*9.25%</f>
        <v>0</v>
      </c>
    </row>
    <row r="2046" spans="1:4" ht="20.399999999999999" hidden="1">
      <c r="A2046" s="67" t="s">
        <v>49</v>
      </c>
      <c r="B2046" s="307" t="s">
        <v>54</v>
      </c>
      <c r="C2046" s="336" t="s">
        <v>55</v>
      </c>
      <c r="D2046" s="69">
        <f>+(+D2034+D2039+D2041+D2042+D2038)*0.5%</f>
        <v>0</v>
      </c>
    </row>
    <row r="2047" spans="1:4" hidden="1">
      <c r="A2047" s="351"/>
      <c r="D2047" s="69"/>
    </row>
    <row r="2048" spans="1:4" ht="20.399999999999999" hidden="1">
      <c r="A2048" s="370" t="s">
        <v>49</v>
      </c>
      <c r="B2048" s="331" t="s">
        <v>56</v>
      </c>
      <c r="C2048" s="332" t="s">
        <v>57</v>
      </c>
      <c r="D2048" s="353">
        <f>SUM(D2049:D2051)</f>
        <v>0</v>
      </c>
    </row>
    <row r="2049" spans="1:5" ht="20.399999999999999" hidden="1">
      <c r="A2049" s="67" t="s">
        <v>49</v>
      </c>
      <c r="B2049" s="307" t="s">
        <v>58</v>
      </c>
      <c r="C2049" s="336" t="s">
        <v>59</v>
      </c>
      <c r="D2049" s="69">
        <f>+(+D2034+D2039+D2041+D2042+D2038)*5.42%</f>
        <v>0</v>
      </c>
    </row>
    <row r="2050" spans="1:5" ht="20.399999999999999" hidden="1">
      <c r="A2050" s="67" t="s">
        <v>49</v>
      </c>
      <c r="B2050" s="307" t="s">
        <v>60</v>
      </c>
      <c r="C2050" s="336" t="s">
        <v>404</v>
      </c>
      <c r="D2050" s="69">
        <f>+(+D2034+D2039+D2041+D2042+D2038)*3%</f>
        <v>0</v>
      </c>
    </row>
    <row r="2051" spans="1:5" hidden="1">
      <c r="A2051" s="67" t="s">
        <v>49</v>
      </c>
      <c r="B2051" s="307" t="s">
        <v>62</v>
      </c>
      <c r="C2051" s="308" t="s">
        <v>63</v>
      </c>
      <c r="D2051" s="69">
        <f>+(+D2034+D2039+D2041+D2042+D2038)*1.5%</f>
        <v>0</v>
      </c>
    </row>
    <row r="2052" spans="1:5" ht="12" hidden="1">
      <c r="A2052" s="326"/>
      <c r="B2052" s="327"/>
      <c r="C2052" s="318"/>
      <c r="D2052" s="69"/>
      <c r="E2052" s="374"/>
    </row>
    <row r="2053" spans="1:5" hidden="1">
      <c r="B2053" s="350"/>
      <c r="C2053" s="477"/>
      <c r="E2053" s="68"/>
    </row>
    <row r="2054" spans="1:5" hidden="1">
      <c r="A2054" s="351" t="s">
        <v>64</v>
      </c>
      <c r="B2054" s="345">
        <v>1</v>
      </c>
      <c r="C2054" s="346" t="s">
        <v>65</v>
      </c>
      <c r="E2054" s="319">
        <f>+D2056+D2059</f>
        <v>0</v>
      </c>
    </row>
    <row r="2055" spans="1:5" hidden="1">
      <c r="B2055" s="350"/>
      <c r="C2055" s="477"/>
      <c r="E2055" s="68"/>
    </row>
    <row r="2056" spans="1:5" hidden="1">
      <c r="A2056" s="330" t="s">
        <v>64</v>
      </c>
      <c r="B2056" s="331" t="s">
        <v>66</v>
      </c>
      <c r="C2056" s="332" t="s">
        <v>67</v>
      </c>
      <c r="D2056" s="353">
        <f>+D2057</f>
        <v>0</v>
      </c>
      <c r="E2056" s="68"/>
    </row>
    <row r="2057" spans="1:5" hidden="1">
      <c r="A2057" s="67" t="s">
        <v>64</v>
      </c>
      <c r="B2057" s="350" t="s">
        <v>70</v>
      </c>
      <c r="C2057" s="308" t="s">
        <v>71</v>
      </c>
      <c r="D2057" s="309">
        <v>0</v>
      </c>
      <c r="E2057" s="68"/>
    </row>
    <row r="2058" spans="1:5" hidden="1">
      <c r="A2058" s="330"/>
      <c r="B2058" s="331"/>
      <c r="C2058" s="332"/>
      <c r="E2058" s="68"/>
    </row>
    <row r="2059" spans="1:5" hidden="1">
      <c r="A2059" s="330" t="s">
        <v>64</v>
      </c>
      <c r="B2059" s="331" t="s">
        <v>251</v>
      </c>
      <c r="C2059" s="332" t="s">
        <v>103</v>
      </c>
      <c r="D2059" s="353">
        <f>+D2060</f>
        <v>0</v>
      </c>
      <c r="E2059" s="68"/>
    </row>
    <row r="2060" spans="1:5" hidden="1">
      <c r="A2060" s="67" t="s">
        <v>64</v>
      </c>
      <c r="B2060" s="350" t="s">
        <v>108</v>
      </c>
      <c r="C2060" s="308" t="s">
        <v>109</v>
      </c>
      <c r="D2060" s="309">
        <v>0</v>
      </c>
      <c r="E2060" s="68"/>
    </row>
    <row r="2061" spans="1:5" hidden="1">
      <c r="B2061" s="350"/>
      <c r="C2061" s="477"/>
      <c r="E2061" s="68"/>
    </row>
    <row r="2062" spans="1:5" hidden="1">
      <c r="B2062" s="350"/>
      <c r="C2062" s="477"/>
      <c r="E2062" s="68"/>
    </row>
    <row r="2063" spans="1:5" hidden="1">
      <c r="A2063" s="351" t="s">
        <v>64</v>
      </c>
      <c r="B2063" s="345">
        <v>2</v>
      </c>
      <c r="C2063" s="346" t="s">
        <v>122</v>
      </c>
      <c r="E2063" s="319">
        <f>+D2065+D2069+D2078+D2074</f>
        <v>0</v>
      </c>
    </row>
    <row r="2064" spans="1:5" ht="12" hidden="1">
      <c r="B2064" s="311"/>
      <c r="E2064" s="374"/>
    </row>
    <row r="2065" spans="1:5" ht="12" hidden="1">
      <c r="A2065" s="330" t="s">
        <v>64</v>
      </c>
      <c r="B2065" s="331" t="s">
        <v>123</v>
      </c>
      <c r="C2065" s="332" t="s">
        <v>124</v>
      </c>
      <c r="D2065" s="353">
        <f>+D2066</f>
        <v>0</v>
      </c>
      <c r="E2065" s="374"/>
    </row>
    <row r="2066" spans="1:5" ht="12" hidden="1">
      <c r="A2066" s="67" t="s">
        <v>64</v>
      </c>
      <c r="B2066" s="350" t="s">
        <v>127</v>
      </c>
      <c r="C2066" s="308" t="s">
        <v>128</v>
      </c>
      <c r="D2066" s="309">
        <v>0</v>
      </c>
      <c r="E2066" s="374"/>
    </row>
    <row r="2067" spans="1:5" ht="12" hidden="1">
      <c r="A2067" s="67" t="s">
        <v>64</v>
      </c>
      <c r="B2067" s="350" t="s">
        <v>129</v>
      </c>
      <c r="C2067" s="308" t="s">
        <v>130</v>
      </c>
      <c r="D2067" s="309">
        <v>0</v>
      </c>
      <c r="E2067" s="374"/>
    </row>
    <row r="2068" spans="1:5" ht="12" hidden="1">
      <c r="B2068" s="311"/>
      <c r="E2068" s="374"/>
    </row>
    <row r="2069" spans="1:5" ht="20.399999999999999" hidden="1">
      <c r="A2069" s="476" t="s">
        <v>64</v>
      </c>
      <c r="B2069" s="348" t="s">
        <v>131</v>
      </c>
      <c r="C2069" s="332" t="s">
        <v>132</v>
      </c>
      <c r="D2069" s="353">
        <f>+D2070+D2071+D2072</f>
        <v>0</v>
      </c>
      <c r="E2069" s="374"/>
    </row>
    <row r="2070" spans="1:5" ht="12" hidden="1">
      <c r="A2070" s="67" t="s">
        <v>64</v>
      </c>
      <c r="B2070" s="350" t="s">
        <v>133</v>
      </c>
      <c r="C2070" s="308" t="s">
        <v>134</v>
      </c>
      <c r="D2070" s="309">
        <v>0</v>
      </c>
      <c r="E2070" s="374"/>
    </row>
    <row r="2071" spans="1:5" hidden="1">
      <c r="A2071" s="67" t="s">
        <v>64</v>
      </c>
      <c r="B2071" s="350" t="s">
        <v>135</v>
      </c>
      <c r="C2071" s="308" t="s">
        <v>136</v>
      </c>
      <c r="D2071" s="309">
        <v>0</v>
      </c>
    </row>
    <row r="2072" spans="1:5" hidden="1">
      <c r="A2072" s="67" t="s">
        <v>64</v>
      </c>
      <c r="B2072" s="350" t="s">
        <v>287</v>
      </c>
      <c r="C2072" s="308" t="s">
        <v>288</v>
      </c>
      <c r="D2072" s="309">
        <v>0</v>
      </c>
    </row>
    <row r="2073" spans="1:5" hidden="1">
      <c r="B2073" s="311"/>
    </row>
    <row r="2074" spans="1:5" hidden="1">
      <c r="A2074" s="476" t="s">
        <v>64</v>
      </c>
      <c r="B2074" s="348">
        <v>2.04</v>
      </c>
      <c r="C2074" s="332" t="s">
        <v>220</v>
      </c>
      <c r="D2074" s="353">
        <f>SUM(D2075:D2076)</f>
        <v>0</v>
      </c>
    </row>
    <row r="2075" spans="1:5" hidden="1">
      <c r="A2075" s="67" t="s">
        <v>64</v>
      </c>
      <c r="B2075" s="350" t="s">
        <v>141</v>
      </c>
      <c r="C2075" s="308" t="s">
        <v>142</v>
      </c>
      <c r="D2075" s="309">
        <v>0</v>
      </c>
    </row>
    <row r="2076" spans="1:5" hidden="1">
      <c r="A2076" s="67" t="s">
        <v>64</v>
      </c>
      <c r="B2076" s="350" t="s">
        <v>143</v>
      </c>
      <c r="C2076" s="308" t="s">
        <v>144</v>
      </c>
      <c r="D2076" s="309">
        <v>0</v>
      </c>
    </row>
    <row r="2077" spans="1:5" hidden="1">
      <c r="B2077" s="311"/>
    </row>
    <row r="2078" spans="1:5" hidden="1">
      <c r="A2078" s="476" t="s">
        <v>64</v>
      </c>
      <c r="B2078" s="348" t="s">
        <v>145</v>
      </c>
      <c r="C2078" s="332" t="s">
        <v>146</v>
      </c>
      <c r="D2078" s="353">
        <f>+D2080+D2081+D2079</f>
        <v>0</v>
      </c>
    </row>
    <row r="2079" spans="1:5" hidden="1">
      <c r="A2079" s="67" t="s">
        <v>64</v>
      </c>
      <c r="B2079" s="350" t="s">
        <v>151</v>
      </c>
      <c r="C2079" s="308" t="s">
        <v>152</v>
      </c>
      <c r="D2079" s="309">
        <v>0</v>
      </c>
    </row>
    <row r="2080" spans="1:5" hidden="1">
      <c r="A2080" s="67" t="s">
        <v>64</v>
      </c>
      <c r="B2080" s="350" t="s">
        <v>153</v>
      </c>
      <c r="C2080" s="308" t="s">
        <v>154</v>
      </c>
      <c r="D2080" s="309">
        <v>0</v>
      </c>
    </row>
    <row r="2081" spans="1:5" hidden="1">
      <c r="A2081" s="67" t="s">
        <v>64</v>
      </c>
      <c r="B2081" s="350" t="s">
        <v>155</v>
      </c>
      <c r="C2081" s="308" t="s">
        <v>156</v>
      </c>
      <c r="D2081" s="309">
        <v>0</v>
      </c>
    </row>
    <row r="2082" spans="1:5" hidden="1">
      <c r="B2082" s="350"/>
    </row>
    <row r="2083" spans="1:5" hidden="1">
      <c r="B2083" s="350"/>
    </row>
    <row r="2084" spans="1:5" hidden="1">
      <c r="A2084" s="351">
        <v>2</v>
      </c>
      <c r="B2084" s="345">
        <v>5</v>
      </c>
      <c r="C2084" s="346" t="s">
        <v>157</v>
      </c>
      <c r="E2084" s="319">
        <f>+D2086</f>
        <v>0</v>
      </c>
    </row>
    <row r="2085" spans="1:5" hidden="1">
      <c r="B2085" s="350"/>
    </row>
    <row r="2086" spans="1:5" hidden="1">
      <c r="A2086" s="476" t="s">
        <v>158</v>
      </c>
      <c r="B2086" s="348" t="s">
        <v>159</v>
      </c>
      <c r="C2086" s="332" t="s">
        <v>160</v>
      </c>
      <c r="D2086" s="353">
        <f>+D2087</f>
        <v>0</v>
      </c>
    </row>
    <row r="2087" spans="1:5" hidden="1">
      <c r="A2087" s="67" t="s">
        <v>158</v>
      </c>
      <c r="B2087" s="350" t="s">
        <v>167</v>
      </c>
      <c r="C2087" s="308" t="s">
        <v>168</v>
      </c>
      <c r="D2087" s="309">
        <v>0</v>
      </c>
      <c r="E2087" s="68"/>
    </row>
    <row r="2088" spans="1:5" hidden="1">
      <c r="B2088" s="350"/>
      <c r="E2088" s="68"/>
    </row>
    <row r="2089" spans="1:5" hidden="1">
      <c r="B2089" s="350"/>
      <c r="E2089" s="68"/>
    </row>
    <row r="2090" spans="1:5" ht="12" hidden="1">
      <c r="B2090" s="350"/>
      <c r="C2090" s="312" t="s">
        <v>444</v>
      </c>
      <c r="E2090" s="374">
        <f>SUM(E2032:E2088)</f>
        <v>0</v>
      </c>
    </row>
    <row r="2091" spans="1:5" ht="12" hidden="1">
      <c r="B2091" s="350"/>
      <c r="C2091" s="477"/>
      <c r="E2091" s="374"/>
    </row>
    <row r="2092" spans="1:5" hidden="1">
      <c r="B2092" s="350"/>
      <c r="C2092" s="477"/>
      <c r="E2092" s="68"/>
    </row>
    <row r="2093" spans="1:5" hidden="1">
      <c r="B2093" s="350"/>
      <c r="C2093" s="477"/>
      <c r="E2093" s="68"/>
    </row>
    <row r="2094" spans="1:5" hidden="1">
      <c r="B2094" s="350"/>
      <c r="C2094" s="477"/>
      <c r="E2094" s="68"/>
    </row>
    <row r="2095" spans="1:5" hidden="1">
      <c r="B2095" s="350"/>
      <c r="C2095" s="477"/>
      <c r="E2095" s="68"/>
    </row>
    <row r="2096" spans="1:5" hidden="1">
      <c r="B2096" s="311" t="s">
        <v>622</v>
      </c>
      <c r="C2096" s="473" t="s">
        <v>623</v>
      </c>
      <c r="D2096" s="470" t="s">
        <v>624</v>
      </c>
      <c r="E2096" s="368" t="s">
        <v>625</v>
      </c>
    </row>
    <row r="2097" spans="1:5" hidden="1">
      <c r="B2097" s="350"/>
      <c r="C2097" s="477"/>
      <c r="E2097" s="68"/>
    </row>
    <row r="2098" spans="1:5" hidden="1">
      <c r="A2098" s="351">
        <v>2</v>
      </c>
      <c r="B2098" s="345">
        <v>5</v>
      </c>
      <c r="C2098" s="346" t="s">
        <v>157</v>
      </c>
      <c r="E2098" s="319">
        <f>+D2100</f>
        <v>0</v>
      </c>
    </row>
    <row r="2099" spans="1:5" hidden="1">
      <c r="B2099" s="350"/>
      <c r="C2099" s="477"/>
      <c r="E2099" s="68"/>
    </row>
    <row r="2100" spans="1:5" hidden="1">
      <c r="A2100" s="330"/>
      <c r="B2100" s="331" t="s">
        <v>171</v>
      </c>
      <c r="C2100" s="332" t="s">
        <v>172</v>
      </c>
      <c r="D2100" s="353">
        <f>+D2101</f>
        <v>0</v>
      </c>
      <c r="E2100" s="68"/>
    </row>
    <row r="2101" spans="1:5" hidden="1">
      <c r="A2101" s="67" t="s">
        <v>181</v>
      </c>
      <c r="B2101" s="350" t="s">
        <v>182</v>
      </c>
      <c r="C2101" s="308" t="s">
        <v>183</v>
      </c>
      <c r="D2101" s="309">
        <v>0</v>
      </c>
      <c r="E2101" s="68"/>
    </row>
    <row r="2102" spans="1:5" hidden="1">
      <c r="B2102" s="350"/>
      <c r="C2102" s="477"/>
      <c r="E2102" s="68"/>
    </row>
    <row r="2103" spans="1:5" hidden="1">
      <c r="B2103" s="350"/>
      <c r="C2103" s="477"/>
      <c r="E2103" s="68"/>
    </row>
    <row r="2104" spans="1:5" ht="12" hidden="1">
      <c r="B2104" s="350"/>
      <c r="C2104" s="312" t="s">
        <v>626</v>
      </c>
      <c r="E2104" s="374">
        <f>SUM(E2098:E2103)</f>
        <v>0</v>
      </c>
    </row>
    <row r="2105" spans="1:5">
      <c r="B2105" s="350"/>
      <c r="C2105" s="477"/>
      <c r="E2105" s="68"/>
    </row>
    <row r="2106" spans="1:5">
      <c r="B2106" s="350"/>
      <c r="C2106" s="477"/>
      <c r="E2106" s="68"/>
    </row>
    <row r="2107" spans="1:5">
      <c r="B2107" s="350"/>
      <c r="C2107" s="477"/>
      <c r="E2107" s="68"/>
    </row>
    <row r="2108" spans="1:5">
      <c r="B2108" s="350"/>
      <c r="C2108" s="311" t="s">
        <v>445</v>
      </c>
      <c r="E2108" s="319">
        <f>+E2090+E2024+E1965+E1893+E2104+E1907</f>
        <v>192965922.51999998</v>
      </c>
    </row>
    <row r="2109" spans="1:5" ht="12">
      <c r="B2109" s="350"/>
      <c r="C2109" s="311"/>
      <c r="E2109" s="374"/>
    </row>
    <row r="2110" spans="1:5" ht="12">
      <c r="B2110" s="350"/>
      <c r="C2110" s="311"/>
      <c r="E2110" s="374"/>
    </row>
    <row r="2111" spans="1:5" ht="12">
      <c r="B2111" s="350"/>
      <c r="C2111" s="477"/>
      <c r="E2111" s="374"/>
    </row>
    <row r="2112" spans="1:5">
      <c r="B2112" s="350"/>
      <c r="C2112" s="477"/>
    </row>
    <row r="2113" spans="1:5">
      <c r="B2113" s="350"/>
    </row>
    <row r="2114" spans="1:5">
      <c r="B2114" s="311" t="s">
        <v>627</v>
      </c>
      <c r="C2114" s="320" t="s">
        <v>628</v>
      </c>
    </row>
    <row r="2115" spans="1:5" hidden="1">
      <c r="B2115" s="311"/>
      <c r="C2115" s="320"/>
    </row>
    <row r="2116" spans="1:5">
      <c r="B2116" s="350"/>
      <c r="E2116" s="68"/>
    </row>
    <row r="2117" spans="1:5" hidden="1">
      <c r="B2117" s="311" t="s">
        <v>422</v>
      </c>
      <c r="C2117" s="473" t="s">
        <v>767</v>
      </c>
      <c r="D2117" s="470" t="s">
        <v>629</v>
      </c>
      <c r="E2117" s="368" t="s">
        <v>450</v>
      </c>
    </row>
    <row r="2118" spans="1:5" hidden="1">
      <c r="B2118" s="311"/>
      <c r="E2118" s="68"/>
    </row>
    <row r="2119" spans="1:5" hidden="1">
      <c r="A2119" s="315" t="s">
        <v>23</v>
      </c>
      <c r="B2119" s="316" t="s">
        <v>24</v>
      </c>
      <c r="C2119" s="317" t="s">
        <v>25</v>
      </c>
      <c r="D2119" s="318"/>
      <c r="E2119" s="319">
        <f>D2121+D2124+D2131+D2135</f>
        <v>0</v>
      </c>
    </row>
    <row r="2120" spans="1:5" hidden="1">
      <c r="A2120" s="315"/>
      <c r="B2120" s="316"/>
      <c r="C2120" s="317"/>
      <c r="D2120" s="318"/>
      <c r="E2120" s="319"/>
    </row>
    <row r="2121" spans="1:5" hidden="1">
      <c r="A2121" s="370" t="s">
        <v>26</v>
      </c>
      <c r="B2121" s="322" t="s">
        <v>27</v>
      </c>
      <c r="C2121" s="323" t="s">
        <v>28</v>
      </c>
      <c r="D2121" s="324">
        <f>SUM(D2122:D2122)</f>
        <v>0</v>
      </c>
      <c r="E2121" s="319"/>
    </row>
    <row r="2122" spans="1:5" hidden="1">
      <c r="A2122" s="67" t="s">
        <v>26</v>
      </c>
      <c r="B2122" s="327" t="s">
        <v>29</v>
      </c>
      <c r="C2122" s="318" t="s">
        <v>30</v>
      </c>
      <c r="D2122" s="328">
        <v>0</v>
      </c>
    </row>
    <row r="2123" spans="1:5" hidden="1">
      <c r="B2123" s="327"/>
      <c r="C2123" s="318"/>
      <c r="D2123" s="328"/>
    </row>
    <row r="2124" spans="1:5" hidden="1">
      <c r="A2124" s="370" t="s">
        <v>26</v>
      </c>
      <c r="B2124" s="331" t="s">
        <v>41</v>
      </c>
      <c r="C2124" s="332" t="s">
        <v>42</v>
      </c>
      <c r="D2124" s="353">
        <f>SUM(D2125:D2129)</f>
        <v>0</v>
      </c>
    </row>
    <row r="2125" spans="1:5" hidden="1">
      <c r="A2125" s="67" t="s">
        <v>26</v>
      </c>
      <c r="B2125" s="307" t="s">
        <v>43</v>
      </c>
      <c r="C2125" s="308" t="s">
        <v>44</v>
      </c>
      <c r="D2125" s="69">
        <v>0</v>
      </c>
    </row>
    <row r="2126" spans="1:5" hidden="1">
      <c r="A2126" s="67" t="s">
        <v>26</v>
      </c>
      <c r="B2126" s="307" t="s">
        <v>227</v>
      </c>
      <c r="C2126" s="308" t="s">
        <v>228</v>
      </c>
      <c r="D2126" s="69">
        <v>0</v>
      </c>
    </row>
    <row r="2127" spans="1:5" hidden="1">
      <c r="A2127" s="67" t="s">
        <v>26</v>
      </c>
      <c r="B2127" s="307" t="s">
        <v>45</v>
      </c>
      <c r="C2127" s="308" t="s">
        <v>46</v>
      </c>
      <c r="D2127" s="69">
        <f>+(D2122+D2126+D2128+D2129+D2125)/12</f>
        <v>0</v>
      </c>
    </row>
    <row r="2128" spans="1:5" hidden="1">
      <c r="A2128" s="326" t="s">
        <v>26</v>
      </c>
      <c r="B2128" s="327" t="s">
        <v>47</v>
      </c>
      <c r="C2128" s="318" t="s">
        <v>48</v>
      </c>
      <c r="D2128" s="69">
        <v>0</v>
      </c>
    </row>
    <row r="2129" spans="1:5" hidden="1">
      <c r="A2129" s="67" t="s">
        <v>26</v>
      </c>
      <c r="B2129" s="307" t="s">
        <v>342</v>
      </c>
      <c r="C2129" s="308" t="s">
        <v>343</v>
      </c>
      <c r="D2129" s="69">
        <v>0</v>
      </c>
    </row>
    <row r="2130" spans="1:5" hidden="1">
      <c r="A2130" s="326"/>
      <c r="B2130" s="327"/>
      <c r="C2130" s="318"/>
      <c r="D2130" s="69"/>
    </row>
    <row r="2131" spans="1:5" ht="20.399999999999999" hidden="1">
      <c r="A2131" s="370" t="s">
        <v>49</v>
      </c>
      <c r="B2131" s="331" t="s">
        <v>50</v>
      </c>
      <c r="C2131" s="332" t="s">
        <v>403</v>
      </c>
      <c r="D2131" s="353">
        <f>SUM(D2132:D2133)</f>
        <v>0</v>
      </c>
    </row>
    <row r="2132" spans="1:5" ht="20.399999999999999" hidden="1">
      <c r="A2132" s="67" t="s">
        <v>49</v>
      </c>
      <c r="B2132" s="307" t="s">
        <v>52</v>
      </c>
      <c r="C2132" s="336" t="s">
        <v>262</v>
      </c>
      <c r="D2132" s="69">
        <f>+(D2122+D2126+D2128+D2129+D2125)*9.25%</f>
        <v>0</v>
      </c>
    </row>
    <row r="2133" spans="1:5" ht="20.399999999999999" hidden="1">
      <c r="A2133" s="67" t="s">
        <v>49</v>
      </c>
      <c r="B2133" s="307" t="s">
        <v>54</v>
      </c>
      <c r="C2133" s="336" t="s">
        <v>55</v>
      </c>
      <c r="D2133" s="69">
        <f>+(D2122+D2126+D2128+D2129+D2125)*0.5%</f>
        <v>0</v>
      </c>
    </row>
    <row r="2134" spans="1:5" hidden="1">
      <c r="A2134" s="351"/>
      <c r="D2134" s="69"/>
    </row>
    <row r="2135" spans="1:5" ht="20.399999999999999" hidden="1">
      <c r="A2135" s="370" t="s">
        <v>49</v>
      </c>
      <c r="B2135" s="331" t="s">
        <v>56</v>
      </c>
      <c r="C2135" s="332" t="s">
        <v>57</v>
      </c>
      <c r="D2135" s="353">
        <f>SUM(D2136:D2138)</f>
        <v>0</v>
      </c>
    </row>
    <row r="2136" spans="1:5" ht="20.399999999999999" hidden="1">
      <c r="A2136" s="67" t="s">
        <v>49</v>
      </c>
      <c r="B2136" s="307" t="s">
        <v>58</v>
      </c>
      <c r="C2136" s="336" t="s">
        <v>59</v>
      </c>
      <c r="D2136" s="69">
        <f>(D2122+D2129+D2125+D2128+D2126)*5.42%</f>
        <v>0</v>
      </c>
    </row>
    <row r="2137" spans="1:5" ht="20.399999999999999" hidden="1">
      <c r="A2137" s="67" t="s">
        <v>49</v>
      </c>
      <c r="B2137" s="307" t="s">
        <v>60</v>
      </c>
      <c r="C2137" s="336" t="s">
        <v>404</v>
      </c>
      <c r="D2137" s="69">
        <f>(D2122+D2129+D2126+D2128+D2125)*3%</f>
        <v>0</v>
      </c>
    </row>
    <row r="2138" spans="1:5" hidden="1">
      <c r="A2138" s="67" t="s">
        <v>49</v>
      </c>
      <c r="B2138" s="307" t="s">
        <v>62</v>
      </c>
      <c r="C2138" s="308" t="s">
        <v>63</v>
      </c>
      <c r="D2138" s="69">
        <f>(D2122+D2129+D2125+D2128+D2126)*1.5%</f>
        <v>0</v>
      </c>
    </row>
    <row r="2139" spans="1:5" hidden="1">
      <c r="B2139" s="311"/>
    </row>
    <row r="2140" spans="1:5" hidden="1">
      <c r="B2140" s="311"/>
      <c r="E2140" s="68"/>
    </row>
    <row r="2141" spans="1:5" hidden="1">
      <c r="A2141" s="351" t="s">
        <v>64</v>
      </c>
      <c r="B2141" s="345" t="s">
        <v>205</v>
      </c>
      <c r="C2141" s="346" t="s">
        <v>65</v>
      </c>
      <c r="D2141" s="68"/>
      <c r="E2141" s="319">
        <f>+D2143+D2146</f>
        <v>0</v>
      </c>
    </row>
    <row r="2142" spans="1:5" hidden="1">
      <c r="B2142" s="311"/>
    </row>
    <row r="2143" spans="1:5" hidden="1">
      <c r="A2143" s="330" t="s">
        <v>64</v>
      </c>
      <c r="B2143" s="331">
        <v>1.01</v>
      </c>
      <c r="C2143" s="332" t="s">
        <v>67</v>
      </c>
      <c r="D2143" s="353">
        <f>SUM(D2144)</f>
        <v>0</v>
      </c>
    </row>
    <row r="2144" spans="1:5" hidden="1">
      <c r="A2144" s="67" t="s">
        <v>64</v>
      </c>
      <c r="B2144" s="350" t="s">
        <v>70</v>
      </c>
      <c r="C2144" s="308" t="s">
        <v>71</v>
      </c>
      <c r="D2144" s="309">
        <v>0</v>
      </c>
    </row>
    <row r="2145" spans="1:5" hidden="1">
      <c r="B2145" s="350"/>
    </row>
    <row r="2146" spans="1:5" hidden="1">
      <c r="A2146" s="330" t="s">
        <v>64</v>
      </c>
      <c r="B2146" s="331" t="s">
        <v>89</v>
      </c>
      <c r="C2146" s="332" t="s">
        <v>90</v>
      </c>
      <c r="D2146" s="353">
        <f>+D2147</f>
        <v>0</v>
      </c>
    </row>
    <row r="2147" spans="1:5" hidden="1">
      <c r="A2147" s="67" t="s">
        <v>64</v>
      </c>
      <c r="B2147" s="350" t="s">
        <v>207</v>
      </c>
      <c r="C2147" s="308" t="s">
        <v>216</v>
      </c>
      <c r="D2147" s="309">
        <v>0</v>
      </c>
    </row>
    <row r="2148" spans="1:5" hidden="1">
      <c r="B2148" s="311"/>
    </row>
    <row r="2149" spans="1:5" hidden="1">
      <c r="B2149" s="311"/>
      <c r="E2149" s="68"/>
    </row>
    <row r="2150" spans="1:5" hidden="1">
      <c r="A2150" s="351" t="s">
        <v>64</v>
      </c>
      <c r="B2150" s="345">
        <v>2</v>
      </c>
      <c r="C2150" s="346" t="s">
        <v>122</v>
      </c>
      <c r="D2150" s="68"/>
      <c r="E2150" s="319">
        <f>+D2157+D2152+D2163+D2167</f>
        <v>0</v>
      </c>
    </row>
    <row r="2151" spans="1:5" hidden="1">
      <c r="B2151" s="311"/>
    </row>
    <row r="2152" spans="1:5" hidden="1">
      <c r="A2152" s="330" t="s">
        <v>64</v>
      </c>
      <c r="B2152" s="331" t="s">
        <v>123</v>
      </c>
      <c r="C2152" s="332" t="s">
        <v>124</v>
      </c>
      <c r="D2152" s="353">
        <f>SUM(D2153:D2155)</f>
        <v>0</v>
      </c>
    </row>
    <row r="2153" spans="1:5" hidden="1">
      <c r="A2153" s="67" t="s">
        <v>64</v>
      </c>
      <c r="B2153" s="350" t="s">
        <v>125</v>
      </c>
      <c r="C2153" s="308" t="s">
        <v>126</v>
      </c>
      <c r="D2153" s="309">
        <v>0</v>
      </c>
    </row>
    <row r="2154" spans="1:5" hidden="1">
      <c r="A2154" s="67" t="s">
        <v>64</v>
      </c>
      <c r="B2154" s="350" t="s">
        <v>127</v>
      </c>
      <c r="C2154" s="308" t="s">
        <v>128</v>
      </c>
      <c r="D2154" s="309">
        <v>0</v>
      </c>
    </row>
    <row r="2155" spans="1:5" hidden="1">
      <c r="A2155" s="67" t="s">
        <v>64</v>
      </c>
      <c r="B2155" s="350" t="s">
        <v>129</v>
      </c>
      <c r="C2155" s="308" t="s">
        <v>130</v>
      </c>
      <c r="D2155" s="309">
        <v>0</v>
      </c>
    </row>
    <row r="2156" spans="1:5" hidden="1">
      <c r="B2156" s="311"/>
    </row>
    <row r="2157" spans="1:5" ht="20.399999999999999" hidden="1">
      <c r="A2157" s="330" t="s">
        <v>64</v>
      </c>
      <c r="B2157" s="331">
        <v>2.0299999999999998</v>
      </c>
      <c r="C2157" s="332" t="s">
        <v>132</v>
      </c>
      <c r="D2157" s="353">
        <f>SUM(D2158:D2161)</f>
        <v>0</v>
      </c>
    </row>
    <row r="2158" spans="1:5" hidden="1">
      <c r="A2158" s="67" t="s">
        <v>64</v>
      </c>
      <c r="B2158" s="350" t="s">
        <v>133</v>
      </c>
      <c r="C2158" s="308" t="s">
        <v>134</v>
      </c>
      <c r="D2158" s="309">
        <v>0</v>
      </c>
    </row>
    <row r="2159" spans="1:5" hidden="1">
      <c r="A2159" s="67" t="s">
        <v>64</v>
      </c>
      <c r="B2159" s="350" t="s">
        <v>135</v>
      </c>
      <c r="C2159" s="308" t="s">
        <v>136</v>
      </c>
      <c r="D2159" s="309">
        <v>0</v>
      </c>
    </row>
    <row r="2160" spans="1:5" hidden="1">
      <c r="A2160" s="67" t="s">
        <v>64</v>
      </c>
      <c r="B2160" s="350" t="s">
        <v>287</v>
      </c>
      <c r="C2160" s="308" t="s">
        <v>288</v>
      </c>
      <c r="D2160" s="309">
        <v>0</v>
      </c>
    </row>
    <row r="2161" spans="1:5" hidden="1">
      <c r="A2161" s="67" t="s">
        <v>64</v>
      </c>
      <c r="B2161" s="350" t="s">
        <v>240</v>
      </c>
      <c r="C2161" s="308" t="s">
        <v>241</v>
      </c>
      <c r="D2161" s="309">
        <v>0</v>
      </c>
    </row>
    <row r="2162" spans="1:5" hidden="1">
      <c r="B2162" s="311"/>
    </row>
    <row r="2163" spans="1:5" hidden="1">
      <c r="A2163" s="330" t="s">
        <v>64</v>
      </c>
      <c r="B2163" s="331" t="s">
        <v>139</v>
      </c>
      <c r="C2163" s="332" t="s">
        <v>140</v>
      </c>
      <c r="D2163" s="353">
        <f>+D2164+D2165</f>
        <v>0</v>
      </c>
    </row>
    <row r="2164" spans="1:5" hidden="1">
      <c r="A2164" s="67" t="s">
        <v>64</v>
      </c>
      <c r="B2164" s="350" t="s">
        <v>141</v>
      </c>
      <c r="C2164" s="308" t="s">
        <v>142</v>
      </c>
      <c r="D2164" s="309">
        <v>0</v>
      </c>
    </row>
    <row r="2165" spans="1:5" hidden="1">
      <c r="A2165" s="67" t="s">
        <v>64</v>
      </c>
      <c r="B2165" s="350" t="s">
        <v>143</v>
      </c>
      <c r="C2165" s="308" t="s">
        <v>144</v>
      </c>
      <c r="D2165" s="309">
        <v>0</v>
      </c>
    </row>
    <row r="2166" spans="1:5" hidden="1">
      <c r="B2166" s="311"/>
    </row>
    <row r="2167" spans="1:5" hidden="1">
      <c r="A2167" s="476" t="s">
        <v>64</v>
      </c>
      <c r="B2167" s="348" t="s">
        <v>145</v>
      </c>
      <c r="C2167" s="332" t="s">
        <v>146</v>
      </c>
      <c r="D2167" s="353">
        <f>+D2168+D2169+D2170+D2171</f>
        <v>0</v>
      </c>
    </row>
    <row r="2168" spans="1:5" hidden="1">
      <c r="A2168" s="67" t="s">
        <v>64</v>
      </c>
      <c r="B2168" s="350" t="s">
        <v>151</v>
      </c>
      <c r="C2168" s="308" t="s">
        <v>152</v>
      </c>
      <c r="D2168" s="309">
        <v>0</v>
      </c>
    </row>
    <row r="2169" spans="1:5" hidden="1">
      <c r="A2169" s="67" t="s">
        <v>64</v>
      </c>
      <c r="B2169" s="350" t="s">
        <v>153</v>
      </c>
      <c r="C2169" s="308" t="s">
        <v>154</v>
      </c>
      <c r="D2169" s="309">
        <v>0</v>
      </c>
    </row>
    <row r="2170" spans="1:5" hidden="1">
      <c r="A2170" s="67" t="s">
        <v>64</v>
      </c>
      <c r="B2170" s="350" t="s">
        <v>155</v>
      </c>
      <c r="C2170" s="308" t="s">
        <v>156</v>
      </c>
      <c r="D2170" s="309">
        <v>0</v>
      </c>
    </row>
    <row r="2171" spans="1:5" hidden="1">
      <c r="A2171" s="67" t="s">
        <v>64</v>
      </c>
      <c r="B2171" s="350" t="s">
        <v>291</v>
      </c>
      <c r="C2171" s="308" t="s">
        <v>315</v>
      </c>
      <c r="D2171" s="309">
        <v>0</v>
      </c>
    </row>
    <row r="2172" spans="1:5" hidden="1">
      <c r="B2172" s="311"/>
    </row>
    <row r="2173" spans="1:5" hidden="1">
      <c r="B2173" s="311"/>
      <c r="E2173" s="68"/>
    </row>
    <row r="2174" spans="1:5" hidden="1">
      <c r="A2174" s="351">
        <v>2</v>
      </c>
      <c r="B2174" s="345">
        <v>5</v>
      </c>
      <c r="C2174" s="346" t="s">
        <v>157</v>
      </c>
      <c r="D2174" s="68"/>
      <c r="E2174" s="319">
        <f>+D2180+D2176</f>
        <v>0</v>
      </c>
    </row>
    <row r="2175" spans="1:5" hidden="1">
      <c r="B2175" s="311"/>
    </row>
    <row r="2176" spans="1:5" hidden="1">
      <c r="A2176" s="370" t="s">
        <v>158</v>
      </c>
      <c r="B2176" s="331" t="s">
        <v>159</v>
      </c>
      <c r="C2176" s="342" t="s">
        <v>160</v>
      </c>
      <c r="D2176" s="353">
        <f>+D2178+D2177</f>
        <v>0</v>
      </c>
    </row>
    <row r="2177" spans="1:5" hidden="1">
      <c r="A2177" s="67" t="s">
        <v>158</v>
      </c>
      <c r="B2177" s="307" t="s">
        <v>163</v>
      </c>
      <c r="C2177" s="308" t="s">
        <v>164</v>
      </c>
      <c r="D2177" s="309">
        <v>0</v>
      </c>
    </row>
    <row r="2178" spans="1:5" hidden="1">
      <c r="A2178" s="67" t="s">
        <v>158</v>
      </c>
      <c r="B2178" s="307" t="s">
        <v>372</v>
      </c>
      <c r="C2178" s="308" t="s">
        <v>373</v>
      </c>
      <c r="D2178" s="309">
        <v>0</v>
      </c>
    </row>
    <row r="2179" spans="1:5" hidden="1">
      <c r="B2179" s="311"/>
    </row>
    <row r="2180" spans="1:5" hidden="1">
      <c r="A2180" s="330"/>
      <c r="B2180" s="331" t="s">
        <v>171</v>
      </c>
      <c r="C2180" s="332" t="s">
        <v>172</v>
      </c>
      <c r="D2180" s="353">
        <f>+D2182+D2183+D2181</f>
        <v>0</v>
      </c>
    </row>
    <row r="2181" spans="1:5" hidden="1">
      <c r="A2181" s="67" t="s">
        <v>414</v>
      </c>
      <c r="B2181" s="350" t="s">
        <v>415</v>
      </c>
      <c r="C2181" s="308" t="s">
        <v>416</v>
      </c>
      <c r="D2181" s="309">
        <v>0</v>
      </c>
    </row>
    <row r="2182" spans="1:5" hidden="1">
      <c r="A2182" s="67" t="s">
        <v>229</v>
      </c>
      <c r="B2182" s="350" t="s">
        <v>230</v>
      </c>
      <c r="C2182" s="308" t="s">
        <v>231</v>
      </c>
      <c r="D2182" s="309">
        <v>0</v>
      </c>
    </row>
    <row r="2183" spans="1:5" hidden="1">
      <c r="A2183" s="67" t="s">
        <v>173</v>
      </c>
      <c r="B2183" s="307" t="s">
        <v>174</v>
      </c>
      <c r="C2183" s="308" t="s">
        <v>175</v>
      </c>
      <c r="D2183" s="309">
        <v>0</v>
      </c>
    </row>
    <row r="2184" spans="1:5" hidden="1"/>
    <row r="2185" spans="1:5" hidden="1"/>
    <row r="2186" spans="1:5" hidden="1">
      <c r="A2186" s="354" t="s">
        <v>348</v>
      </c>
      <c r="B2186" s="316" t="s">
        <v>514</v>
      </c>
      <c r="C2186" s="317" t="s">
        <v>185</v>
      </c>
      <c r="D2186" s="355"/>
      <c r="E2186" s="319">
        <f>+D2188</f>
        <v>0</v>
      </c>
    </row>
    <row r="2187" spans="1:5" hidden="1">
      <c r="B2187" s="338"/>
      <c r="C2187" s="356"/>
      <c r="D2187" s="328"/>
      <c r="E2187" s="328"/>
    </row>
    <row r="2188" spans="1:5" hidden="1">
      <c r="A2188" s="347" t="s">
        <v>184</v>
      </c>
      <c r="B2188" s="357" t="s">
        <v>515</v>
      </c>
      <c r="C2188" s="358" t="s">
        <v>516</v>
      </c>
      <c r="D2188" s="324">
        <f>SUM(D2189:D2189)</f>
        <v>0</v>
      </c>
      <c r="E2188" s="319"/>
    </row>
    <row r="2189" spans="1:5" hidden="1">
      <c r="A2189" s="359" t="s">
        <v>184</v>
      </c>
      <c r="B2189" s="327" t="s">
        <v>466</v>
      </c>
      <c r="C2189" s="318" t="s">
        <v>467</v>
      </c>
      <c r="D2189" s="328"/>
      <c r="E2189" s="341"/>
    </row>
    <row r="2190" spans="1:5" hidden="1">
      <c r="B2190" s="311"/>
    </row>
    <row r="2191" spans="1:5" ht="10.8" hidden="1" customHeight="1">
      <c r="B2191" s="311"/>
      <c r="E2191" s="68"/>
    </row>
    <row r="2192" spans="1:5" ht="12" hidden="1">
      <c r="B2192" s="311"/>
      <c r="C2192" s="312" t="s">
        <v>630</v>
      </c>
      <c r="E2192" s="374">
        <f>SUM(E2118:E2189)</f>
        <v>0</v>
      </c>
    </row>
    <row r="2193" spans="1:5" hidden="1">
      <c r="B2193" s="350"/>
    </row>
    <row r="2194" spans="1:5" hidden="1">
      <c r="B2194" s="350"/>
    </row>
    <row r="2195" spans="1:5" hidden="1">
      <c r="B2195" s="350"/>
    </row>
    <row r="2196" spans="1:5" hidden="1">
      <c r="B2196" s="350"/>
    </row>
    <row r="2197" spans="1:5" hidden="1">
      <c r="B2197" s="350"/>
      <c r="E2197" s="68"/>
    </row>
    <row r="2198" spans="1:5" ht="20.399999999999999" hidden="1">
      <c r="B2198" s="311" t="s">
        <v>410</v>
      </c>
      <c r="C2198" s="473" t="s">
        <v>454</v>
      </c>
      <c r="D2198" s="470" t="s">
        <v>455</v>
      </c>
      <c r="E2198" s="368" t="s">
        <v>456</v>
      </c>
    </row>
    <row r="2199" spans="1:5" hidden="1">
      <c r="B2199" s="311"/>
      <c r="E2199" s="68"/>
    </row>
    <row r="2200" spans="1:5" hidden="1">
      <c r="A2200" s="315" t="s">
        <v>23</v>
      </c>
      <c r="B2200" s="316" t="s">
        <v>24</v>
      </c>
      <c r="C2200" s="317" t="s">
        <v>25</v>
      </c>
      <c r="D2200" s="318"/>
      <c r="E2200" s="319">
        <f>+D2205+D2212+D2216+D2202</f>
        <v>0</v>
      </c>
    </row>
    <row r="2201" spans="1:5" hidden="1">
      <c r="B2201" s="316"/>
      <c r="C2201" s="320"/>
      <c r="D2201" s="318"/>
    </row>
    <row r="2202" spans="1:5" hidden="1">
      <c r="A2202" s="370" t="s">
        <v>26</v>
      </c>
      <c r="B2202" s="322" t="s">
        <v>27</v>
      </c>
      <c r="C2202" s="323" t="s">
        <v>28</v>
      </c>
      <c r="D2202" s="324">
        <f>SUM(D2203:D2203)</f>
        <v>0</v>
      </c>
    </row>
    <row r="2203" spans="1:5" hidden="1">
      <c r="A2203" s="67" t="s">
        <v>26</v>
      </c>
      <c r="B2203" s="327" t="s">
        <v>29</v>
      </c>
      <c r="C2203" s="318" t="s">
        <v>30</v>
      </c>
      <c r="D2203" s="328">
        <v>0</v>
      </c>
    </row>
    <row r="2204" spans="1:5" hidden="1">
      <c r="B2204" s="316"/>
      <c r="C2204" s="320"/>
      <c r="D2204" s="318"/>
    </row>
    <row r="2205" spans="1:5" hidden="1">
      <c r="A2205" s="370" t="s">
        <v>26</v>
      </c>
      <c r="B2205" s="331" t="s">
        <v>41</v>
      </c>
      <c r="C2205" s="332" t="s">
        <v>42</v>
      </c>
      <c r="D2205" s="353">
        <f>SUM(D2206:D2210)</f>
        <v>0</v>
      </c>
    </row>
    <row r="2206" spans="1:5" hidden="1">
      <c r="A2206" s="67" t="s">
        <v>26</v>
      </c>
      <c r="B2206" s="307" t="s">
        <v>43</v>
      </c>
      <c r="C2206" s="308" t="s">
        <v>44</v>
      </c>
      <c r="D2206" s="69">
        <v>0</v>
      </c>
    </row>
    <row r="2207" spans="1:5" hidden="1">
      <c r="A2207" s="67" t="s">
        <v>26</v>
      </c>
      <c r="B2207" s="307" t="s">
        <v>227</v>
      </c>
      <c r="C2207" s="308" t="s">
        <v>228</v>
      </c>
      <c r="D2207" s="69">
        <v>0</v>
      </c>
    </row>
    <row r="2208" spans="1:5" hidden="1">
      <c r="A2208" s="67" t="s">
        <v>26</v>
      </c>
      <c r="B2208" s="307" t="s">
        <v>45</v>
      </c>
      <c r="C2208" s="308" t="s">
        <v>46</v>
      </c>
      <c r="D2208" s="69">
        <f>+(D2203+D2207+D2209+D2210+D2206)/12</f>
        <v>0</v>
      </c>
    </row>
    <row r="2209" spans="1:5" hidden="1">
      <c r="A2209" s="326" t="s">
        <v>26</v>
      </c>
      <c r="B2209" s="327" t="s">
        <v>47</v>
      </c>
      <c r="C2209" s="318" t="s">
        <v>48</v>
      </c>
      <c r="D2209" s="69">
        <v>0</v>
      </c>
    </row>
    <row r="2210" spans="1:5" hidden="1">
      <c r="A2210" s="67" t="s">
        <v>26</v>
      </c>
      <c r="B2210" s="307" t="s">
        <v>342</v>
      </c>
      <c r="C2210" s="308" t="s">
        <v>343</v>
      </c>
      <c r="D2210" s="69">
        <v>0</v>
      </c>
    </row>
    <row r="2211" spans="1:5" hidden="1">
      <c r="A2211" s="326"/>
      <c r="B2211" s="327"/>
      <c r="C2211" s="318"/>
      <c r="D2211" s="69"/>
    </row>
    <row r="2212" spans="1:5" ht="20.399999999999999" hidden="1">
      <c r="A2212" s="370" t="s">
        <v>49</v>
      </c>
      <c r="B2212" s="331" t="s">
        <v>50</v>
      </c>
      <c r="C2212" s="332" t="s">
        <v>403</v>
      </c>
      <c r="D2212" s="353">
        <f>SUM(D2213:D2214)</f>
        <v>0</v>
      </c>
    </row>
    <row r="2213" spans="1:5" ht="20.399999999999999" hidden="1">
      <c r="A2213" s="67" t="s">
        <v>49</v>
      </c>
      <c r="B2213" s="307" t="s">
        <v>52</v>
      </c>
      <c r="C2213" s="336" t="s">
        <v>262</v>
      </c>
      <c r="D2213" s="69">
        <f>+(D2203+D2207+D2209+D2210+D2206)*9.25%</f>
        <v>0</v>
      </c>
    </row>
    <row r="2214" spans="1:5" ht="20.399999999999999" hidden="1">
      <c r="A2214" s="67" t="s">
        <v>49</v>
      </c>
      <c r="B2214" s="307" t="s">
        <v>54</v>
      </c>
      <c r="C2214" s="336" t="s">
        <v>55</v>
      </c>
      <c r="D2214" s="69">
        <f>+(D2203+D2207+D2209+D2210+D2206)*0.5%</f>
        <v>0</v>
      </c>
    </row>
    <row r="2215" spans="1:5" hidden="1">
      <c r="A2215" s="351"/>
      <c r="D2215" s="69"/>
    </row>
    <row r="2216" spans="1:5" ht="20.399999999999999" hidden="1">
      <c r="A2216" s="370" t="s">
        <v>49</v>
      </c>
      <c r="B2216" s="331" t="s">
        <v>56</v>
      </c>
      <c r="C2216" s="332" t="s">
        <v>57</v>
      </c>
      <c r="D2216" s="353">
        <f>SUM(D2217:D2219)</f>
        <v>0</v>
      </c>
    </row>
    <row r="2217" spans="1:5" ht="20.399999999999999" hidden="1">
      <c r="A2217" s="67" t="s">
        <v>49</v>
      </c>
      <c r="B2217" s="307" t="s">
        <v>58</v>
      </c>
      <c r="C2217" s="336" t="s">
        <v>59</v>
      </c>
      <c r="D2217" s="69">
        <f>+(D2203+D2207+D2209+D2210+D2206)*5.42%</f>
        <v>0</v>
      </c>
    </row>
    <row r="2218" spans="1:5" ht="20.399999999999999" hidden="1">
      <c r="A2218" s="67" t="s">
        <v>49</v>
      </c>
      <c r="B2218" s="307" t="s">
        <v>60</v>
      </c>
      <c r="C2218" s="336" t="s">
        <v>404</v>
      </c>
      <c r="D2218" s="69">
        <f>+(D2203+D2207+D2209+D2210+D2206)*3%</f>
        <v>0</v>
      </c>
    </row>
    <row r="2219" spans="1:5" hidden="1">
      <c r="A2219" s="67" t="s">
        <v>49</v>
      </c>
      <c r="B2219" s="307" t="s">
        <v>62</v>
      </c>
      <c r="C2219" s="308" t="s">
        <v>63</v>
      </c>
      <c r="D2219" s="69">
        <f>+(D2203+D2207+D2209+D2210+D2206)*1.5%</f>
        <v>0</v>
      </c>
    </row>
    <row r="2220" spans="1:5" hidden="1">
      <c r="B2220" s="311"/>
    </row>
    <row r="2221" spans="1:5" hidden="1">
      <c r="B2221" s="311"/>
      <c r="E2221" s="68"/>
    </row>
    <row r="2222" spans="1:5" hidden="1">
      <c r="A2222" s="351" t="s">
        <v>64</v>
      </c>
      <c r="B2222" s="345" t="s">
        <v>205</v>
      </c>
      <c r="C2222" s="346" t="s">
        <v>65</v>
      </c>
      <c r="D2222" s="68"/>
      <c r="E2222" s="319">
        <f>+D2224+D2227+D2230</f>
        <v>0</v>
      </c>
    </row>
    <row r="2223" spans="1:5" hidden="1">
      <c r="B2223" s="311"/>
    </row>
    <row r="2224" spans="1:5" hidden="1">
      <c r="A2224" s="330" t="s">
        <v>64</v>
      </c>
      <c r="B2224" s="331">
        <v>1.01</v>
      </c>
      <c r="C2224" s="332" t="s">
        <v>67</v>
      </c>
      <c r="D2224" s="353">
        <f>SUM(D2225)</f>
        <v>0</v>
      </c>
    </row>
    <row r="2225" spans="1:5" hidden="1">
      <c r="A2225" s="67" t="s">
        <v>64</v>
      </c>
      <c r="B2225" s="350" t="s">
        <v>70</v>
      </c>
      <c r="C2225" s="308" t="s">
        <v>71</v>
      </c>
      <c r="D2225" s="309">
        <v>0</v>
      </c>
    </row>
    <row r="2226" spans="1:5" hidden="1">
      <c r="B2226" s="350"/>
    </row>
    <row r="2227" spans="1:5" hidden="1">
      <c r="A2227" s="330" t="s">
        <v>64</v>
      </c>
      <c r="B2227" s="331" t="s">
        <v>89</v>
      </c>
      <c r="C2227" s="332" t="s">
        <v>90</v>
      </c>
      <c r="D2227" s="353">
        <f>+D2228</f>
        <v>0</v>
      </c>
    </row>
    <row r="2228" spans="1:5" hidden="1">
      <c r="A2228" s="67" t="s">
        <v>64</v>
      </c>
      <c r="B2228" s="350" t="s">
        <v>207</v>
      </c>
      <c r="C2228" s="308" t="s">
        <v>216</v>
      </c>
      <c r="D2228" s="309">
        <v>0</v>
      </c>
    </row>
    <row r="2229" spans="1:5" hidden="1">
      <c r="B2229" s="311"/>
    </row>
    <row r="2230" spans="1:5" hidden="1">
      <c r="A2230" s="330" t="s">
        <v>64</v>
      </c>
      <c r="B2230" s="331" t="s">
        <v>251</v>
      </c>
      <c r="C2230" s="332" t="s">
        <v>103</v>
      </c>
      <c r="D2230" s="353">
        <f>SUM(D2231:D2232)</f>
        <v>0</v>
      </c>
      <c r="E2230" s="68"/>
    </row>
    <row r="2231" spans="1:5" ht="20.399999999999999" hidden="1">
      <c r="A2231" s="67" t="s">
        <v>64</v>
      </c>
      <c r="B2231" s="350" t="s">
        <v>108</v>
      </c>
      <c r="C2231" s="336" t="s">
        <v>109</v>
      </c>
      <c r="D2231" s="309">
        <v>0</v>
      </c>
      <c r="E2231" s="68"/>
    </row>
    <row r="2232" spans="1:5" hidden="1">
      <c r="A2232" s="67" t="s">
        <v>64</v>
      </c>
      <c r="B2232" s="350" t="s">
        <v>110</v>
      </c>
      <c r="C2232" s="308" t="s">
        <v>111</v>
      </c>
      <c r="D2232" s="309">
        <v>0</v>
      </c>
      <c r="E2232" s="68"/>
    </row>
    <row r="2233" spans="1:5" hidden="1">
      <c r="B2233" s="311"/>
      <c r="E2233" s="68"/>
    </row>
    <row r="2234" spans="1:5" hidden="1">
      <c r="B2234" s="311"/>
      <c r="E2234" s="68"/>
    </row>
    <row r="2235" spans="1:5" hidden="1">
      <c r="A2235" s="351" t="s">
        <v>64</v>
      </c>
      <c r="B2235" s="345">
        <v>2</v>
      </c>
      <c r="C2235" s="346" t="s">
        <v>122</v>
      </c>
      <c r="D2235" s="68"/>
      <c r="E2235" s="319">
        <f>+D2242+D2237+D2248+D2252</f>
        <v>0</v>
      </c>
    </row>
    <row r="2236" spans="1:5" hidden="1">
      <c r="B2236" s="311"/>
    </row>
    <row r="2237" spans="1:5" hidden="1">
      <c r="A2237" s="330" t="s">
        <v>64</v>
      </c>
      <c r="B2237" s="331" t="s">
        <v>123</v>
      </c>
      <c r="C2237" s="332" t="s">
        <v>124</v>
      </c>
      <c r="D2237" s="353">
        <f>SUM(D2238:D2240)</f>
        <v>0</v>
      </c>
    </row>
    <row r="2238" spans="1:5" hidden="1">
      <c r="A2238" s="67" t="s">
        <v>64</v>
      </c>
      <c r="B2238" s="350" t="s">
        <v>125</v>
      </c>
      <c r="C2238" s="308" t="s">
        <v>126</v>
      </c>
      <c r="D2238" s="309">
        <v>0</v>
      </c>
    </row>
    <row r="2239" spans="1:5" hidden="1">
      <c r="A2239" s="67" t="s">
        <v>64</v>
      </c>
      <c r="B2239" s="350" t="s">
        <v>127</v>
      </c>
      <c r="C2239" s="308" t="s">
        <v>128</v>
      </c>
      <c r="D2239" s="309">
        <v>0</v>
      </c>
    </row>
    <row r="2240" spans="1:5" hidden="1">
      <c r="A2240" s="67" t="s">
        <v>64</v>
      </c>
      <c r="B2240" s="350" t="s">
        <v>129</v>
      </c>
      <c r="C2240" s="308" t="s">
        <v>130</v>
      </c>
      <c r="D2240" s="309">
        <v>0</v>
      </c>
    </row>
    <row r="2241" spans="1:4" hidden="1">
      <c r="B2241" s="311"/>
    </row>
    <row r="2242" spans="1:4" ht="20.399999999999999" hidden="1">
      <c r="A2242" s="330" t="s">
        <v>64</v>
      </c>
      <c r="B2242" s="331">
        <v>2.0299999999999998</v>
      </c>
      <c r="C2242" s="332" t="s">
        <v>132</v>
      </c>
      <c r="D2242" s="353">
        <f>SUM(D2243:D2246)</f>
        <v>0</v>
      </c>
    </row>
    <row r="2243" spans="1:4" hidden="1">
      <c r="A2243" s="67" t="s">
        <v>64</v>
      </c>
      <c r="B2243" s="350" t="s">
        <v>133</v>
      </c>
      <c r="C2243" s="308" t="s">
        <v>134</v>
      </c>
      <c r="D2243" s="309">
        <v>0</v>
      </c>
    </row>
    <row r="2244" spans="1:4" hidden="1">
      <c r="A2244" s="67" t="s">
        <v>64</v>
      </c>
      <c r="B2244" s="350" t="s">
        <v>135</v>
      </c>
      <c r="C2244" s="308" t="s">
        <v>136</v>
      </c>
      <c r="D2244" s="309">
        <v>0</v>
      </c>
    </row>
    <row r="2245" spans="1:4" hidden="1">
      <c r="A2245" s="67" t="s">
        <v>64</v>
      </c>
      <c r="B2245" s="350" t="s">
        <v>287</v>
      </c>
      <c r="C2245" s="308" t="s">
        <v>288</v>
      </c>
      <c r="D2245" s="309">
        <v>0</v>
      </c>
    </row>
    <row r="2246" spans="1:4" hidden="1">
      <c r="A2246" s="67" t="s">
        <v>64</v>
      </c>
      <c r="B2246" s="350" t="s">
        <v>240</v>
      </c>
      <c r="C2246" s="308" t="s">
        <v>241</v>
      </c>
      <c r="D2246" s="309">
        <v>0</v>
      </c>
    </row>
    <row r="2247" spans="1:4" hidden="1">
      <c r="B2247" s="311"/>
    </row>
    <row r="2248" spans="1:4" hidden="1">
      <c r="A2248" s="330" t="s">
        <v>64</v>
      </c>
      <c r="B2248" s="331" t="s">
        <v>139</v>
      </c>
      <c r="C2248" s="332" t="s">
        <v>140</v>
      </c>
      <c r="D2248" s="353">
        <f>+D2249+D2250</f>
        <v>0</v>
      </c>
    </row>
    <row r="2249" spans="1:4" hidden="1">
      <c r="A2249" s="67" t="s">
        <v>64</v>
      </c>
      <c r="B2249" s="350" t="s">
        <v>141</v>
      </c>
      <c r="C2249" s="308" t="s">
        <v>142</v>
      </c>
      <c r="D2249" s="309">
        <v>0</v>
      </c>
    </row>
    <row r="2250" spans="1:4" hidden="1">
      <c r="A2250" s="67" t="s">
        <v>64</v>
      </c>
      <c r="B2250" s="350" t="s">
        <v>143</v>
      </c>
      <c r="C2250" s="308" t="s">
        <v>144</v>
      </c>
      <c r="D2250" s="309">
        <v>0</v>
      </c>
    </row>
    <row r="2251" spans="1:4" hidden="1">
      <c r="B2251" s="311"/>
    </row>
    <row r="2252" spans="1:4" hidden="1">
      <c r="A2252" s="476" t="s">
        <v>64</v>
      </c>
      <c r="B2252" s="348" t="s">
        <v>145</v>
      </c>
      <c r="C2252" s="332" t="s">
        <v>146</v>
      </c>
      <c r="D2252" s="353">
        <f>+D2253+D2254+D2255+D2256</f>
        <v>0</v>
      </c>
    </row>
    <row r="2253" spans="1:4" hidden="1">
      <c r="A2253" s="67" t="s">
        <v>64</v>
      </c>
      <c r="B2253" s="350" t="s">
        <v>151</v>
      </c>
      <c r="C2253" s="308" t="s">
        <v>152</v>
      </c>
      <c r="D2253" s="309">
        <v>0</v>
      </c>
    </row>
    <row r="2254" spans="1:4" hidden="1">
      <c r="A2254" s="67" t="s">
        <v>64</v>
      </c>
      <c r="B2254" s="350" t="s">
        <v>153</v>
      </c>
      <c r="C2254" s="308" t="s">
        <v>154</v>
      </c>
      <c r="D2254" s="309">
        <v>0</v>
      </c>
    </row>
    <row r="2255" spans="1:4" hidden="1">
      <c r="A2255" s="67" t="s">
        <v>64</v>
      </c>
      <c r="B2255" s="350" t="s">
        <v>155</v>
      </c>
      <c r="C2255" s="308" t="s">
        <v>156</v>
      </c>
      <c r="D2255" s="309">
        <v>0</v>
      </c>
    </row>
    <row r="2256" spans="1:4" hidden="1">
      <c r="A2256" s="67" t="s">
        <v>64</v>
      </c>
      <c r="B2256" s="350" t="s">
        <v>291</v>
      </c>
      <c r="C2256" s="308" t="s">
        <v>315</v>
      </c>
      <c r="D2256" s="309">
        <v>0</v>
      </c>
    </row>
    <row r="2257" spans="1:5" hidden="1">
      <c r="B2257" s="311"/>
    </row>
    <row r="2258" spans="1:5" hidden="1">
      <c r="B2258" s="311"/>
      <c r="E2258" s="68"/>
    </row>
    <row r="2259" spans="1:5" hidden="1">
      <c r="A2259" s="351">
        <v>2</v>
      </c>
      <c r="B2259" s="345">
        <v>5</v>
      </c>
      <c r="C2259" s="346" t="s">
        <v>157</v>
      </c>
      <c r="D2259" s="68"/>
      <c r="E2259" s="319">
        <f>+D2264+D2261</f>
        <v>0</v>
      </c>
    </row>
    <row r="2260" spans="1:5" hidden="1">
      <c r="B2260" s="311"/>
    </row>
    <row r="2261" spans="1:5" hidden="1">
      <c r="A2261" s="330" t="s">
        <v>158</v>
      </c>
      <c r="B2261" s="331" t="s">
        <v>159</v>
      </c>
      <c r="C2261" s="332" t="s">
        <v>160</v>
      </c>
      <c r="D2261" s="353">
        <f>+D2262</f>
        <v>0</v>
      </c>
    </row>
    <row r="2262" spans="1:5" hidden="1">
      <c r="A2262" s="67" t="s">
        <v>158</v>
      </c>
      <c r="B2262" s="350" t="s">
        <v>221</v>
      </c>
      <c r="C2262" s="308" t="s">
        <v>222</v>
      </c>
      <c r="D2262" s="309">
        <v>0</v>
      </c>
    </row>
    <row r="2263" spans="1:5" hidden="1">
      <c r="B2263" s="311"/>
    </row>
    <row r="2264" spans="1:5" hidden="1">
      <c r="A2264" s="330"/>
      <c r="B2264" s="331" t="s">
        <v>171</v>
      </c>
      <c r="C2264" s="332" t="s">
        <v>172</v>
      </c>
      <c r="D2264" s="353">
        <f>+D2265</f>
        <v>0</v>
      </c>
    </row>
    <row r="2265" spans="1:5" hidden="1">
      <c r="A2265" s="67" t="s">
        <v>229</v>
      </c>
      <c r="B2265" s="350" t="s">
        <v>230</v>
      </c>
      <c r="C2265" s="308" t="s">
        <v>231</v>
      </c>
      <c r="D2265" s="309">
        <v>0</v>
      </c>
    </row>
    <row r="2266" spans="1:5" hidden="1">
      <c r="B2266" s="350"/>
    </row>
    <row r="2267" spans="1:5" hidden="1">
      <c r="B2267" s="350"/>
    </row>
    <row r="2268" spans="1:5" hidden="1">
      <c r="A2268" s="354" t="s">
        <v>348</v>
      </c>
      <c r="B2268" s="316" t="s">
        <v>514</v>
      </c>
      <c r="C2268" s="317" t="s">
        <v>185</v>
      </c>
      <c r="D2268" s="355"/>
      <c r="E2268" s="319">
        <f>+D2270</f>
        <v>0</v>
      </c>
    </row>
    <row r="2269" spans="1:5" hidden="1">
      <c r="B2269" s="338"/>
      <c r="C2269" s="356"/>
      <c r="D2269" s="328"/>
      <c r="E2269" s="328"/>
    </row>
    <row r="2270" spans="1:5" hidden="1">
      <c r="A2270" s="347" t="s">
        <v>184</v>
      </c>
      <c r="B2270" s="357" t="s">
        <v>515</v>
      </c>
      <c r="C2270" s="358" t="s">
        <v>516</v>
      </c>
      <c r="D2270" s="324">
        <f>SUM(D2271:D2271)</f>
        <v>0</v>
      </c>
      <c r="E2270" s="319"/>
    </row>
    <row r="2271" spans="1:5" hidden="1">
      <c r="A2271" s="359" t="s">
        <v>184</v>
      </c>
      <c r="B2271" s="327" t="s">
        <v>466</v>
      </c>
      <c r="C2271" s="318" t="s">
        <v>467</v>
      </c>
      <c r="D2271" s="328">
        <v>0</v>
      </c>
      <c r="E2271" s="341"/>
    </row>
    <row r="2272" spans="1:5" hidden="1">
      <c r="B2272" s="311"/>
    </row>
    <row r="2273" spans="1:5" hidden="1">
      <c r="B2273" s="311"/>
      <c r="E2273" s="68"/>
    </row>
    <row r="2274" spans="1:5" ht="12" hidden="1">
      <c r="B2274" s="311"/>
      <c r="C2274" s="312" t="s">
        <v>631</v>
      </c>
      <c r="E2274" s="374">
        <f>SUM(E2199:E2272)</f>
        <v>0</v>
      </c>
    </row>
    <row r="2275" spans="1:5" hidden="1">
      <c r="B2275" s="311"/>
      <c r="D2275" s="68"/>
    </row>
    <row r="2276" spans="1:5" hidden="1">
      <c r="B2276" s="311"/>
      <c r="D2276" s="68"/>
    </row>
    <row r="2277" spans="1:5" hidden="1">
      <c r="B2277" s="311"/>
      <c r="D2277" s="68"/>
    </row>
    <row r="2278" spans="1:5" ht="13.2" hidden="1" customHeight="1">
      <c r="B2278" s="311"/>
      <c r="D2278" s="68"/>
    </row>
    <row r="2279" spans="1:5" ht="14.4" hidden="1" customHeight="1">
      <c r="B2279" s="311"/>
      <c r="D2279" s="68"/>
      <c r="E2279" s="68"/>
    </row>
    <row r="2280" spans="1:5" ht="22.2" customHeight="1">
      <c r="B2280" s="311" t="s">
        <v>428</v>
      </c>
      <c r="C2280" s="473" t="s">
        <v>820</v>
      </c>
      <c r="D2280" s="470" t="s">
        <v>821</v>
      </c>
      <c r="E2280" s="368" t="s">
        <v>822</v>
      </c>
    </row>
    <row r="2281" spans="1:5" ht="10.199999999999999" customHeight="1">
      <c r="B2281" s="311"/>
      <c r="D2281" s="68"/>
      <c r="E2281" s="68"/>
    </row>
    <row r="2282" spans="1:5" ht="10.199999999999999" customHeight="1">
      <c r="A2282" s="351">
        <v>2</v>
      </c>
      <c r="B2282" s="345">
        <v>5</v>
      </c>
      <c r="C2282" s="346" t="s">
        <v>157</v>
      </c>
      <c r="D2282" s="68"/>
      <c r="E2282" s="319">
        <f>+D2284</f>
        <v>6742798</v>
      </c>
    </row>
    <row r="2283" spans="1:5" ht="10.199999999999999" customHeight="1">
      <c r="B2283" s="311"/>
    </row>
    <row r="2284" spans="1:5" ht="10.199999999999999" customHeight="1">
      <c r="A2284" s="330" t="s">
        <v>578</v>
      </c>
      <c r="B2284" s="331" t="s">
        <v>176</v>
      </c>
      <c r="C2284" s="332" t="s">
        <v>177</v>
      </c>
      <c r="D2284" s="353">
        <f>+D2285</f>
        <v>6742798</v>
      </c>
    </row>
    <row r="2285" spans="1:5" ht="10.199999999999999" customHeight="1">
      <c r="A2285" s="67" t="s">
        <v>178</v>
      </c>
      <c r="B2285" s="350" t="s">
        <v>179</v>
      </c>
      <c r="C2285" s="308" t="s">
        <v>258</v>
      </c>
      <c r="D2285" s="309">
        <v>6742798</v>
      </c>
    </row>
    <row r="2286" spans="1:5" ht="10.199999999999999" customHeight="1">
      <c r="B2286" s="350"/>
    </row>
    <row r="2287" spans="1:5" ht="10.199999999999999" customHeight="1">
      <c r="B2287" s="350"/>
    </row>
    <row r="2288" spans="1:5" ht="10.199999999999999" customHeight="1">
      <c r="B2288" s="311"/>
      <c r="C2288" s="312" t="s">
        <v>823</v>
      </c>
      <c r="E2288" s="374">
        <f>+E2282</f>
        <v>6742798</v>
      </c>
    </row>
    <row r="2289" spans="1:5" ht="10.199999999999999" customHeight="1">
      <c r="B2289" s="311"/>
      <c r="C2289" s="311"/>
      <c r="E2289" s="352"/>
    </row>
    <row r="2290" spans="1:5" ht="10.199999999999999" customHeight="1">
      <c r="B2290" s="311"/>
      <c r="C2290" s="311"/>
      <c r="E2290" s="352"/>
    </row>
    <row r="2291" spans="1:5" ht="10.199999999999999" customHeight="1">
      <c r="B2291" s="311"/>
      <c r="C2291" s="311"/>
      <c r="E2291" s="352"/>
    </row>
    <row r="2292" spans="1:5" ht="10.199999999999999" customHeight="1">
      <c r="B2292" s="311"/>
      <c r="C2292" s="311" t="s">
        <v>457</v>
      </c>
      <c r="E2292" s="352">
        <f>+E2288+E2274+E2192</f>
        <v>6742798</v>
      </c>
    </row>
    <row r="2293" spans="1:5">
      <c r="B2293" s="311"/>
      <c r="C2293" s="311"/>
      <c r="E2293" s="463"/>
    </row>
    <row r="2294" spans="1:5">
      <c r="B2294" s="311"/>
      <c r="C2294" s="311"/>
      <c r="E2294" s="463"/>
    </row>
    <row r="2295" spans="1:5">
      <c r="B2295" s="311"/>
      <c r="C2295" s="311"/>
      <c r="E2295" s="463"/>
    </row>
    <row r="2296" spans="1:5">
      <c r="B2296" s="311"/>
      <c r="D2296" s="463"/>
      <c r="E2296" s="463"/>
    </row>
    <row r="2297" spans="1:5">
      <c r="B2297" s="311"/>
      <c r="D2297" s="463"/>
      <c r="E2297" s="463"/>
    </row>
    <row r="2298" spans="1:5">
      <c r="B2298" s="311" t="s">
        <v>458</v>
      </c>
      <c r="C2298" s="442" t="s">
        <v>632</v>
      </c>
      <c r="D2298" s="463"/>
      <c r="E2298" s="463"/>
    </row>
    <row r="2299" spans="1:5">
      <c r="B2299" s="461"/>
      <c r="C2299" s="462"/>
      <c r="D2299" s="463"/>
      <c r="E2299" s="463"/>
    </row>
    <row r="2300" spans="1:5" hidden="1">
      <c r="B2300" s="461"/>
      <c r="C2300" s="462"/>
      <c r="D2300" s="463"/>
      <c r="E2300" s="463"/>
    </row>
    <row r="2301" spans="1:5" hidden="1">
      <c r="B2301" s="311" t="s">
        <v>422</v>
      </c>
      <c r="C2301" s="442" t="s">
        <v>460</v>
      </c>
      <c r="D2301" s="470" t="s">
        <v>461</v>
      </c>
      <c r="E2301" s="463"/>
    </row>
    <row r="2302" spans="1:5" hidden="1">
      <c r="C2302" s="369"/>
      <c r="E2302" s="68"/>
    </row>
    <row r="2303" spans="1:5" hidden="1">
      <c r="A2303" s="315" t="s">
        <v>23</v>
      </c>
      <c r="B2303" s="316" t="s">
        <v>24</v>
      </c>
      <c r="C2303" s="317" t="s">
        <v>25</v>
      </c>
      <c r="D2303" s="318"/>
      <c r="E2303" s="319">
        <f>D2305+D2308+D2315+D2319</f>
        <v>0</v>
      </c>
    </row>
    <row r="2304" spans="1:5" hidden="1">
      <c r="A2304" s="315"/>
      <c r="B2304" s="316"/>
      <c r="C2304" s="317"/>
      <c r="D2304" s="318"/>
      <c r="E2304" s="319"/>
    </row>
    <row r="2305" spans="1:5" hidden="1">
      <c r="A2305" s="370" t="s">
        <v>26</v>
      </c>
      <c r="B2305" s="322" t="s">
        <v>27</v>
      </c>
      <c r="C2305" s="323" t="s">
        <v>28</v>
      </c>
      <c r="D2305" s="324">
        <f>SUM(D2306:D2306)</f>
        <v>0</v>
      </c>
      <c r="E2305" s="319"/>
    </row>
    <row r="2306" spans="1:5" hidden="1">
      <c r="A2306" s="67" t="s">
        <v>26</v>
      </c>
      <c r="B2306" s="327" t="s">
        <v>29</v>
      </c>
      <c r="C2306" s="318" t="s">
        <v>30</v>
      </c>
      <c r="D2306" s="328">
        <f>D2354</f>
        <v>0</v>
      </c>
      <c r="E2306" s="68"/>
    </row>
    <row r="2307" spans="1:5" hidden="1">
      <c r="B2307" s="327"/>
      <c r="C2307" s="318"/>
      <c r="D2307" s="328"/>
      <c r="E2307" s="68"/>
    </row>
    <row r="2308" spans="1:5" hidden="1">
      <c r="A2308" s="370" t="s">
        <v>26</v>
      </c>
      <c r="B2308" s="331" t="s">
        <v>41</v>
      </c>
      <c r="C2308" s="332" t="s">
        <v>42</v>
      </c>
      <c r="D2308" s="353">
        <f>SUM(D2309:D2313)</f>
        <v>0</v>
      </c>
      <c r="E2308" s="319"/>
    </row>
    <row r="2309" spans="1:5" hidden="1">
      <c r="A2309" s="67" t="s">
        <v>26</v>
      </c>
      <c r="B2309" s="307" t="s">
        <v>43</v>
      </c>
      <c r="C2309" s="308" t="s">
        <v>44</v>
      </c>
      <c r="D2309" s="69">
        <f>+D2355</f>
        <v>0</v>
      </c>
      <c r="E2309" s="319"/>
    </row>
    <row r="2310" spans="1:5" hidden="1">
      <c r="A2310" s="67" t="s">
        <v>26</v>
      </c>
      <c r="B2310" s="307" t="s">
        <v>227</v>
      </c>
      <c r="C2310" s="308" t="s">
        <v>228</v>
      </c>
      <c r="D2310" s="69">
        <f>+D2356</f>
        <v>0</v>
      </c>
      <c r="E2310" s="319"/>
    </row>
    <row r="2311" spans="1:5" hidden="1">
      <c r="A2311" s="67" t="s">
        <v>26</v>
      </c>
      <c r="B2311" s="307" t="s">
        <v>45</v>
      </c>
      <c r="C2311" s="308" t="s">
        <v>46</v>
      </c>
      <c r="D2311" s="69">
        <f>+D2357</f>
        <v>0</v>
      </c>
      <c r="E2311" s="319"/>
    </row>
    <row r="2312" spans="1:5" hidden="1">
      <c r="A2312" s="326" t="s">
        <v>26</v>
      </c>
      <c r="B2312" s="327" t="s">
        <v>47</v>
      </c>
      <c r="C2312" s="318" t="s">
        <v>48</v>
      </c>
      <c r="D2312" s="69">
        <f>+D2358</f>
        <v>0</v>
      </c>
      <c r="E2312" s="319"/>
    </row>
    <row r="2313" spans="1:5" hidden="1">
      <c r="A2313" s="67" t="s">
        <v>26</v>
      </c>
      <c r="B2313" s="307" t="s">
        <v>342</v>
      </c>
      <c r="C2313" s="308" t="s">
        <v>343</v>
      </c>
      <c r="D2313" s="69">
        <f>+D2359</f>
        <v>0</v>
      </c>
      <c r="E2313" s="319"/>
    </row>
    <row r="2314" spans="1:5" hidden="1">
      <c r="A2314" s="315"/>
      <c r="D2314" s="69"/>
      <c r="E2314" s="319"/>
    </row>
    <row r="2315" spans="1:5" ht="20.399999999999999" hidden="1">
      <c r="A2315" s="370" t="s">
        <v>49</v>
      </c>
      <c r="B2315" s="331" t="s">
        <v>50</v>
      </c>
      <c r="C2315" s="332" t="s">
        <v>51</v>
      </c>
      <c r="D2315" s="353">
        <f>SUM(D2316:D2317)</f>
        <v>0</v>
      </c>
      <c r="E2315" s="319"/>
    </row>
    <row r="2316" spans="1:5" ht="20.399999999999999" hidden="1">
      <c r="A2316" s="335" t="s">
        <v>49</v>
      </c>
      <c r="B2316" s="307" t="s">
        <v>52</v>
      </c>
      <c r="C2316" s="336" t="s">
        <v>262</v>
      </c>
      <c r="D2316" s="69">
        <f>+D2360</f>
        <v>0</v>
      </c>
      <c r="E2316" s="319"/>
    </row>
    <row r="2317" spans="1:5" ht="20.399999999999999" hidden="1">
      <c r="A2317" s="335" t="s">
        <v>49</v>
      </c>
      <c r="B2317" s="307" t="s">
        <v>54</v>
      </c>
      <c r="C2317" s="336" t="s">
        <v>55</v>
      </c>
      <c r="D2317" s="69">
        <f>+D2361</f>
        <v>0</v>
      </c>
      <c r="E2317" s="319"/>
    </row>
    <row r="2318" spans="1:5" hidden="1">
      <c r="D2318" s="69"/>
      <c r="E2318" s="319"/>
    </row>
    <row r="2319" spans="1:5" ht="20.399999999999999" hidden="1">
      <c r="A2319" s="370" t="s">
        <v>49</v>
      </c>
      <c r="B2319" s="331" t="s">
        <v>56</v>
      </c>
      <c r="C2319" s="332" t="s">
        <v>57</v>
      </c>
      <c r="D2319" s="353">
        <f>SUM(D2320:D2322)</f>
        <v>0</v>
      </c>
      <c r="E2319" s="319"/>
    </row>
    <row r="2320" spans="1:5" ht="20.399999999999999" hidden="1">
      <c r="A2320" s="335" t="s">
        <v>49</v>
      </c>
      <c r="B2320" s="307" t="s">
        <v>58</v>
      </c>
      <c r="C2320" s="336" t="s">
        <v>59</v>
      </c>
      <c r="D2320" s="69">
        <f>+D2362</f>
        <v>0</v>
      </c>
      <c r="E2320" s="319"/>
    </row>
    <row r="2321" spans="1:5" ht="20.399999999999999" hidden="1">
      <c r="A2321" s="335" t="s">
        <v>49</v>
      </c>
      <c r="B2321" s="307" t="s">
        <v>60</v>
      </c>
      <c r="C2321" s="336" t="s">
        <v>263</v>
      </c>
      <c r="D2321" s="69">
        <f>+D2363</f>
        <v>0</v>
      </c>
      <c r="E2321" s="319"/>
    </row>
    <row r="2322" spans="1:5" hidden="1">
      <c r="A2322" s="335" t="s">
        <v>49</v>
      </c>
      <c r="B2322" s="307" t="s">
        <v>62</v>
      </c>
      <c r="C2322" s="308" t="s">
        <v>63</v>
      </c>
      <c r="D2322" s="69">
        <f>+D2364</f>
        <v>0</v>
      </c>
      <c r="E2322" s="319"/>
    </row>
    <row r="2323" spans="1:5" hidden="1">
      <c r="A2323" s="335"/>
      <c r="D2323" s="69"/>
      <c r="E2323" s="319"/>
    </row>
    <row r="2324" spans="1:5" hidden="1">
      <c r="C2324" s="369"/>
      <c r="E2324" s="68"/>
    </row>
    <row r="2325" spans="1:5" hidden="1">
      <c r="A2325" s="315" t="s">
        <v>64</v>
      </c>
      <c r="B2325" s="316" t="s">
        <v>205</v>
      </c>
      <c r="C2325" s="317" t="s">
        <v>65</v>
      </c>
      <c r="D2325" s="318"/>
      <c r="E2325" s="319">
        <f>+D2330+D2327</f>
        <v>0</v>
      </c>
    </row>
    <row r="2326" spans="1:5" hidden="1">
      <c r="B2326" s="316"/>
      <c r="C2326" s="320"/>
      <c r="D2326" s="319"/>
      <c r="E2326" s="68"/>
    </row>
    <row r="2327" spans="1:5" hidden="1">
      <c r="A2327" s="321" t="s">
        <v>64</v>
      </c>
      <c r="B2327" s="357">
        <v>1.03</v>
      </c>
      <c r="C2327" s="447" t="s">
        <v>78</v>
      </c>
      <c r="D2327" s="324">
        <f>+D2328</f>
        <v>0</v>
      </c>
      <c r="E2327" s="68"/>
    </row>
    <row r="2328" spans="1:5" hidden="1">
      <c r="A2328" s="337" t="s">
        <v>64</v>
      </c>
      <c r="B2328" s="338" t="s">
        <v>81</v>
      </c>
      <c r="C2328" s="356" t="s">
        <v>82</v>
      </c>
      <c r="D2328" s="328">
        <f>+D2366</f>
        <v>0</v>
      </c>
      <c r="E2328" s="68"/>
    </row>
    <row r="2329" spans="1:5" hidden="1">
      <c r="B2329" s="316"/>
      <c r="C2329" s="320"/>
      <c r="D2329" s="319"/>
      <c r="E2329" s="68"/>
    </row>
    <row r="2330" spans="1:5" hidden="1">
      <c r="A2330" s="321" t="s">
        <v>64</v>
      </c>
      <c r="B2330" s="357" t="s">
        <v>89</v>
      </c>
      <c r="C2330" s="447" t="s">
        <v>90</v>
      </c>
      <c r="D2330" s="324">
        <f>SUM(D2331:D2333)</f>
        <v>0</v>
      </c>
      <c r="E2330" s="319"/>
    </row>
    <row r="2331" spans="1:5" hidden="1">
      <c r="A2331" s="337" t="s">
        <v>64</v>
      </c>
      <c r="B2331" s="338" t="s">
        <v>245</v>
      </c>
      <c r="C2331" s="356" t="s">
        <v>246</v>
      </c>
      <c r="D2331" s="328">
        <f>+D2375</f>
        <v>0</v>
      </c>
      <c r="E2331" s="319"/>
    </row>
    <row r="2332" spans="1:5" hidden="1">
      <c r="A2332" s="337" t="s">
        <v>64</v>
      </c>
      <c r="B2332" s="338" t="s">
        <v>207</v>
      </c>
      <c r="C2332" s="356" t="s">
        <v>216</v>
      </c>
      <c r="D2332" s="328">
        <v>0</v>
      </c>
      <c r="E2332" s="319"/>
    </row>
    <row r="2333" spans="1:5" hidden="1">
      <c r="A2333" s="337" t="s">
        <v>64</v>
      </c>
      <c r="B2333" s="338" t="s">
        <v>97</v>
      </c>
      <c r="C2333" s="356" t="s">
        <v>98</v>
      </c>
      <c r="D2333" s="328">
        <f>+D2376</f>
        <v>0</v>
      </c>
      <c r="E2333" s="319"/>
    </row>
    <row r="2334" spans="1:5" hidden="1">
      <c r="A2334" s="337"/>
      <c r="B2334" s="338"/>
      <c r="C2334" s="356"/>
      <c r="D2334" s="328"/>
      <c r="E2334" s="319"/>
    </row>
    <row r="2335" spans="1:5" hidden="1">
      <c r="A2335" s="337"/>
      <c r="B2335" s="338"/>
      <c r="C2335" s="356"/>
      <c r="D2335" s="328"/>
      <c r="E2335" s="68"/>
    </row>
    <row r="2336" spans="1:5" hidden="1">
      <c r="A2336" s="315">
        <v>2</v>
      </c>
      <c r="B2336" s="316">
        <v>5</v>
      </c>
      <c r="C2336" s="317" t="s">
        <v>157</v>
      </c>
      <c r="D2336" s="328"/>
      <c r="E2336" s="319">
        <f>+D2338</f>
        <v>0</v>
      </c>
    </row>
    <row r="2337" spans="1:5" hidden="1">
      <c r="A2337" s="337"/>
      <c r="B2337" s="338"/>
      <c r="C2337" s="356"/>
      <c r="D2337" s="328"/>
      <c r="E2337" s="68"/>
    </row>
    <row r="2338" spans="1:5" hidden="1">
      <c r="A2338" s="321" t="s">
        <v>578</v>
      </c>
      <c r="B2338" s="357" t="s">
        <v>171</v>
      </c>
      <c r="C2338" s="447" t="s">
        <v>172</v>
      </c>
      <c r="D2338" s="324">
        <f>SUM(D2339:D2340)</f>
        <v>0</v>
      </c>
      <c r="E2338" s="68"/>
    </row>
    <row r="2339" spans="1:5" hidden="1">
      <c r="A2339" s="67" t="s">
        <v>414</v>
      </c>
      <c r="B2339" s="327" t="s">
        <v>415</v>
      </c>
      <c r="C2339" s="318" t="s">
        <v>416</v>
      </c>
      <c r="D2339" s="328">
        <v>0</v>
      </c>
      <c r="E2339" s="68"/>
    </row>
    <row r="2340" spans="1:5" hidden="1">
      <c r="A2340" s="67" t="s">
        <v>181</v>
      </c>
      <c r="B2340" s="327" t="s">
        <v>182</v>
      </c>
      <c r="C2340" s="318" t="s">
        <v>417</v>
      </c>
      <c r="D2340" s="328">
        <v>0</v>
      </c>
      <c r="E2340" s="68"/>
    </row>
    <row r="2341" spans="1:5" hidden="1">
      <c r="A2341" s="337"/>
      <c r="B2341" s="338"/>
      <c r="C2341" s="356"/>
      <c r="D2341" s="328"/>
      <c r="E2341" s="68"/>
    </row>
    <row r="2342" spans="1:5" hidden="1">
      <c r="A2342" s="337"/>
      <c r="B2342" s="338"/>
      <c r="C2342" s="356"/>
      <c r="D2342" s="328"/>
      <c r="E2342" s="68"/>
    </row>
    <row r="2343" spans="1:5" hidden="1">
      <c r="A2343" s="315">
        <v>1.3</v>
      </c>
      <c r="B2343" s="316" t="s">
        <v>514</v>
      </c>
      <c r="C2343" s="317" t="s">
        <v>185</v>
      </c>
      <c r="D2343" s="328"/>
      <c r="E2343" s="319">
        <f>+D2345</f>
        <v>0</v>
      </c>
    </row>
    <row r="2344" spans="1:5" hidden="1">
      <c r="A2344" s="337"/>
      <c r="B2344" s="338"/>
      <c r="C2344" s="356"/>
      <c r="D2344" s="328"/>
      <c r="E2344" s="319"/>
    </row>
    <row r="2345" spans="1:5" hidden="1">
      <c r="A2345" s="321" t="s">
        <v>184</v>
      </c>
      <c r="B2345" s="357" t="s">
        <v>515</v>
      </c>
      <c r="C2345" s="447" t="s">
        <v>592</v>
      </c>
      <c r="D2345" s="353">
        <f>+D2346</f>
        <v>0</v>
      </c>
      <c r="E2345" s="319"/>
    </row>
    <row r="2346" spans="1:5" hidden="1">
      <c r="A2346" s="67" t="s">
        <v>184</v>
      </c>
      <c r="B2346" s="327" t="s">
        <v>466</v>
      </c>
      <c r="C2346" s="318" t="s">
        <v>467</v>
      </c>
      <c r="D2346" s="328">
        <f>+D2365</f>
        <v>0</v>
      </c>
      <c r="E2346" s="319"/>
    </row>
    <row r="2347" spans="1:5" hidden="1">
      <c r="B2347" s="327"/>
      <c r="C2347" s="343"/>
      <c r="E2347" s="319"/>
    </row>
    <row r="2348" spans="1:5" hidden="1">
      <c r="B2348" s="327"/>
      <c r="C2348" s="318"/>
      <c r="D2348" s="328"/>
      <c r="E2348" s="68"/>
    </row>
    <row r="2349" spans="1:5" ht="12" hidden="1">
      <c r="B2349" s="311"/>
      <c r="C2349" s="312" t="s">
        <v>633</v>
      </c>
      <c r="D2349" s="352"/>
      <c r="E2349" s="374">
        <f>SUM(E2303:E2345)</f>
        <v>0</v>
      </c>
    </row>
    <row r="2350" spans="1:5" hidden="1">
      <c r="B2350" s="461"/>
      <c r="C2350" s="462"/>
      <c r="D2350" s="463"/>
      <c r="E2350" s="68"/>
    </row>
    <row r="2351" spans="1:5" hidden="1">
      <c r="B2351" s="461"/>
      <c r="C2351" s="462"/>
      <c r="D2351" s="463"/>
      <c r="E2351" s="463"/>
    </row>
    <row r="2352" spans="1:5" hidden="1">
      <c r="B2352" s="316"/>
      <c r="C2352" s="380" t="s">
        <v>464</v>
      </c>
      <c r="D2352" s="368" t="s">
        <v>465</v>
      </c>
      <c r="E2352" s="463"/>
    </row>
    <row r="2353" spans="1:5" hidden="1">
      <c r="B2353" s="478"/>
      <c r="C2353" s="399"/>
      <c r="D2353" s="400"/>
      <c r="E2353" s="463"/>
    </row>
    <row r="2354" spans="1:5" hidden="1">
      <c r="B2354" s="386" t="s">
        <v>29</v>
      </c>
      <c r="C2354" s="305" t="s">
        <v>30</v>
      </c>
      <c r="D2354" s="411">
        <v>0</v>
      </c>
      <c r="E2354" s="463"/>
    </row>
    <row r="2355" spans="1:5" hidden="1">
      <c r="B2355" s="388" t="s">
        <v>43</v>
      </c>
      <c r="C2355" s="308" t="s">
        <v>44</v>
      </c>
      <c r="D2355" s="387">
        <v>0</v>
      </c>
      <c r="E2355" s="463"/>
    </row>
    <row r="2356" spans="1:5" hidden="1">
      <c r="B2356" s="388" t="s">
        <v>227</v>
      </c>
      <c r="C2356" s="308" t="s">
        <v>228</v>
      </c>
      <c r="D2356" s="389">
        <v>0</v>
      </c>
      <c r="E2356" s="463"/>
    </row>
    <row r="2357" spans="1:5" hidden="1">
      <c r="A2357" s="68"/>
      <c r="B2357" s="388" t="s">
        <v>45</v>
      </c>
      <c r="C2357" s="308" t="s">
        <v>46</v>
      </c>
      <c r="D2357" s="389">
        <f>(D2354+D2355+D2356+D2358+D2359)/12</f>
        <v>0</v>
      </c>
      <c r="E2357" s="463"/>
    </row>
    <row r="2358" spans="1:5" hidden="1">
      <c r="A2358" s="68"/>
      <c r="B2358" s="388" t="s">
        <v>47</v>
      </c>
      <c r="C2358" s="318" t="s">
        <v>48</v>
      </c>
      <c r="D2358" s="389">
        <v>0</v>
      </c>
      <c r="E2358" s="463"/>
    </row>
    <row r="2359" spans="1:5" hidden="1">
      <c r="A2359" s="68"/>
      <c r="B2359" s="388" t="s">
        <v>342</v>
      </c>
      <c r="C2359" s="308" t="s">
        <v>343</v>
      </c>
      <c r="D2359" s="389">
        <v>0</v>
      </c>
      <c r="E2359" s="463"/>
    </row>
    <row r="2360" spans="1:5" ht="20.399999999999999" hidden="1">
      <c r="A2360" s="68"/>
      <c r="B2360" s="388" t="s">
        <v>52</v>
      </c>
      <c r="C2360" s="336" t="s">
        <v>262</v>
      </c>
      <c r="D2360" s="389">
        <f>(D2354+D2355+D2356+D2358+D2359)*9.25%</f>
        <v>0</v>
      </c>
      <c r="E2360" s="463"/>
    </row>
    <row r="2361" spans="1:5" ht="20.399999999999999" hidden="1">
      <c r="A2361" s="68"/>
      <c r="B2361" s="388" t="s">
        <v>54</v>
      </c>
      <c r="C2361" s="336" t="s">
        <v>55</v>
      </c>
      <c r="D2361" s="389">
        <f>(D2354+D2355+D2356+D2358+D2359)*0.5%</f>
        <v>0</v>
      </c>
      <c r="E2361" s="463"/>
    </row>
    <row r="2362" spans="1:5" ht="20.399999999999999" hidden="1">
      <c r="A2362" s="68"/>
      <c r="B2362" s="388" t="s">
        <v>58</v>
      </c>
      <c r="C2362" s="336" t="s">
        <v>59</v>
      </c>
      <c r="D2362" s="389">
        <f>(D2356+D2357+D2358+D2359)*5.42%</f>
        <v>0</v>
      </c>
      <c r="E2362" s="463"/>
    </row>
    <row r="2363" spans="1:5" ht="20.399999999999999" hidden="1">
      <c r="A2363" s="68"/>
      <c r="B2363" s="388" t="s">
        <v>60</v>
      </c>
      <c r="C2363" s="336" t="s">
        <v>263</v>
      </c>
      <c r="D2363" s="389">
        <f>(D2354+D2355+D2356+D2358+D2359)*3%</f>
        <v>0</v>
      </c>
      <c r="E2363" s="463"/>
    </row>
    <row r="2364" spans="1:5" hidden="1">
      <c r="A2364" s="68"/>
      <c r="B2364" s="388" t="s">
        <v>62</v>
      </c>
      <c r="C2364" s="336" t="s">
        <v>63</v>
      </c>
      <c r="D2364" s="387">
        <f>(D2354+D2355+D2356+D2358+D2359)*1.5%</f>
        <v>0</v>
      </c>
      <c r="E2364" s="463"/>
    </row>
    <row r="2365" spans="1:5" hidden="1">
      <c r="A2365" s="68"/>
      <c r="B2365" s="388" t="s">
        <v>466</v>
      </c>
      <c r="C2365" s="336" t="s">
        <v>467</v>
      </c>
      <c r="D2365" s="387">
        <v>0</v>
      </c>
      <c r="E2365" s="463"/>
    </row>
    <row r="2366" spans="1:5" hidden="1">
      <c r="A2366" s="68"/>
      <c r="B2366" s="388" t="s">
        <v>81</v>
      </c>
      <c r="C2366" s="336" t="s">
        <v>82</v>
      </c>
      <c r="D2366" s="387">
        <v>0</v>
      </c>
      <c r="E2366" s="463"/>
    </row>
    <row r="2367" spans="1:5" hidden="1">
      <c r="A2367" s="68"/>
      <c r="B2367" s="388"/>
      <c r="C2367" s="427" t="s">
        <v>265</v>
      </c>
      <c r="D2367" s="402">
        <f>SUM(D2353:D2366)</f>
        <v>0</v>
      </c>
      <c r="E2367" s="463"/>
    </row>
    <row r="2368" spans="1:5" ht="10.8" hidden="1" customHeight="1">
      <c r="A2368" s="68"/>
      <c r="B2368" s="403"/>
      <c r="C2368" s="404"/>
      <c r="D2368" s="405"/>
      <c r="E2368" s="463"/>
    </row>
    <row r="2369" spans="1:5" ht="10.8" hidden="1" customHeight="1">
      <c r="A2369" s="68"/>
      <c r="B2369" s="461"/>
      <c r="C2369" s="462"/>
      <c r="D2369" s="463"/>
      <c r="E2369" s="463"/>
    </row>
    <row r="2370" spans="1:5" hidden="1">
      <c r="A2370" s="68"/>
      <c r="B2370" s="461"/>
      <c r="C2370" s="462"/>
      <c r="D2370" s="463"/>
      <c r="E2370" s="463"/>
    </row>
    <row r="2371" spans="1:5" hidden="1">
      <c r="A2371" s="68"/>
      <c r="B2371" s="316"/>
      <c r="C2371" s="380" t="s">
        <v>468</v>
      </c>
      <c r="D2371" s="368" t="s">
        <v>469</v>
      </c>
      <c r="E2371" s="463"/>
    </row>
    <row r="2372" spans="1:5" hidden="1">
      <c r="A2372" s="68"/>
      <c r="B2372" s="381"/>
      <c r="C2372" s="382"/>
      <c r="D2372" s="383"/>
      <c r="E2372" s="463"/>
    </row>
    <row r="2373" spans="1:5" hidden="1">
      <c r="A2373" s="68"/>
      <c r="B2373" s="384" t="s">
        <v>79</v>
      </c>
      <c r="C2373" s="318" t="s">
        <v>80</v>
      </c>
      <c r="D2373" s="385">
        <v>0</v>
      </c>
      <c r="E2373" s="463"/>
    </row>
    <row r="2374" spans="1:5" hidden="1">
      <c r="A2374" s="68"/>
      <c r="B2374" s="384" t="s">
        <v>207</v>
      </c>
      <c r="C2374" s="318" t="s">
        <v>216</v>
      </c>
      <c r="D2374" s="385">
        <v>0</v>
      </c>
      <c r="E2374" s="463"/>
    </row>
    <row r="2375" spans="1:5" hidden="1">
      <c r="A2375" s="68"/>
      <c r="B2375" s="384" t="s">
        <v>245</v>
      </c>
      <c r="C2375" s="318" t="s">
        <v>246</v>
      </c>
      <c r="D2375" s="479">
        <v>0</v>
      </c>
      <c r="E2375" s="463"/>
    </row>
    <row r="2376" spans="1:5" hidden="1">
      <c r="A2376" s="68"/>
      <c r="B2376" s="384" t="s">
        <v>97</v>
      </c>
      <c r="C2376" s="318" t="s">
        <v>98</v>
      </c>
      <c r="D2376" s="479">
        <v>0</v>
      </c>
      <c r="E2376" s="463"/>
    </row>
    <row r="2377" spans="1:5" hidden="1">
      <c r="A2377" s="68"/>
      <c r="B2377" s="384" t="s">
        <v>415</v>
      </c>
      <c r="C2377" s="318" t="s">
        <v>416</v>
      </c>
      <c r="D2377" s="479">
        <v>0</v>
      </c>
      <c r="E2377" s="463"/>
    </row>
    <row r="2378" spans="1:5" hidden="1">
      <c r="A2378" s="68"/>
      <c r="B2378" s="384" t="s">
        <v>182</v>
      </c>
      <c r="C2378" s="318" t="s">
        <v>784</v>
      </c>
      <c r="D2378" s="479">
        <v>0</v>
      </c>
      <c r="E2378" s="463"/>
    </row>
    <row r="2379" spans="1:5" hidden="1">
      <c r="B2379" s="384"/>
      <c r="C2379" s="393" t="s">
        <v>265</v>
      </c>
      <c r="D2379" s="394">
        <f>SUM(D2372:D2378)</f>
        <v>0</v>
      </c>
      <c r="E2379" s="463"/>
    </row>
    <row r="2380" spans="1:5" ht="9.6" hidden="1" customHeight="1">
      <c r="B2380" s="395"/>
      <c r="C2380" s="396"/>
      <c r="D2380" s="397"/>
      <c r="E2380" s="463"/>
    </row>
    <row r="2381" spans="1:5" hidden="1">
      <c r="B2381" s="327"/>
      <c r="C2381" s="318"/>
      <c r="D2381" s="328"/>
      <c r="E2381" s="463"/>
    </row>
    <row r="2382" spans="1:5" hidden="1">
      <c r="B2382" s="327"/>
      <c r="C2382" s="318"/>
      <c r="D2382" s="328"/>
      <c r="E2382" s="463"/>
    </row>
    <row r="2383" spans="1:5" hidden="1">
      <c r="B2383" s="327"/>
      <c r="C2383" s="318"/>
      <c r="D2383" s="328"/>
      <c r="E2383" s="463"/>
    </row>
    <row r="2384" spans="1:5" hidden="1">
      <c r="B2384" s="327"/>
      <c r="C2384" s="318"/>
      <c r="D2384" s="328"/>
      <c r="E2384" s="463"/>
    </row>
    <row r="2385" spans="1:5" hidden="1">
      <c r="B2385" s="327"/>
      <c r="C2385" s="318"/>
      <c r="D2385" s="328"/>
      <c r="E2385" s="463"/>
    </row>
    <row r="2386" spans="1:5" hidden="1">
      <c r="B2386" s="327"/>
      <c r="C2386" s="318"/>
      <c r="D2386" s="328"/>
      <c r="E2386" s="463"/>
    </row>
    <row r="2387" spans="1:5" ht="14.4" hidden="1" customHeight="1">
      <c r="B2387" s="327"/>
      <c r="C2387" s="318"/>
      <c r="D2387" s="328"/>
      <c r="E2387" s="68"/>
    </row>
    <row r="2388" spans="1:5" ht="19.8" customHeight="1">
      <c r="B2388" s="367" t="s">
        <v>410</v>
      </c>
      <c r="C2388" s="473" t="s">
        <v>816</v>
      </c>
      <c r="D2388" s="480" t="s">
        <v>817</v>
      </c>
      <c r="E2388" s="732" t="s">
        <v>818</v>
      </c>
    </row>
    <row r="2389" spans="1:5" ht="9.6" customHeight="1">
      <c r="B2389" s="367"/>
      <c r="D2389" s="69"/>
    </row>
    <row r="2390" spans="1:5" ht="9.6" customHeight="1">
      <c r="A2390" s="315">
        <v>2</v>
      </c>
      <c r="B2390" s="481" t="s">
        <v>451</v>
      </c>
      <c r="C2390" s="448" t="s">
        <v>157</v>
      </c>
      <c r="D2390" s="352"/>
      <c r="E2390" s="352">
        <f>+D2392</f>
        <v>6899410</v>
      </c>
    </row>
    <row r="2391" spans="1:5" ht="9.6" customHeight="1">
      <c r="D2391" s="69"/>
      <c r="E2391" s="469"/>
    </row>
    <row r="2392" spans="1:5" ht="9.6" customHeight="1">
      <c r="A2392" s="347"/>
      <c r="B2392" s="348" t="s">
        <v>171</v>
      </c>
      <c r="C2392" s="332" t="s">
        <v>172</v>
      </c>
      <c r="D2392" s="349">
        <f>+D2393</f>
        <v>6899410</v>
      </c>
      <c r="E2392" s="69"/>
    </row>
    <row r="2393" spans="1:5" ht="9.6" customHeight="1">
      <c r="A2393" s="67" t="s">
        <v>181</v>
      </c>
      <c r="B2393" s="327" t="s">
        <v>182</v>
      </c>
      <c r="C2393" s="68" t="s">
        <v>183</v>
      </c>
      <c r="D2393" s="69">
        <v>6899410</v>
      </c>
      <c r="E2393" s="69"/>
    </row>
    <row r="2394" spans="1:5" ht="9.6" customHeight="1">
      <c r="B2394" s="471"/>
      <c r="C2394" s="471"/>
      <c r="D2394" s="69"/>
      <c r="E2394" s="69"/>
    </row>
    <row r="2395" spans="1:5" ht="9.6" customHeight="1">
      <c r="B2395" s="327"/>
      <c r="C2395" s="318"/>
      <c r="D2395" s="328"/>
      <c r="E2395" s="454"/>
    </row>
    <row r="2396" spans="1:5" ht="9.6" customHeight="1">
      <c r="B2396" s="327"/>
      <c r="C2396" s="312" t="s">
        <v>819</v>
      </c>
      <c r="D2396" s="328"/>
      <c r="E2396" s="365">
        <f>SUM(E2390:E2393)</f>
        <v>6899410</v>
      </c>
    </row>
    <row r="2397" spans="1:5" ht="9.6" hidden="1" customHeight="1">
      <c r="B2397" s="327"/>
      <c r="C2397" s="318"/>
      <c r="D2397" s="328"/>
      <c r="E2397" s="454"/>
    </row>
    <row r="2398" spans="1:5" ht="9.6" hidden="1" customHeight="1">
      <c r="B2398" s="327"/>
      <c r="C2398" s="318"/>
      <c r="D2398" s="328"/>
      <c r="E2398" s="454"/>
    </row>
    <row r="2399" spans="1:5" ht="9.6" hidden="1" customHeight="1">
      <c r="B2399" s="327"/>
      <c r="C2399" s="318"/>
      <c r="D2399" s="328"/>
      <c r="E2399" s="454"/>
    </row>
    <row r="2400" spans="1:5" ht="14.4" hidden="1" customHeight="1">
      <c r="B2400" s="327"/>
      <c r="C2400" s="318"/>
      <c r="D2400" s="328"/>
      <c r="E2400" s="454"/>
    </row>
    <row r="2401" spans="1:5" ht="14.4" hidden="1" customHeight="1">
      <c r="B2401" s="327"/>
      <c r="C2401" s="318"/>
      <c r="D2401" s="328"/>
      <c r="E2401" s="454"/>
    </row>
    <row r="2402" spans="1:5" ht="14.4" hidden="1" customHeight="1">
      <c r="B2402" s="327"/>
      <c r="C2402" s="318"/>
      <c r="D2402" s="328"/>
      <c r="E2402" s="454"/>
    </row>
    <row r="2403" spans="1:5" hidden="1">
      <c r="B2403" s="367" t="s">
        <v>434</v>
      </c>
      <c r="C2403" s="473" t="s">
        <v>790</v>
      </c>
      <c r="D2403" s="480" t="s">
        <v>792</v>
      </c>
      <c r="E2403" s="69"/>
    </row>
    <row r="2404" spans="1:5" hidden="1">
      <c r="B2404" s="367"/>
      <c r="C2404" s="473"/>
      <c r="D2404" s="480"/>
      <c r="E2404" s="69"/>
    </row>
    <row r="2405" spans="1:5" hidden="1">
      <c r="B2405" s="367"/>
      <c r="D2405" s="69"/>
    </row>
    <row r="2406" spans="1:5" hidden="1">
      <c r="A2406" s="315" t="s">
        <v>64</v>
      </c>
      <c r="B2406" s="481">
        <v>1</v>
      </c>
      <c r="C2406" s="448" t="s">
        <v>462</v>
      </c>
      <c r="D2406" s="352"/>
      <c r="E2406" s="352">
        <f>+D2408</f>
        <v>0</v>
      </c>
    </row>
    <row r="2407" spans="1:5" hidden="1">
      <c r="D2407" s="69"/>
      <c r="E2407" s="469"/>
    </row>
    <row r="2408" spans="1:5" hidden="1">
      <c r="A2408" s="347" t="s">
        <v>64</v>
      </c>
      <c r="B2408" s="348" t="s">
        <v>89</v>
      </c>
      <c r="C2408" s="332" t="s">
        <v>90</v>
      </c>
      <c r="D2408" s="349">
        <f>+D2409</f>
        <v>0</v>
      </c>
      <c r="E2408" s="69"/>
    </row>
    <row r="2409" spans="1:5" hidden="1">
      <c r="A2409" s="67" t="s">
        <v>64</v>
      </c>
      <c r="B2409" s="327" t="s">
        <v>207</v>
      </c>
      <c r="C2409" s="68" t="s">
        <v>216</v>
      </c>
      <c r="D2409" s="69">
        <v>0</v>
      </c>
      <c r="E2409" s="69"/>
    </row>
    <row r="2410" spans="1:5" hidden="1">
      <c r="B2410" s="471"/>
      <c r="C2410" s="471"/>
      <c r="D2410" s="69"/>
      <c r="E2410" s="69"/>
    </row>
    <row r="2411" spans="1:5" hidden="1">
      <c r="B2411" s="471"/>
      <c r="C2411" s="471"/>
      <c r="D2411" s="69"/>
      <c r="E2411" s="352">
        <f>+D2414</f>
        <v>0</v>
      </c>
    </row>
    <row r="2412" spans="1:5" hidden="1">
      <c r="A2412" s="315">
        <v>2</v>
      </c>
      <c r="B2412" s="481">
        <v>5</v>
      </c>
      <c r="C2412" s="448" t="s">
        <v>157</v>
      </c>
      <c r="D2412" s="69"/>
      <c r="E2412" s="69"/>
    </row>
    <row r="2413" spans="1:5" hidden="1">
      <c r="B2413" s="471"/>
      <c r="C2413" s="471"/>
      <c r="D2413" s="69"/>
      <c r="E2413" s="469"/>
    </row>
    <row r="2414" spans="1:5" hidden="1">
      <c r="A2414" s="347"/>
      <c r="B2414" s="348" t="s">
        <v>171</v>
      </c>
      <c r="C2414" s="332" t="s">
        <v>172</v>
      </c>
      <c r="D2414" s="349">
        <f>+D2415</f>
        <v>0</v>
      </c>
      <c r="E2414" s="69"/>
    </row>
    <row r="2415" spans="1:5" hidden="1">
      <c r="A2415" s="67" t="s">
        <v>181</v>
      </c>
      <c r="B2415" s="327" t="s">
        <v>182</v>
      </c>
      <c r="C2415" s="68" t="s">
        <v>183</v>
      </c>
      <c r="D2415" s="69">
        <v>0</v>
      </c>
      <c r="E2415" s="69"/>
    </row>
    <row r="2416" spans="1:5" hidden="1">
      <c r="B2416" s="471"/>
      <c r="C2416" s="471"/>
      <c r="D2416" s="69"/>
      <c r="E2416" s="69"/>
    </row>
    <row r="2417" spans="1:5" hidden="1">
      <c r="B2417" s="471"/>
      <c r="C2417" s="471"/>
      <c r="D2417" s="69"/>
      <c r="E2417" s="352"/>
    </row>
    <row r="2418" spans="1:5" hidden="1">
      <c r="A2418" s="315" t="s">
        <v>348</v>
      </c>
      <c r="B2418" s="481">
        <v>6</v>
      </c>
      <c r="C2418" s="448" t="s">
        <v>185</v>
      </c>
      <c r="D2418" s="69"/>
      <c r="E2418" s="352">
        <f>+D2420</f>
        <v>0</v>
      </c>
    </row>
    <row r="2419" spans="1:5" hidden="1">
      <c r="B2419" s="471"/>
      <c r="C2419" s="471"/>
      <c r="D2419" s="69"/>
      <c r="E2419" s="69"/>
    </row>
    <row r="2420" spans="1:5" ht="20.399999999999999" hidden="1">
      <c r="A2420" s="347" t="s">
        <v>184</v>
      </c>
      <c r="B2420" s="348" t="s">
        <v>186</v>
      </c>
      <c r="C2420" s="332" t="s">
        <v>791</v>
      </c>
      <c r="D2420" s="349">
        <f>+D2421</f>
        <v>0</v>
      </c>
      <c r="E2420" s="68"/>
    </row>
    <row r="2421" spans="1:5" hidden="1">
      <c r="A2421" s="67" t="s">
        <v>184</v>
      </c>
      <c r="B2421" s="327" t="s">
        <v>349</v>
      </c>
      <c r="C2421" s="68" t="s">
        <v>350</v>
      </c>
      <c r="D2421" s="69"/>
      <c r="E2421" s="68"/>
    </row>
    <row r="2422" spans="1:5" hidden="1">
      <c r="A2422" s="347"/>
      <c r="B2422" s="348"/>
      <c r="C2422" s="332"/>
      <c r="D2422" s="69"/>
      <c r="E2422" s="68"/>
    </row>
    <row r="2423" spans="1:5" hidden="1">
      <c r="A2423" s="347"/>
      <c r="B2423" s="348"/>
      <c r="C2423" s="332"/>
      <c r="D2423" s="69"/>
      <c r="E2423" s="68"/>
    </row>
    <row r="2424" spans="1:5" ht="15.6" hidden="1">
      <c r="B2424" s="367"/>
      <c r="C2424" s="312" t="s">
        <v>634</v>
      </c>
      <c r="D2424" s="482"/>
      <c r="E2424" s="365">
        <f>SUM(E2406:E2421)</f>
        <v>0</v>
      </c>
    </row>
    <row r="2425" spans="1:5" hidden="1">
      <c r="B2425" s="461"/>
      <c r="C2425" s="462"/>
      <c r="D2425" s="463"/>
      <c r="E2425" s="68"/>
    </row>
    <row r="2426" spans="1:5" hidden="1">
      <c r="B2426" s="461"/>
      <c r="C2426" s="462"/>
      <c r="D2426" s="463"/>
    </row>
    <row r="2427" spans="1:5" hidden="1">
      <c r="B2427" s="461"/>
      <c r="C2427" s="462"/>
      <c r="D2427" s="463"/>
    </row>
    <row r="2428" spans="1:5" hidden="1">
      <c r="B2428" s="461"/>
      <c r="C2428" s="462"/>
      <c r="D2428" s="463"/>
    </row>
    <row r="2429" spans="1:5" hidden="1">
      <c r="B2429" s="461"/>
      <c r="C2429" s="462"/>
      <c r="D2429" s="463"/>
    </row>
    <row r="2430" spans="1:5" hidden="1">
      <c r="B2430" s="461"/>
      <c r="C2430" s="462"/>
      <c r="D2430" s="463"/>
    </row>
    <row r="2431" spans="1:5" hidden="1">
      <c r="B2431" s="461"/>
      <c r="C2431" s="462"/>
      <c r="D2431" s="463"/>
    </row>
    <row r="2432" spans="1:5" hidden="1">
      <c r="B2432" s="327"/>
      <c r="C2432" s="318"/>
      <c r="D2432" s="328"/>
      <c r="E2432" s="454" t="s">
        <v>474</v>
      </c>
    </row>
    <row r="2433" spans="1:5" ht="18" hidden="1" customHeight="1">
      <c r="B2433" s="367" t="s">
        <v>440</v>
      </c>
      <c r="C2433" s="473" t="s">
        <v>472</v>
      </c>
      <c r="D2433" s="480" t="s">
        <v>473</v>
      </c>
      <c r="E2433" s="69"/>
    </row>
    <row r="2434" spans="1:5" hidden="1">
      <c r="B2434" s="367"/>
      <c r="D2434" s="69"/>
    </row>
    <row r="2435" spans="1:5" hidden="1">
      <c r="A2435" s="315" t="s">
        <v>64</v>
      </c>
      <c r="B2435" s="481">
        <v>1</v>
      </c>
      <c r="C2435" s="448" t="s">
        <v>462</v>
      </c>
      <c r="D2435" s="352"/>
      <c r="E2435" s="352">
        <f>+D2437</f>
        <v>0</v>
      </c>
    </row>
    <row r="2436" spans="1:5" hidden="1">
      <c r="D2436" s="69"/>
      <c r="E2436" s="469"/>
    </row>
    <row r="2437" spans="1:5" hidden="1">
      <c r="A2437" s="347" t="s">
        <v>64</v>
      </c>
      <c r="B2437" s="348" t="s">
        <v>89</v>
      </c>
      <c r="C2437" s="332" t="s">
        <v>90</v>
      </c>
      <c r="D2437" s="349">
        <f>+D2438</f>
        <v>0</v>
      </c>
      <c r="E2437" s="69"/>
    </row>
    <row r="2438" spans="1:5" hidden="1">
      <c r="A2438" s="67" t="s">
        <v>64</v>
      </c>
      <c r="B2438" s="327" t="s">
        <v>97</v>
      </c>
      <c r="C2438" s="68" t="s">
        <v>635</v>
      </c>
      <c r="D2438" s="69">
        <v>0</v>
      </c>
      <c r="E2438" s="69"/>
    </row>
    <row r="2439" spans="1:5" hidden="1">
      <c r="B2439" s="471"/>
      <c r="C2439" s="471"/>
      <c r="D2439" s="69"/>
      <c r="E2439" s="69"/>
    </row>
    <row r="2440" spans="1:5" hidden="1">
      <c r="B2440" s="471"/>
      <c r="C2440" s="471"/>
      <c r="D2440" s="69"/>
      <c r="E2440" s="352"/>
    </row>
    <row r="2441" spans="1:5" hidden="1">
      <c r="A2441" s="315">
        <v>2</v>
      </c>
      <c r="B2441" s="481">
        <v>5</v>
      </c>
      <c r="C2441" s="448" t="s">
        <v>157</v>
      </c>
      <c r="D2441" s="69"/>
      <c r="E2441" s="69"/>
    </row>
    <row r="2442" spans="1:5" hidden="1">
      <c r="B2442" s="471"/>
      <c r="C2442" s="471"/>
      <c r="D2442" s="69"/>
      <c r="E2442" s="469"/>
    </row>
    <row r="2443" spans="1:5" hidden="1">
      <c r="A2443" s="347"/>
      <c r="B2443" s="348" t="s">
        <v>171</v>
      </c>
      <c r="C2443" s="332" t="s">
        <v>172</v>
      </c>
      <c r="D2443" s="349">
        <f>+D2444</f>
        <v>0</v>
      </c>
      <c r="E2443" s="69"/>
    </row>
    <row r="2444" spans="1:5" hidden="1">
      <c r="A2444" s="67" t="s">
        <v>181</v>
      </c>
      <c r="B2444" s="471" t="s">
        <v>182</v>
      </c>
      <c r="C2444" s="471" t="s">
        <v>183</v>
      </c>
      <c r="D2444" s="69">
        <v>0</v>
      </c>
      <c r="E2444" s="69"/>
    </row>
    <row r="2445" spans="1:5" hidden="1">
      <c r="B2445" s="471"/>
      <c r="C2445" s="471"/>
      <c r="D2445" s="69"/>
      <c r="E2445" s="69"/>
    </row>
    <row r="2446" spans="1:5" hidden="1">
      <c r="B2446" s="471"/>
      <c r="C2446" s="471"/>
      <c r="D2446" s="69"/>
      <c r="E2446" s="68"/>
    </row>
    <row r="2447" spans="1:5" ht="15.6" hidden="1">
      <c r="B2447" s="367"/>
      <c r="C2447" s="312" t="s">
        <v>636</v>
      </c>
      <c r="D2447" s="482"/>
      <c r="E2447" s="365">
        <f>SUM(E2435:E2444)</f>
        <v>0</v>
      </c>
    </row>
    <row r="2448" spans="1:5" hidden="1">
      <c r="B2448" s="461"/>
      <c r="C2448" s="462"/>
      <c r="D2448" s="463"/>
    </row>
    <row r="2449" spans="2:5">
      <c r="B2449" s="461"/>
      <c r="C2449" s="462"/>
      <c r="D2449" s="463"/>
    </row>
    <row r="2450" spans="2:5">
      <c r="B2450" s="461"/>
      <c r="C2450" s="462"/>
      <c r="D2450" s="463"/>
    </row>
    <row r="2451" spans="2:5">
      <c r="B2451" s="461"/>
      <c r="C2451" s="311" t="s">
        <v>480</v>
      </c>
      <c r="E2451" s="352">
        <f>+E2424+E2349+E2447+E2396</f>
        <v>6899410</v>
      </c>
    </row>
    <row r="2452" spans="2:5">
      <c r="B2452" s="461"/>
      <c r="C2452" s="311"/>
      <c r="E2452" s="68"/>
    </row>
    <row r="2453" spans="2:5">
      <c r="B2453" s="461"/>
      <c r="C2453" s="462"/>
      <c r="D2453" s="463"/>
      <c r="E2453" s="68"/>
    </row>
    <row r="2454" spans="2:5">
      <c r="B2454" s="461"/>
      <c r="C2454" s="462"/>
      <c r="D2454" s="463"/>
    </row>
    <row r="2455" spans="2:5">
      <c r="B2455" s="461"/>
      <c r="C2455" s="311" t="s">
        <v>486</v>
      </c>
      <c r="E2455" s="352">
        <f>+E2451+E2292+E2108+E1834</f>
        <v>206608130.51999998</v>
      </c>
    </row>
    <row r="2456" spans="2:5">
      <c r="B2456" s="461"/>
      <c r="C2456" s="311"/>
      <c r="E2456" s="352"/>
    </row>
    <row r="2457" spans="2:5">
      <c r="B2457" s="461"/>
      <c r="C2457" s="311"/>
      <c r="E2457" s="352"/>
    </row>
    <row r="2458" spans="2:5" hidden="1">
      <c r="B2458" s="461"/>
      <c r="C2458" s="311"/>
      <c r="E2458" s="352"/>
    </row>
    <row r="2459" spans="2:5" hidden="1">
      <c r="B2459" s="461"/>
      <c r="C2459" s="311"/>
      <c r="E2459" s="352"/>
    </row>
    <row r="2460" spans="2:5" hidden="1">
      <c r="B2460" s="461"/>
      <c r="C2460" s="311"/>
      <c r="E2460" s="352"/>
    </row>
    <row r="2461" spans="2:5" hidden="1">
      <c r="B2461" s="461"/>
      <c r="C2461" s="311"/>
      <c r="E2461" s="352"/>
    </row>
    <row r="2462" spans="2:5" hidden="1">
      <c r="B2462" s="461"/>
      <c r="C2462" s="311"/>
      <c r="E2462" s="352"/>
    </row>
    <row r="2463" spans="2:5" hidden="1">
      <c r="B2463" s="461"/>
      <c r="C2463" s="311"/>
      <c r="E2463" s="352"/>
    </row>
    <row r="2464" spans="2:5" hidden="1">
      <c r="B2464" s="461"/>
      <c r="C2464" s="311"/>
      <c r="E2464" s="352"/>
    </row>
    <row r="2465" spans="1:5" ht="12" hidden="1" customHeight="1">
      <c r="B2465" s="461"/>
      <c r="C2465" s="311"/>
      <c r="E2465" s="352"/>
    </row>
    <row r="2466" spans="1:5" ht="12" hidden="1">
      <c r="A2466" s="464" t="s">
        <v>487</v>
      </c>
      <c r="B2466" s="313"/>
      <c r="C2466" s="313"/>
      <c r="E2466" s="352"/>
    </row>
    <row r="2467" spans="1:5" hidden="1">
      <c r="B2467" s="461"/>
      <c r="C2467" s="311"/>
      <c r="E2467" s="352"/>
    </row>
    <row r="2468" spans="1:5" hidden="1">
      <c r="B2468" s="461"/>
      <c r="C2468" s="311"/>
      <c r="E2468" s="352"/>
    </row>
    <row r="2469" spans="1:5" hidden="1">
      <c r="B2469" s="311" t="s">
        <v>408</v>
      </c>
      <c r="C2469" s="448" t="s">
        <v>488</v>
      </c>
      <c r="E2469" s="352"/>
    </row>
    <row r="2470" spans="1:5" hidden="1">
      <c r="B2470" s="311"/>
      <c r="C2470" s="448"/>
      <c r="E2470" s="352"/>
    </row>
    <row r="2471" spans="1:5" hidden="1">
      <c r="B2471" s="311"/>
      <c r="C2471" s="312"/>
      <c r="E2471" s="352"/>
    </row>
    <row r="2472" spans="1:5" ht="40.799999999999997" hidden="1">
      <c r="B2472" s="311" t="s">
        <v>489</v>
      </c>
      <c r="C2472" s="473" t="s">
        <v>490</v>
      </c>
      <c r="D2472" s="480" t="s">
        <v>491</v>
      </c>
      <c r="E2472" s="454" t="s">
        <v>492</v>
      </c>
    </row>
    <row r="2473" spans="1:5" hidden="1">
      <c r="B2473" s="311"/>
      <c r="C2473" s="473"/>
      <c r="D2473" s="368"/>
      <c r="E2473" s="352"/>
    </row>
    <row r="2474" spans="1:5" hidden="1">
      <c r="B2474" s="461"/>
      <c r="C2474" s="311"/>
      <c r="E2474" s="352"/>
    </row>
    <row r="2475" spans="1:5" hidden="1">
      <c r="A2475" s="315" t="s">
        <v>64</v>
      </c>
      <c r="B2475" s="316">
        <v>2</v>
      </c>
      <c r="C2475" s="317" t="s">
        <v>122</v>
      </c>
      <c r="E2475" s="352">
        <f>+D2477+D2483</f>
        <v>0</v>
      </c>
    </row>
    <row r="2476" spans="1:5" hidden="1">
      <c r="B2476" s="461"/>
      <c r="C2476" s="311"/>
      <c r="E2476" s="352"/>
    </row>
    <row r="2477" spans="1:5" ht="20.399999999999999" hidden="1">
      <c r="A2477" s="370" t="s">
        <v>64</v>
      </c>
      <c r="B2477" s="331" t="s">
        <v>131</v>
      </c>
      <c r="C2477" s="332" t="s">
        <v>132</v>
      </c>
      <c r="D2477" s="353">
        <f>SUM(D2478:D2481)</f>
        <v>0</v>
      </c>
      <c r="E2477" s="352"/>
    </row>
    <row r="2478" spans="1:5" hidden="1">
      <c r="A2478" s="335" t="s">
        <v>64</v>
      </c>
      <c r="B2478" s="307" t="s">
        <v>133</v>
      </c>
      <c r="C2478" s="336" t="s">
        <v>134</v>
      </c>
      <c r="D2478" s="309">
        <v>0</v>
      </c>
      <c r="E2478" s="352"/>
    </row>
    <row r="2479" spans="1:5" hidden="1">
      <c r="A2479" s="335" t="s">
        <v>64</v>
      </c>
      <c r="B2479" s="307" t="s">
        <v>135</v>
      </c>
      <c r="C2479" s="336" t="s">
        <v>136</v>
      </c>
      <c r="D2479" s="309">
        <v>0</v>
      </c>
      <c r="E2479" s="352"/>
    </row>
    <row r="2480" spans="1:5" hidden="1">
      <c r="A2480" s="335" t="s">
        <v>64</v>
      </c>
      <c r="B2480" s="307" t="s">
        <v>287</v>
      </c>
      <c r="C2480" s="336" t="s">
        <v>288</v>
      </c>
      <c r="D2480" s="309">
        <v>0</v>
      </c>
      <c r="E2480" s="352"/>
    </row>
    <row r="2481" spans="1:5" hidden="1">
      <c r="A2481" s="335" t="s">
        <v>64</v>
      </c>
      <c r="B2481" s="307" t="s">
        <v>240</v>
      </c>
      <c r="C2481" s="336" t="s">
        <v>241</v>
      </c>
      <c r="D2481" s="309">
        <v>0</v>
      </c>
      <c r="E2481" s="352"/>
    </row>
    <row r="2482" spans="1:5" hidden="1">
      <c r="B2482" s="461"/>
      <c r="C2482" s="311"/>
      <c r="E2482" s="352"/>
    </row>
    <row r="2483" spans="1:5" hidden="1">
      <c r="A2483" s="370" t="s">
        <v>64</v>
      </c>
      <c r="B2483" s="331" t="s">
        <v>145</v>
      </c>
      <c r="C2483" s="332" t="s">
        <v>146</v>
      </c>
      <c r="D2483" s="353">
        <f>+D2484</f>
        <v>0</v>
      </c>
      <c r="E2483" s="68"/>
    </row>
    <row r="2484" spans="1:5" hidden="1">
      <c r="A2484" s="335" t="s">
        <v>64</v>
      </c>
      <c r="B2484" s="307" t="s">
        <v>147</v>
      </c>
      <c r="C2484" s="336" t="s">
        <v>148</v>
      </c>
      <c r="D2484" s="309">
        <v>0</v>
      </c>
      <c r="E2484" s="68"/>
    </row>
    <row r="2485" spans="1:5" hidden="1"/>
    <row r="2486" spans="1:5" hidden="1"/>
    <row r="2487" spans="1:5" ht="12" hidden="1">
      <c r="C2487" s="312" t="s">
        <v>637</v>
      </c>
      <c r="D2487" s="352"/>
      <c r="E2487" s="374">
        <f>SUM(E2458:E2484)</f>
        <v>0</v>
      </c>
    </row>
    <row r="2488" spans="1:5" hidden="1"/>
    <row r="2489" spans="1:5" hidden="1"/>
    <row r="2490" spans="1:5" hidden="1">
      <c r="C2490" s="311" t="s">
        <v>419</v>
      </c>
      <c r="D2490" s="463"/>
      <c r="E2490" s="352">
        <f>+E2487</f>
        <v>0</v>
      </c>
    </row>
    <row r="2491" spans="1:5" hidden="1"/>
    <row r="2492" spans="1:5" hidden="1"/>
    <row r="2493" spans="1:5" hidden="1"/>
    <row r="2494" spans="1:5" hidden="1">
      <c r="C2494" s="311" t="s">
        <v>494</v>
      </c>
      <c r="E2494" s="352">
        <f>+E2490</f>
        <v>0</v>
      </c>
    </row>
    <row r="2495" spans="1:5" hidden="1">
      <c r="C2495" s="311"/>
      <c r="E2495" s="68"/>
    </row>
    <row r="2496" spans="1:5" hidden="1">
      <c r="C2496" s="311"/>
      <c r="E2496" s="352"/>
    </row>
    <row r="2498" spans="1:5">
      <c r="E2498" s="68"/>
    </row>
    <row r="2499" spans="1:5" ht="13.2">
      <c r="C2499" s="65" t="str">
        <f>+'IND-ESTR-CLASIF '!C2436</f>
        <v>TOTAL  MODIFICACIÓN  Nº 03 - 2025</v>
      </c>
      <c r="E2499" s="483">
        <f>+E2455+E1805+E139+E2494</f>
        <v>300021029.52783918</v>
      </c>
    </row>
    <row r="2500" spans="1:5" s="306" customFormat="1">
      <c r="A2500" s="484"/>
      <c r="B2500" s="307"/>
      <c r="C2500" s="308"/>
      <c r="D2500" s="309"/>
      <c r="E2500" s="309"/>
    </row>
    <row r="2501" spans="1:5" s="306" customFormat="1">
      <c r="A2501" s="484"/>
      <c r="B2501" s="307"/>
      <c r="C2501" s="308"/>
      <c r="D2501" s="309"/>
      <c r="E2501" s="309"/>
    </row>
    <row r="2502" spans="1:5" s="306" customFormat="1">
      <c r="A2502" s="67"/>
      <c r="B2502" s="307"/>
      <c r="C2502" s="308"/>
      <c r="D2502" s="309"/>
      <c r="E2502" s="309"/>
    </row>
  </sheetData>
  <mergeCells count="4">
    <mergeCell ref="A1:E1"/>
    <mergeCell ref="A3:E3"/>
    <mergeCell ref="A7:C7"/>
    <mergeCell ref="A150:C150"/>
  </mergeCells>
  <printOptions horizontalCentered="1"/>
  <pageMargins left="0.78740157480314965" right="0.78740157480314965" top="0.59055118110236227" bottom="0.59055118110236227" header="0" footer="0"/>
  <pageSetup scale="98" firstPageNumber="8" orientation="portrait" useFirstPageNumber="1" verticalDpi="597" r:id="rId1"/>
  <headerFooter alignWithMargins="0">
    <oddHeader>&amp;CPágina &amp;P</oddHeader>
  </headerFooter>
  <rowBreaks count="2" manualBreakCount="2">
    <brk id="360" max="4" man="1"/>
    <brk id="684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>
    <tabColor theme="2" tint="-0.249977111117893"/>
  </sheetPr>
  <dimension ref="A1:H263"/>
  <sheetViews>
    <sheetView showGridLines="0" zoomScale="106" zoomScaleNormal="106" zoomScaleSheetLayoutView="100" workbookViewId="0">
      <selection activeCell="I1" sqref="I1:S1048576"/>
    </sheetView>
  </sheetViews>
  <sheetFormatPr baseColWidth="10" defaultColWidth="9.109375" defaultRowHeight="10.199999999999999"/>
  <cols>
    <col min="1" max="1" width="11" style="240" customWidth="1"/>
    <col min="2" max="2" width="6.33203125" style="241" customWidth="1"/>
    <col min="3" max="3" width="40.109375" style="240" customWidth="1"/>
    <col min="4" max="6" width="12.77734375" style="242" customWidth="1"/>
    <col min="7" max="7" width="12.77734375" style="242" hidden="1" customWidth="1"/>
    <col min="8" max="8" width="12.77734375" style="242" customWidth="1"/>
    <col min="9" max="16384" width="9.109375" style="240"/>
  </cols>
  <sheetData>
    <row r="1" spans="1:8" ht="15.6">
      <c r="A1" s="742" t="s">
        <v>16</v>
      </c>
      <c r="B1" s="742"/>
      <c r="C1" s="742"/>
      <c r="D1" s="742"/>
      <c r="E1" s="742"/>
      <c r="F1" s="742"/>
      <c r="G1" s="742"/>
      <c r="H1" s="742"/>
    </row>
    <row r="2" spans="1:8" ht="15.6">
      <c r="A2" s="243"/>
      <c r="B2" s="243"/>
      <c r="C2" s="243"/>
      <c r="D2" s="243"/>
      <c r="E2" s="243"/>
      <c r="F2" s="243"/>
      <c r="G2" s="243"/>
      <c r="H2" s="243"/>
    </row>
    <row r="3" spans="1:8" ht="15.6">
      <c r="A3" s="769" t="str">
        <f>+'IND-ESTR-CLASIF '!A68:E68</f>
        <v>MODIFICACIÓN  Nº 03-2025</v>
      </c>
      <c r="B3" s="770"/>
      <c r="C3" s="770"/>
      <c r="D3" s="770"/>
      <c r="E3" s="770"/>
      <c r="F3" s="770"/>
      <c r="G3" s="770"/>
      <c r="H3" s="770"/>
    </row>
    <row r="4" spans="1:8" ht="13.2" customHeight="1">
      <c r="A4" s="244"/>
      <c r="B4" s="244"/>
      <c r="C4" s="244"/>
      <c r="D4" s="244"/>
      <c r="E4" s="244"/>
      <c r="F4" s="244"/>
      <c r="G4" s="244"/>
      <c r="H4" s="244"/>
    </row>
    <row r="5" spans="1:8" ht="13.2" customHeight="1">
      <c r="A5" s="244"/>
      <c r="B5" s="244"/>
      <c r="C5" s="244"/>
      <c r="D5" s="244"/>
      <c r="E5" s="244"/>
      <c r="F5" s="244"/>
      <c r="G5" s="244"/>
      <c r="H5" s="244"/>
    </row>
    <row r="6" spans="1:8" ht="13.2" customHeight="1">
      <c r="A6" s="771" t="s">
        <v>495</v>
      </c>
      <c r="B6" s="771"/>
      <c r="C6" s="771"/>
      <c r="D6" s="771"/>
      <c r="E6" s="771"/>
      <c r="F6" s="771"/>
      <c r="G6" s="771"/>
      <c r="H6" s="771"/>
    </row>
    <row r="7" spans="1:8" ht="13.2" customHeight="1">
      <c r="A7" s="771" t="s">
        <v>496</v>
      </c>
      <c r="B7" s="771"/>
      <c r="C7" s="771"/>
      <c r="D7" s="771"/>
      <c r="E7" s="771"/>
      <c r="F7" s="771"/>
      <c r="G7" s="771"/>
      <c r="H7" s="771"/>
    </row>
    <row r="8" spans="1:8" ht="13.2" customHeight="1">
      <c r="A8" s="771" t="s">
        <v>638</v>
      </c>
      <c r="B8" s="771"/>
      <c r="C8" s="771"/>
      <c r="D8" s="771"/>
      <c r="E8" s="771"/>
      <c r="F8" s="771"/>
      <c r="G8" s="771"/>
      <c r="H8" s="771"/>
    </row>
    <row r="10" spans="1:8" s="236" customFormat="1" ht="48.75" customHeight="1">
      <c r="A10" s="772" t="s">
        <v>498</v>
      </c>
      <c r="B10" s="772"/>
      <c r="C10" s="772"/>
      <c r="D10" s="245" t="s">
        <v>499</v>
      </c>
      <c r="E10" s="245" t="s">
        <v>500</v>
      </c>
      <c r="F10" s="245" t="s">
        <v>501</v>
      </c>
      <c r="G10" s="246" t="s">
        <v>639</v>
      </c>
      <c r="H10" s="246" t="s">
        <v>503</v>
      </c>
    </row>
    <row r="11" spans="1:8" s="237" customFormat="1" ht="24" customHeight="1">
      <c r="A11" s="773" t="s">
        <v>504</v>
      </c>
      <c r="B11" s="773"/>
      <c r="C11" s="773"/>
      <c r="D11" s="247">
        <f>SUM(D12:D26)</f>
        <v>1050000</v>
      </c>
      <c r="E11" s="247">
        <f>SUM(E12:E26)</f>
        <v>92362899.007839173</v>
      </c>
      <c r="F11" s="247">
        <f>SUM(F12:F26)</f>
        <v>206608130.51999998</v>
      </c>
      <c r="G11" s="247">
        <f>SUM(G12:G26)</f>
        <v>0</v>
      </c>
      <c r="H11" s="247">
        <f>SUM(H12:H26)</f>
        <v>300021029.52783918</v>
      </c>
    </row>
    <row r="12" spans="1:8">
      <c r="A12" s="248"/>
      <c r="B12" s="249"/>
      <c r="C12" s="250"/>
      <c r="D12" s="251"/>
      <c r="E12" s="251"/>
      <c r="F12" s="251"/>
      <c r="G12" s="251"/>
      <c r="H12" s="251"/>
    </row>
    <row r="13" spans="1:8">
      <c r="A13" s="252">
        <v>0</v>
      </c>
      <c r="B13" s="253" t="s">
        <v>25</v>
      </c>
      <c r="C13" s="254"/>
      <c r="D13" s="255">
        <f>+D68</f>
        <v>0</v>
      </c>
      <c r="E13" s="255">
        <f>+E68</f>
        <v>13999999.997839168</v>
      </c>
      <c r="F13" s="255">
        <f>+F68</f>
        <v>0</v>
      </c>
      <c r="G13" s="255">
        <f>+G68</f>
        <v>0</v>
      </c>
      <c r="H13" s="255">
        <f>SUM(D13:G13)</f>
        <v>13999999.997839168</v>
      </c>
    </row>
    <row r="14" spans="1:8">
      <c r="A14" s="252"/>
      <c r="B14" s="253"/>
      <c r="C14" s="254"/>
      <c r="D14" s="255"/>
      <c r="E14" s="255"/>
      <c r="F14" s="255"/>
      <c r="G14" s="255"/>
      <c r="H14" s="255"/>
    </row>
    <row r="15" spans="1:8">
      <c r="A15" s="252">
        <v>1</v>
      </c>
      <c r="B15" s="253" t="s">
        <v>65</v>
      </c>
      <c r="C15" s="254"/>
      <c r="D15" s="255">
        <f>+D95</f>
        <v>50000</v>
      </c>
      <c r="E15" s="255">
        <f>+E95</f>
        <v>23500000</v>
      </c>
      <c r="F15" s="255">
        <f>+F95</f>
        <v>0</v>
      </c>
      <c r="G15" s="255">
        <f>+G95</f>
        <v>0</v>
      </c>
      <c r="H15" s="255">
        <f t="shared" ref="H15:H25" si="0">SUM(D15:G15)</f>
        <v>23550000</v>
      </c>
    </row>
    <row r="16" spans="1:8">
      <c r="A16" s="252"/>
      <c r="B16" s="253"/>
      <c r="C16" s="254"/>
      <c r="D16" s="255"/>
      <c r="E16" s="255"/>
      <c r="F16" s="255"/>
      <c r="G16" s="255"/>
      <c r="H16" s="255"/>
    </row>
    <row r="17" spans="1:8">
      <c r="A17" s="252">
        <v>2</v>
      </c>
      <c r="B17" s="253" t="s">
        <v>122</v>
      </c>
      <c r="C17" s="254"/>
      <c r="D17" s="255">
        <f>+D154</f>
        <v>0</v>
      </c>
      <c r="E17" s="255">
        <f>+E154</f>
        <v>39862899.009999998</v>
      </c>
      <c r="F17" s="255">
        <f>+F154</f>
        <v>0</v>
      </c>
      <c r="G17" s="255">
        <f>+G154</f>
        <v>0</v>
      </c>
      <c r="H17" s="255">
        <f t="shared" si="0"/>
        <v>39862899.009999998</v>
      </c>
    </row>
    <row r="18" spans="1:8" ht="12.6" customHeight="1">
      <c r="A18" s="252"/>
      <c r="B18" s="253"/>
      <c r="C18" s="254"/>
      <c r="D18" s="255"/>
      <c r="E18" s="255"/>
      <c r="F18" s="255"/>
      <c r="G18" s="255"/>
      <c r="H18" s="255"/>
    </row>
    <row r="19" spans="1:8" hidden="1">
      <c r="A19" s="252">
        <v>3</v>
      </c>
      <c r="B19" s="253" t="s">
        <v>640</v>
      </c>
      <c r="C19" s="254"/>
      <c r="D19" s="255">
        <f>+D190</f>
        <v>0</v>
      </c>
      <c r="E19" s="255">
        <f>+E190</f>
        <v>0</v>
      </c>
      <c r="F19" s="255">
        <f>+F190</f>
        <v>0</v>
      </c>
      <c r="G19" s="255">
        <f>+G190</f>
        <v>0</v>
      </c>
      <c r="H19" s="255">
        <f t="shared" si="0"/>
        <v>0</v>
      </c>
    </row>
    <row r="20" spans="1:8" hidden="1">
      <c r="A20" s="252"/>
      <c r="B20" s="253"/>
      <c r="C20" s="254"/>
      <c r="D20" s="255"/>
      <c r="E20" s="255"/>
      <c r="F20" s="255"/>
      <c r="G20" s="255"/>
      <c r="H20" s="255"/>
    </row>
    <row r="21" spans="1:8">
      <c r="A21" s="256">
        <v>5</v>
      </c>
      <c r="B21" s="257" t="s">
        <v>157</v>
      </c>
      <c r="C21" s="258"/>
      <c r="D21" s="255">
        <f>+D196</f>
        <v>1000000</v>
      </c>
      <c r="E21" s="255">
        <f>+E196</f>
        <v>15000000</v>
      </c>
      <c r="F21" s="255">
        <f>+F196</f>
        <v>206608130.51999998</v>
      </c>
      <c r="G21" s="255">
        <f>+G196</f>
        <v>0</v>
      </c>
      <c r="H21" s="255">
        <f t="shared" si="0"/>
        <v>222608130.51999998</v>
      </c>
    </row>
    <row r="22" spans="1:8" ht="12" hidden="1" customHeight="1">
      <c r="A22" s="252"/>
      <c r="B22" s="253"/>
      <c r="C22" s="254"/>
      <c r="D22" s="255"/>
      <c r="E22" s="255"/>
      <c r="F22" s="255"/>
      <c r="G22" s="255"/>
      <c r="H22" s="255"/>
    </row>
    <row r="23" spans="1:8" hidden="1">
      <c r="A23" s="252">
        <v>6</v>
      </c>
      <c r="B23" s="253" t="s">
        <v>185</v>
      </c>
      <c r="C23" s="254"/>
      <c r="D23" s="255">
        <f>+D218</f>
        <v>0</v>
      </c>
      <c r="E23" s="255">
        <f>+E218</f>
        <v>0</v>
      </c>
      <c r="F23" s="255">
        <f>+F218</f>
        <v>0</v>
      </c>
      <c r="G23" s="255">
        <f>+G218</f>
        <v>0</v>
      </c>
      <c r="H23" s="255">
        <f t="shared" si="0"/>
        <v>0</v>
      </c>
    </row>
    <row r="24" spans="1:8" hidden="1">
      <c r="A24" s="252"/>
      <c r="B24" s="253"/>
      <c r="C24" s="254"/>
      <c r="D24" s="255"/>
      <c r="E24" s="255"/>
      <c r="F24" s="255"/>
      <c r="G24" s="255"/>
      <c r="H24" s="255"/>
    </row>
    <row r="25" spans="1:8" hidden="1">
      <c r="A25" s="252">
        <v>7</v>
      </c>
      <c r="B25" s="253" t="s">
        <v>523</v>
      </c>
      <c r="C25" s="254"/>
      <c r="D25" s="255">
        <f>+D240</f>
        <v>0</v>
      </c>
      <c r="E25" s="255">
        <f>+E240</f>
        <v>0</v>
      </c>
      <c r="F25" s="255">
        <f>+F240</f>
        <v>0</v>
      </c>
      <c r="G25" s="255">
        <f>+G240</f>
        <v>0</v>
      </c>
      <c r="H25" s="255">
        <f t="shared" si="0"/>
        <v>0</v>
      </c>
    </row>
    <row r="26" spans="1:8">
      <c r="A26" s="259"/>
      <c r="B26" s="260"/>
      <c r="C26" s="261"/>
      <c r="D26" s="262"/>
      <c r="E26" s="262"/>
      <c r="F26" s="262"/>
      <c r="G26" s="262"/>
      <c r="H26" s="262"/>
    </row>
    <row r="27" spans="1:8" hidden="1">
      <c r="B27" s="263"/>
      <c r="C27" s="264"/>
      <c r="D27" s="265"/>
      <c r="E27" s="265"/>
      <c r="F27" s="265"/>
      <c r="G27" s="265"/>
      <c r="H27" s="265"/>
    </row>
    <row r="28" spans="1:8" hidden="1">
      <c r="B28" s="263"/>
      <c r="C28" s="264"/>
      <c r="D28" s="265">
        <f>+'MODIFICACION N° 03'!E139</f>
        <v>1050000</v>
      </c>
      <c r="E28" s="265">
        <f>+'MODIFICACION N° 03'!E1805</f>
        <v>92362899.007839173</v>
      </c>
      <c r="F28" s="265">
        <f>+'MODIFICACION N° 03'!E2455</f>
        <v>206608130.51999998</v>
      </c>
      <c r="G28" s="265">
        <f>+'MODIFICACION N° 03'!E2494</f>
        <v>0</v>
      </c>
      <c r="H28" s="265">
        <f>+'MODIFICACION N° 03'!E2499</f>
        <v>300021029.52783918</v>
      </c>
    </row>
    <row r="29" spans="1:8" hidden="1">
      <c r="B29" s="263"/>
      <c r="C29" s="264"/>
      <c r="D29" s="265">
        <f>+D11-D28</f>
        <v>0</v>
      </c>
      <c r="E29" s="265">
        <f>+E11-E28</f>
        <v>0</v>
      </c>
      <c r="F29" s="265">
        <f>+F11-F28</f>
        <v>0</v>
      </c>
      <c r="G29" s="265">
        <f>+G11-G28</f>
        <v>0</v>
      </c>
      <c r="H29" s="265">
        <f>+H11-H28</f>
        <v>0</v>
      </c>
    </row>
    <row r="30" spans="1:8">
      <c r="B30" s="263"/>
      <c r="C30" s="264"/>
      <c r="D30" s="265"/>
      <c r="E30" s="265"/>
      <c r="F30" s="265"/>
      <c r="G30" s="265"/>
      <c r="H30" s="265"/>
    </row>
    <row r="31" spans="1:8">
      <c r="B31" s="263"/>
      <c r="C31" s="264"/>
      <c r="D31" s="265"/>
      <c r="E31" s="265"/>
      <c r="F31" s="265"/>
      <c r="G31" s="265"/>
      <c r="H31" s="265"/>
    </row>
    <row r="32" spans="1:8">
      <c r="B32" s="263"/>
      <c r="C32" s="264"/>
      <c r="D32" s="265"/>
      <c r="E32" s="265"/>
      <c r="F32" s="265"/>
      <c r="G32" s="265"/>
      <c r="H32" s="265"/>
    </row>
    <row r="33" spans="2:8">
      <c r="B33" s="263"/>
      <c r="C33" s="264"/>
      <c r="D33" s="265"/>
      <c r="E33" s="265"/>
      <c r="F33" s="265"/>
      <c r="G33" s="265"/>
      <c r="H33" s="265"/>
    </row>
    <row r="34" spans="2:8">
      <c r="B34" s="263"/>
      <c r="C34" s="264"/>
      <c r="D34" s="265"/>
      <c r="E34" s="265"/>
      <c r="F34" s="265"/>
      <c r="G34" s="265"/>
      <c r="H34" s="265"/>
    </row>
    <row r="35" spans="2:8">
      <c r="B35" s="263"/>
      <c r="C35" s="264"/>
      <c r="D35" s="265"/>
      <c r="E35" s="265"/>
      <c r="F35" s="265"/>
      <c r="G35" s="265"/>
      <c r="H35" s="265"/>
    </row>
    <row r="36" spans="2:8">
      <c r="B36" s="263"/>
      <c r="C36" s="264"/>
      <c r="D36" s="265"/>
      <c r="E36" s="265"/>
      <c r="F36" s="265"/>
      <c r="G36" s="265"/>
      <c r="H36" s="265"/>
    </row>
    <row r="37" spans="2:8">
      <c r="B37" s="263"/>
      <c r="C37" s="264"/>
      <c r="D37" s="265"/>
      <c r="E37" s="265"/>
      <c r="F37" s="265"/>
      <c r="G37" s="265"/>
      <c r="H37" s="265"/>
    </row>
    <row r="38" spans="2:8">
      <c r="B38" s="263"/>
      <c r="C38" s="264"/>
      <c r="D38" s="265"/>
      <c r="E38" s="265"/>
      <c r="F38" s="265"/>
      <c r="G38" s="265"/>
      <c r="H38" s="265"/>
    </row>
    <row r="39" spans="2:8">
      <c r="B39" s="263"/>
      <c r="C39" s="264"/>
      <c r="D39" s="265"/>
      <c r="E39" s="265"/>
      <c r="F39" s="265"/>
      <c r="G39" s="265"/>
      <c r="H39" s="265"/>
    </row>
    <row r="40" spans="2:8">
      <c r="B40" s="263"/>
      <c r="C40" s="264"/>
      <c r="D40" s="265"/>
      <c r="E40" s="265"/>
      <c r="F40" s="265"/>
      <c r="G40" s="265"/>
      <c r="H40" s="265"/>
    </row>
    <row r="41" spans="2:8">
      <c r="B41" s="263"/>
      <c r="C41" s="264"/>
      <c r="D41" s="265"/>
      <c r="E41" s="265"/>
      <c r="F41" s="265"/>
      <c r="G41" s="265"/>
      <c r="H41" s="265"/>
    </row>
    <row r="42" spans="2:8">
      <c r="B42" s="263"/>
      <c r="C42" s="264"/>
      <c r="D42" s="265"/>
      <c r="E42" s="265"/>
      <c r="F42" s="265"/>
      <c r="G42" s="265"/>
      <c r="H42" s="265"/>
    </row>
    <row r="43" spans="2:8">
      <c r="B43" s="263"/>
      <c r="C43" s="264"/>
      <c r="D43" s="265"/>
      <c r="E43" s="265"/>
      <c r="F43" s="265"/>
      <c r="G43" s="265"/>
      <c r="H43" s="265"/>
    </row>
    <row r="44" spans="2:8">
      <c r="B44" s="263"/>
      <c r="C44" s="264"/>
      <c r="D44" s="265"/>
      <c r="E44" s="265"/>
      <c r="F44" s="265"/>
      <c r="G44" s="265"/>
      <c r="H44" s="265"/>
    </row>
    <row r="45" spans="2:8">
      <c r="B45" s="263"/>
      <c r="C45" s="264"/>
      <c r="D45" s="265"/>
      <c r="E45" s="265"/>
      <c r="F45" s="265"/>
      <c r="G45" s="265"/>
      <c r="H45" s="265"/>
    </row>
    <row r="46" spans="2:8">
      <c r="B46" s="263"/>
      <c r="C46" s="264"/>
      <c r="D46" s="265"/>
      <c r="E46" s="265"/>
      <c r="F46" s="265"/>
      <c r="G46" s="265"/>
      <c r="H46" s="265"/>
    </row>
    <row r="47" spans="2:8">
      <c r="B47" s="263"/>
      <c r="C47" s="264"/>
      <c r="D47" s="265"/>
      <c r="E47" s="265"/>
      <c r="F47" s="265"/>
      <c r="G47" s="265"/>
      <c r="H47" s="265"/>
    </row>
    <row r="48" spans="2:8">
      <c r="B48" s="263"/>
      <c r="C48" s="264"/>
      <c r="D48" s="265"/>
      <c r="E48" s="265"/>
      <c r="F48" s="265"/>
      <c r="G48" s="265"/>
      <c r="H48" s="265"/>
    </row>
    <row r="49" spans="1:8">
      <c r="B49" s="263"/>
      <c r="C49" s="264"/>
      <c r="D49" s="265"/>
      <c r="E49" s="265"/>
      <c r="F49" s="265"/>
      <c r="G49" s="265"/>
      <c r="H49" s="265"/>
    </row>
    <row r="50" spans="1:8">
      <c r="B50" s="263"/>
      <c r="C50" s="264"/>
      <c r="D50" s="265"/>
      <c r="E50" s="265"/>
      <c r="F50" s="265"/>
      <c r="G50" s="265"/>
      <c r="H50" s="265"/>
    </row>
    <row r="51" spans="1:8">
      <c r="B51" s="263"/>
      <c r="C51" s="264"/>
      <c r="D51" s="265"/>
      <c r="E51" s="265"/>
      <c r="F51" s="265"/>
      <c r="G51" s="265"/>
      <c r="H51" s="265"/>
    </row>
    <row r="52" spans="1:8">
      <c r="B52" s="263"/>
      <c r="C52" s="264"/>
      <c r="D52" s="265"/>
      <c r="E52" s="265"/>
      <c r="F52" s="265"/>
      <c r="G52" s="265"/>
      <c r="H52" s="265"/>
    </row>
    <row r="53" spans="1:8">
      <c r="B53" s="263"/>
      <c r="C53" s="264"/>
      <c r="D53" s="265"/>
      <c r="E53" s="265"/>
      <c r="F53" s="265"/>
      <c r="G53" s="265"/>
      <c r="H53" s="265"/>
    </row>
    <row r="54" spans="1:8" ht="15.6">
      <c r="A54" s="742" t="s">
        <v>16</v>
      </c>
      <c r="B54" s="742"/>
      <c r="C54" s="742"/>
      <c r="D54" s="742"/>
      <c r="E54" s="742"/>
      <c r="F54" s="742"/>
      <c r="G54" s="742"/>
      <c r="H54" s="742"/>
    </row>
    <row r="55" spans="1:8" ht="15.6">
      <c r="A55" s="243"/>
      <c r="B55" s="243"/>
      <c r="C55" s="243"/>
      <c r="D55" s="243"/>
      <c r="E55" s="243"/>
      <c r="F55" s="243"/>
      <c r="G55" s="243"/>
      <c r="H55" s="243"/>
    </row>
    <row r="56" spans="1:8" ht="15.6">
      <c r="A56" s="769" t="s">
        <v>812</v>
      </c>
      <c r="B56" s="776"/>
      <c r="C56" s="776"/>
      <c r="D56" s="776"/>
      <c r="E56" s="776"/>
      <c r="F56" s="776"/>
      <c r="G56" s="776"/>
      <c r="H56" s="776"/>
    </row>
    <row r="57" spans="1:8">
      <c r="B57" s="263"/>
      <c r="C57" s="264"/>
      <c r="D57" s="265"/>
      <c r="E57" s="265"/>
      <c r="F57" s="265"/>
      <c r="G57" s="265"/>
      <c r="H57" s="265"/>
    </row>
    <row r="58" spans="1:8">
      <c r="B58" s="263"/>
      <c r="C58" s="264"/>
      <c r="D58" s="265"/>
      <c r="E58" s="265"/>
      <c r="F58" s="265"/>
      <c r="G58" s="265"/>
      <c r="H58" s="265"/>
    </row>
    <row r="59" spans="1:8" ht="13.2" customHeight="1">
      <c r="A59" s="771" t="s">
        <v>506</v>
      </c>
      <c r="B59" s="771"/>
      <c r="C59" s="771"/>
      <c r="D59" s="771"/>
      <c r="E59" s="771"/>
      <c r="F59" s="771"/>
      <c r="G59" s="771"/>
      <c r="H59" s="771"/>
    </row>
    <row r="60" spans="1:8" ht="13.2" customHeight="1">
      <c r="A60" s="771" t="s">
        <v>507</v>
      </c>
      <c r="B60" s="771"/>
      <c r="C60" s="771"/>
      <c r="D60" s="771"/>
      <c r="E60" s="771"/>
      <c r="F60" s="771"/>
      <c r="G60" s="771"/>
      <c r="H60" s="771"/>
    </row>
    <row r="61" spans="1:8" ht="12.6" customHeight="1">
      <c r="A61" s="771" t="s">
        <v>638</v>
      </c>
      <c r="B61" s="771"/>
      <c r="C61" s="771"/>
      <c r="D61" s="771"/>
      <c r="E61" s="771"/>
      <c r="F61" s="771"/>
      <c r="G61" s="771"/>
      <c r="H61" s="771"/>
    </row>
    <row r="62" spans="1:8" ht="12">
      <c r="B62" s="244"/>
      <c r="C62" s="244"/>
      <c r="D62" s="244"/>
      <c r="E62" s="244"/>
      <c r="F62" s="244"/>
      <c r="G62" s="244"/>
      <c r="H62" s="244"/>
    </row>
    <row r="63" spans="1:8" s="238" customFormat="1" ht="10.8" hidden="1" customHeight="1">
      <c r="B63" s="266"/>
      <c r="C63" s="266"/>
      <c r="D63" s="267">
        <f>+'MODIFICACION N° 03'!E139</f>
        <v>1050000</v>
      </c>
      <c r="E63" s="267">
        <f>+'MODIFICACION N° 03'!E1805</f>
        <v>92362899.007839173</v>
      </c>
      <c r="F63" s="267">
        <f>+'MODIFICACION N° 03'!E2455</f>
        <v>206608130.51999998</v>
      </c>
      <c r="G63" s="267">
        <f>+'MODIFICACION N° 03'!E2494</f>
        <v>0</v>
      </c>
      <c r="H63" s="267">
        <f>+'MODIFICACION N° 03'!E2499</f>
        <v>300021029.52783918</v>
      </c>
    </row>
    <row r="64" spans="1:8" ht="10.8" hidden="1" customHeight="1">
      <c r="B64" s="263"/>
      <c r="C64" s="264"/>
      <c r="D64" s="265">
        <f>+D66-D63</f>
        <v>0</v>
      </c>
      <c r="E64" s="265">
        <f>+E66-E63</f>
        <v>0</v>
      </c>
      <c r="F64" s="265">
        <f>+F66-F63</f>
        <v>0</v>
      </c>
      <c r="G64" s="265">
        <f>+G66-G63</f>
        <v>0</v>
      </c>
      <c r="H64" s="265">
        <f>+H66-H63</f>
        <v>0</v>
      </c>
    </row>
    <row r="65" spans="1:8" ht="45.6" customHeight="1">
      <c r="A65" s="774" t="s">
        <v>508</v>
      </c>
      <c r="B65" s="777" t="s">
        <v>498</v>
      </c>
      <c r="C65" s="772"/>
      <c r="D65" s="246" t="s">
        <v>499</v>
      </c>
      <c r="E65" s="246" t="s">
        <v>500</v>
      </c>
      <c r="F65" s="246" t="s">
        <v>501</v>
      </c>
      <c r="G65" s="246" t="s">
        <v>639</v>
      </c>
      <c r="H65" s="246" t="s">
        <v>503</v>
      </c>
    </row>
    <row r="66" spans="1:8" s="239" customFormat="1" ht="24" customHeight="1">
      <c r="A66" s="774"/>
      <c r="B66" s="778" t="s">
        <v>504</v>
      </c>
      <c r="C66" s="773"/>
      <c r="D66" s="247">
        <f>+D68+D95+D218+D154+D190+D196+D240</f>
        <v>1050000</v>
      </c>
      <c r="E66" s="247">
        <f>+E68+E95+E218+E154+E190+E196+E240</f>
        <v>92362899.007839173</v>
      </c>
      <c r="F66" s="247">
        <f>+F68+F95+F218+F154+F190+F196+F240</f>
        <v>206608130.51999998</v>
      </c>
      <c r="G66" s="247">
        <f>+G68+G95+G218+G154+G190+G196+G240</f>
        <v>0</v>
      </c>
      <c r="H66" s="247">
        <f>+H68+H95+H218+H154+H190+H196+H240</f>
        <v>300021029.52783918</v>
      </c>
    </row>
    <row r="67" spans="1:8">
      <c r="A67" s="268"/>
      <c r="B67" s="269"/>
      <c r="C67" s="269"/>
      <c r="D67" s="270"/>
      <c r="E67" s="270"/>
      <c r="F67" s="270"/>
      <c r="G67" s="270"/>
      <c r="H67" s="270"/>
    </row>
    <row r="68" spans="1:8">
      <c r="A68" s="86" t="s">
        <v>23</v>
      </c>
      <c r="B68" s="87">
        <v>0</v>
      </c>
      <c r="C68" s="271" t="s">
        <v>25</v>
      </c>
      <c r="D68" s="272">
        <f>+D78+D85+D89+D75+D70</f>
        <v>0</v>
      </c>
      <c r="E68" s="272">
        <f>+E78+E85+E89+E75+E70</f>
        <v>13999999.997839168</v>
      </c>
      <c r="F68" s="272">
        <f>+F78+F85+F89+F75+F70</f>
        <v>0</v>
      </c>
      <c r="G68" s="272">
        <f>+G78+G85+G89+G75+G70</f>
        <v>0</v>
      </c>
      <c r="H68" s="272">
        <f>+H78+H85+H89+H75+H70</f>
        <v>13999999.997839168</v>
      </c>
    </row>
    <row r="69" spans="1:8" ht="10.8" customHeight="1">
      <c r="A69" s="268"/>
      <c r="B69" s="90"/>
      <c r="C69" s="273"/>
      <c r="D69" s="274"/>
      <c r="E69" s="274"/>
      <c r="F69" s="274"/>
      <c r="G69" s="274"/>
      <c r="H69" s="274"/>
    </row>
    <row r="70" spans="1:8" hidden="1">
      <c r="A70" s="275" t="s">
        <v>26</v>
      </c>
      <c r="B70" s="276" t="s">
        <v>27</v>
      </c>
      <c r="C70" s="277" t="s">
        <v>28</v>
      </c>
      <c r="D70" s="278">
        <f>SUM(D71:D73)</f>
        <v>0</v>
      </c>
      <c r="E70" s="278">
        <f>SUM(E71:E73)</f>
        <v>0</v>
      </c>
      <c r="F70" s="278">
        <f>SUM(F71:F74)</f>
        <v>0</v>
      </c>
      <c r="G70" s="278">
        <f t="shared" ref="G70" si="1">SUM(G71:G73)</f>
        <v>0</v>
      </c>
      <c r="H70" s="278">
        <f>SUM(H71:H73)</f>
        <v>0</v>
      </c>
    </row>
    <row r="71" spans="1:8" hidden="1">
      <c r="A71" s="80" t="s">
        <v>26</v>
      </c>
      <c r="B71" s="279" t="s">
        <v>29</v>
      </c>
      <c r="C71" s="280" t="s">
        <v>30</v>
      </c>
      <c r="D71" s="274">
        <f>+'MODIFICACION N° 03'!D13</f>
        <v>0</v>
      </c>
      <c r="E71" s="274">
        <f>+'MODIFICACION N° 03'!D213+'MODIFICACION N° 03'!D289+'MODIFICACION N° 03'!D367+'MODIFICACION N° 03'!D1445+'MODIFICACION N° 03'!D922+'MODIFICACION N° 03'!D641+'MODIFICACION N° 03'!D1055+'MODIFICACION N° 03'!D410+'MODIFICACION N° 03'!D1152</f>
        <v>0</v>
      </c>
      <c r="F71" s="274">
        <f>+'MODIFICACION N° 03'!D1848+'MODIFICACION N° 03'!D1976+'MODIFICACION N° 03'!D2035+'MODIFICACION N° 03'!D2202+'MODIFICACION N° 03'!D1918+'MODIFICACION N° 03'!D2122+'MODIFICACION N° 03'!D2306</f>
        <v>0</v>
      </c>
      <c r="G71" s="274">
        <v>0</v>
      </c>
      <c r="H71" s="274">
        <f>SUM(D71:G71)</f>
        <v>0</v>
      </c>
    </row>
    <row r="72" spans="1:8" hidden="1">
      <c r="A72" s="80" t="s">
        <v>26</v>
      </c>
      <c r="B72" s="279" t="s">
        <v>31</v>
      </c>
      <c r="C72" s="280" t="s">
        <v>32</v>
      </c>
      <c r="D72" s="274">
        <f>+'MODIFICACION N° 03'!D14</f>
        <v>0</v>
      </c>
      <c r="E72" s="274">
        <f>+'MODIFICACION N° 03'!D368+'MODIFICACION N° 03'!D1448+'MODIFICACION N° 03'!D158+'MODIFICACION N° 03'!D214+'MODIFICACION N° 03'!D594+'MODIFICACION N° 03'!D411</f>
        <v>0</v>
      </c>
      <c r="F72" s="274">
        <v>0</v>
      </c>
      <c r="G72" s="274">
        <v>0</v>
      </c>
      <c r="H72" s="274">
        <f>SUM(D72:G72)</f>
        <v>0</v>
      </c>
    </row>
    <row r="73" spans="1:8" hidden="1">
      <c r="A73" s="80" t="s">
        <v>26</v>
      </c>
      <c r="B73" s="279" t="s">
        <v>33</v>
      </c>
      <c r="C73" s="280" t="s">
        <v>34</v>
      </c>
      <c r="D73" s="274">
        <f>+'MODIFICACION N° 03'!D15</f>
        <v>0</v>
      </c>
      <c r="E73" s="274">
        <v>0</v>
      </c>
      <c r="G73" s="274">
        <v>0</v>
      </c>
      <c r="H73" s="274">
        <f>SUM(D73:G73)</f>
        <v>0</v>
      </c>
    </row>
    <row r="74" spans="1:8" hidden="1">
      <c r="A74" s="268"/>
      <c r="B74" s="90"/>
      <c r="C74" s="273"/>
      <c r="D74" s="274"/>
      <c r="E74" s="274"/>
      <c r="F74" s="274">
        <f>+'MODIFICACION N° 03'!D1849</f>
        <v>0</v>
      </c>
      <c r="G74" s="274"/>
      <c r="H74" s="274"/>
    </row>
    <row r="75" spans="1:8">
      <c r="A75" s="275" t="s">
        <v>26</v>
      </c>
      <c r="B75" s="276" t="s">
        <v>35</v>
      </c>
      <c r="C75" s="277" t="s">
        <v>557</v>
      </c>
      <c r="D75" s="278">
        <f>+D76</f>
        <v>0</v>
      </c>
      <c r="E75" s="278">
        <f>+E76</f>
        <v>10937215.175000001</v>
      </c>
      <c r="F75" s="278">
        <f>+F76</f>
        <v>0</v>
      </c>
      <c r="G75" s="278">
        <v>0</v>
      </c>
      <c r="H75" s="278">
        <f>+H76</f>
        <v>10937215.175000001</v>
      </c>
    </row>
    <row r="76" spans="1:8">
      <c r="A76" s="281" t="s">
        <v>26</v>
      </c>
      <c r="B76" s="279" t="s">
        <v>37</v>
      </c>
      <c r="C76" s="280" t="s">
        <v>38</v>
      </c>
      <c r="D76" s="274">
        <f>+'MODIFICACION N° 03'!D18</f>
        <v>0</v>
      </c>
      <c r="E76" s="274">
        <f>+'MODIFICACION N° 03'!D292+'MODIFICACION N° 03'!D369+'MODIFICACION N° 03'!D1379+'MODIFICACION N° 03'!D1713+'MODIFICACION N° 03'!D1451+'MODIFICACION N° 03'!D217+'MODIFICACION N° 03'!D414+'MODIFICACION N° 03'!D1058+'MODIFICACION N° 03'!D644+'MODIFICACION N° 03'!D925</f>
        <v>10937215.175000001</v>
      </c>
      <c r="F76" s="274">
        <f>+'MODIFICACION N° 03'!D1852</f>
        <v>0</v>
      </c>
      <c r="G76" s="274">
        <v>0</v>
      </c>
      <c r="H76" s="274">
        <f>SUM(D76:G76)</f>
        <v>10937215.175000001</v>
      </c>
    </row>
    <row r="77" spans="1:8">
      <c r="A77" s="268"/>
      <c r="B77" s="90"/>
      <c r="C77" s="273"/>
      <c r="D77" s="274"/>
      <c r="E77" s="274"/>
      <c r="F77" s="274"/>
      <c r="G77" s="274"/>
      <c r="H77" s="274"/>
    </row>
    <row r="78" spans="1:8">
      <c r="A78" s="275" t="s">
        <v>26</v>
      </c>
      <c r="B78" s="276" t="s">
        <v>41</v>
      </c>
      <c r="C78" s="277" t="s">
        <v>42</v>
      </c>
      <c r="D78" s="278">
        <f>SUM(D79:D83)</f>
        <v>0</v>
      </c>
      <c r="E78" s="278">
        <f>SUM(E79:E83)</f>
        <v>911434.59791666665</v>
      </c>
      <c r="F78" s="278">
        <f>SUM(F79:F83)</f>
        <v>0</v>
      </c>
      <c r="G78" s="278">
        <f>SUM(G79:G83)</f>
        <v>0</v>
      </c>
      <c r="H78" s="278">
        <f>SUM(H79:H83)</f>
        <v>911434.59791666665</v>
      </c>
    </row>
    <row r="79" spans="1:8" hidden="1">
      <c r="A79" s="281" t="s">
        <v>26</v>
      </c>
      <c r="B79" s="279" t="s">
        <v>43</v>
      </c>
      <c r="C79" s="273" t="s">
        <v>44</v>
      </c>
      <c r="D79" s="274">
        <f>+'MODIFICACION N° 03'!D21</f>
        <v>0</v>
      </c>
      <c r="E79" s="274">
        <f>+'MODIFICACION N° 03'!D161+'MODIFICACION N° 03'!D220+'MODIFICACION N° 03'!D295+'MODIFICACION N° 03'!D372+'MODIFICACION N° 03'!D417+'MODIFICACION N° 03'!D597+'MODIFICACION N° 03'!D647+'MODIFICACION N° 03'!D928+'MODIFICACION N° 03'!D1061+'MODIFICACION N° 03'!D1156+'MODIFICACION N° 03'!D1233+'MODIFICACION N° 03'!D1382+'MODIFICACION N° 03'!D1454+'MODIFICACION N° 03'!D1716+'MODIFICACION N° 03'!D1757</f>
        <v>0</v>
      </c>
      <c r="F79" s="274">
        <f>+'MODIFICACION N° 03'!D1855+'MODIFICACION N° 03'!D1921+'MODIFICACION N° 03'!D1979+'MODIFICACION N° 03'!D2038+'MODIFICACION N° 03'!D2125+'MODIFICACION N° 03'!D2206+'MODIFICACION N° 03'!D2309</f>
        <v>0</v>
      </c>
      <c r="G79" s="274">
        <v>0</v>
      </c>
      <c r="H79" s="274">
        <f>SUM(D79:G79)</f>
        <v>0</v>
      </c>
    </row>
    <row r="80" spans="1:8" hidden="1">
      <c r="A80" s="281" t="s">
        <v>26</v>
      </c>
      <c r="B80" s="279" t="s">
        <v>227</v>
      </c>
      <c r="C80" s="273" t="s">
        <v>228</v>
      </c>
      <c r="D80" s="274">
        <f>+'MODIFICACION N° 03'!D22</f>
        <v>0</v>
      </c>
      <c r="E80" s="274">
        <f>+'MODIFICACION N° 03'!D1758+'MODIFICACION N° 03'!D1717+'MODIFICACION N° 03'!D1455+'MODIFICACION N° 03'!D1383+'MODIFICACION N° 03'!D1234+'MODIFICACION N° 03'!D1157+'MODIFICACION N° 03'!D1062+'MODIFICACION N° 03'!D929+'MODIFICACION N° 03'!D648+'MODIFICACION N° 03'!D598+'MODIFICACION N° 03'!D418+'MODIFICACION N° 03'!D296</f>
        <v>0</v>
      </c>
      <c r="F80" s="274">
        <f>+'MODIFICACION N° 03'!D2310+'MODIFICACION N° 03'!D2207+'MODIFICACION N° 03'!D2126+'MODIFICACION N° 03'!D2039+'MODIFICACION N° 03'!D1980+'MODIFICACION N° 03'!D1922+'MODIFICACION N° 03'!D1856</f>
        <v>0</v>
      </c>
      <c r="G80" s="274">
        <v>0</v>
      </c>
      <c r="H80" s="274">
        <f>SUM(D80:G80)</f>
        <v>0</v>
      </c>
    </row>
    <row r="81" spans="1:8">
      <c r="A81" s="281" t="s">
        <v>26</v>
      </c>
      <c r="B81" s="279" t="s">
        <v>45</v>
      </c>
      <c r="C81" s="273" t="s">
        <v>46</v>
      </c>
      <c r="D81" s="274">
        <f>+'MODIFICACION N° 03'!D23</f>
        <v>0</v>
      </c>
      <c r="E81" s="274">
        <f>+'MODIFICACION N° 03'!D162+'MODIFICACION N° 03'!D221+'MODIFICACION N° 03'!D297+'MODIFICACION N° 03'!D373+'MODIFICACION N° 03'!D419+'MODIFICACION N° 03'!D599+'MODIFICACION N° 03'!D649+'MODIFICACION N° 03'!D930+'MODIFICACION N° 03'!D1063+'MODIFICACION N° 03'!D1158+'MODIFICACION N° 03'!D1235+'MODIFICACION N° 03'!D1384+'MODIFICACION N° 03'!D1456+'MODIFICACION N° 03'!D1718+'MODIFICACION N° 03'!D1759</f>
        <v>911434.59791666665</v>
      </c>
      <c r="F81" s="274">
        <f>+'MODIFICACION N° 03'!D1857+'MODIFICACION N° 03'!D1923+'MODIFICACION N° 03'!D1981+'MODIFICACION N° 03'!D2040+'MODIFICACION N° 03'!D2127+'MODIFICACION N° 03'!D2208+'MODIFICACION N° 03'!D2311</f>
        <v>0</v>
      </c>
      <c r="G81" s="274">
        <v>0</v>
      </c>
      <c r="H81" s="274">
        <f>SUM(D81:G81)</f>
        <v>911434.59791666665</v>
      </c>
    </row>
    <row r="82" spans="1:8" hidden="1">
      <c r="A82" s="281" t="s">
        <v>26</v>
      </c>
      <c r="B82" s="279" t="s">
        <v>47</v>
      </c>
      <c r="C82" s="273" t="s">
        <v>48</v>
      </c>
      <c r="D82" s="274">
        <f>+'MODIFICACION N° 03'!D24</f>
        <v>0</v>
      </c>
      <c r="E82" s="274">
        <f>+'MODIFICACION N° 03'!D1760+'MODIFICACION N° 03'!D1719+'MODIFICACION N° 03'!D1457+'MODIFICACION N° 03'!D1385+'MODIFICACION N° 03'!D1236+'MODIFICACION N° 03'!D1159+'MODIFICACION N° 03'!D1064+'MODIFICACION N° 03'!D931+'MODIFICACION N° 03'!D650+'MODIFICACION N° 03'!D600+'MODIFICACION N° 03'!D420+'MODIFICACION N° 03'!D374+'MODIFICACION N° 03'!D298+'MODIFICACION N° 03'!D222+'MODIFICACION N° 03'!D163</f>
        <v>0</v>
      </c>
      <c r="F82" s="274">
        <f>+'MODIFICACION N° 03'!D2312+'MODIFICACION N° 03'!D2209+'MODIFICACION N° 03'!D2128+'MODIFICACION N° 03'!D2041+'MODIFICACION N° 03'!D1982+'MODIFICACION N° 03'!D1924+'MODIFICACION N° 03'!D1858</f>
        <v>0</v>
      </c>
      <c r="G82" s="274">
        <v>0</v>
      </c>
      <c r="H82" s="274">
        <f>SUM(D82:G82)</f>
        <v>0</v>
      </c>
    </row>
    <row r="83" spans="1:8" hidden="1">
      <c r="A83" s="281" t="s">
        <v>26</v>
      </c>
      <c r="B83" s="279" t="s">
        <v>342</v>
      </c>
      <c r="C83" s="273" t="s">
        <v>343</v>
      </c>
      <c r="D83" s="274">
        <f>+'MODIFICACION N° 03'!D25</f>
        <v>0</v>
      </c>
      <c r="E83" s="274">
        <f>+'MODIFICACION N° 03'!D164+'MODIFICACION N° 03'!D223+'MODIFICACION N° 03'!D299+'MODIFICACION N° 03'!D375+'MODIFICACION N° 03'!D421+'MODIFICACION N° 03'!D601+'MODIFICACION N° 03'!D651+'MODIFICACION N° 03'!D932+'MODIFICACION N° 03'!D1065+'MODIFICACION N° 03'!D1160+'MODIFICACION N° 03'!D1237+'MODIFICACION N° 03'!D1386+'MODIFICACION N° 03'!D1458+'MODIFICACION N° 03'!D1720+'MODIFICACION N° 03'!D1761</f>
        <v>0</v>
      </c>
      <c r="F83" s="274">
        <f>+'MODIFICACION N° 03'!D1859+'MODIFICACION N° 03'!D1925+'MODIFICACION N° 03'!D1983+'MODIFICACION N° 03'!D2042+'MODIFICACION N° 03'!D2129+'MODIFICACION N° 03'!D2210+'MODIFICACION N° 03'!D2313</f>
        <v>0</v>
      </c>
      <c r="G83" s="274">
        <v>0</v>
      </c>
      <c r="H83" s="274">
        <f>SUM(D83:G83)</f>
        <v>0</v>
      </c>
    </row>
    <row r="84" spans="1:8">
      <c r="A84" s="86"/>
      <c r="B84" s="279"/>
      <c r="C84" s="273"/>
      <c r="D84" s="274"/>
      <c r="E84" s="274"/>
      <c r="F84" s="274"/>
      <c r="G84" s="274"/>
      <c r="H84" s="274"/>
    </row>
    <row r="85" spans="1:8" ht="20.399999999999999">
      <c r="A85" s="275" t="s">
        <v>49</v>
      </c>
      <c r="B85" s="276" t="s">
        <v>50</v>
      </c>
      <c r="C85" s="282" t="s">
        <v>403</v>
      </c>
      <c r="D85" s="278">
        <f>SUM(D86:D87)</f>
        <v>0</v>
      </c>
      <c r="E85" s="278">
        <f>SUM(E86:E87)</f>
        <v>1066378.4795625</v>
      </c>
      <c r="F85" s="278">
        <f>SUM(F86:F87)</f>
        <v>0</v>
      </c>
      <c r="G85" s="278">
        <v>0</v>
      </c>
      <c r="H85" s="278">
        <f>SUM(H86:H87)</f>
        <v>1066378.4795625</v>
      </c>
    </row>
    <row r="86" spans="1:8" ht="20.399999999999999">
      <c r="A86" s="281" t="s">
        <v>49</v>
      </c>
      <c r="B86" s="279" t="s">
        <v>52</v>
      </c>
      <c r="C86" s="283" t="s">
        <v>262</v>
      </c>
      <c r="D86" s="284">
        <f>+'MODIFICACION N° 03'!D28</f>
        <v>0</v>
      </c>
      <c r="E86" s="284">
        <f>+'MODIFICACION N° 03'!D167+'MODIFICACION N° 03'!D226+'MODIFICACION N° 03'!D302+'MODIFICACION N° 03'!D378+'MODIFICACION N° 03'!D424+'MODIFICACION N° 03'!D604+'MODIFICACION N° 03'!D654+'MODIFICACION N° 03'!D935+'MODIFICACION N° 03'!D1068+'MODIFICACION N° 03'!D1163+'MODIFICACION N° 03'!D1240+'MODIFICACION N° 03'!D1389+'MODIFICACION N° 03'!D1461+'MODIFICACION N° 03'!D1723+'MODIFICACION N° 03'!D1764</f>
        <v>1011692.4036874999</v>
      </c>
      <c r="F86" s="284">
        <f>+'MODIFICACION N° 03'!D1862+'MODIFICACION N° 03'!D1928+'MODIFICACION N° 03'!D1986+'MODIFICACION N° 03'!D2045+'MODIFICACION N° 03'!D2132+'MODIFICACION N° 03'!D2213+'MODIFICACION N° 03'!D2316</f>
        <v>0</v>
      </c>
      <c r="G86" s="284">
        <v>0</v>
      </c>
      <c r="H86" s="284">
        <f>SUM(D86:G86)</f>
        <v>1011692.4036874999</v>
      </c>
    </row>
    <row r="87" spans="1:8" ht="20.399999999999999">
      <c r="A87" s="281" t="s">
        <v>49</v>
      </c>
      <c r="B87" s="279" t="s">
        <v>54</v>
      </c>
      <c r="C87" s="283" t="s">
        <v>55</v>
      </c>
      <c r="D87" s="284">
        <f>+'MODIFICACION N° 03'!D29</f>
        <v>0</v>
      </c>
      <c r="E87" s="284">
        <f>+'MODIFICACION N° 03'!D1765+'MODIFICACION N° 03'!D1724+'MODIFICACION N° 03'!D1462+'MODIFICACION N° 03'!D1390+'MODIFICACION N° 03'!D1241+'MODIFICACION N° 03'!D1164+'MODIFICACION N° 03'!D1069+'MODIFICACION N° 03'!D936+'MODIFICACION N° 03'!D655+'MODIFICACION N° 03'!D605+'MODIFICACION N° 03'!D425+'MODIFICACION N° 03'!D379+'MODIFICACION N° 03'!D303+'MODIFICACION N° 03'!D227+'MODIFICACION N° 03'!D168</f>
        <v>54686.075874999995</v>
      </c>
      <c r="F87" s="284">
        <f>+'MODIFICACION N° 03'!D2317+'MODIFICACION N° 03'!D2214+'MODIFICACION N° 03'!D2133+'MODIFICACION N° 03'!D2046+'MODIFICACION N° 03'!D1987+'MODIFICACION N° 03'!D1929+'MODIFICACION N° 03'!D1863</f>
        <v>0</v>
      </c>
      <c r="G87" s="284">
        <v>0</v>
      </c>
      <c r="H87" s="284">
        <f>SUM(D87:G87)</f>
        <v>54686.075874999995</v>
      </c>
    </row>
    <row r="88" spans="1:8">
      <c r="A88" s="268"/>
      <c r="B88" s="279"/>
      <c r="C88" s="273"/>
      <c r="D88" s="274"/>
      <c r="E88" s="274"/>
      <c r="F88" s="274"/>
      <c r="G88" s="274"/>
      <c r="H88" s="274"/>
    </row>
    <row r="89" spans="1:8" ht="20.399999999999999">
      <c r="A89" s="275" t="s">
        <v>49</v>
      </c>
      <c r="B89" s="276" t="s">
        <v>56</v>
      </c>
      <c r="C89" s="282" t="s">
        <v>57</v>
      </c>
      <c r="D89" s="278">
        <f>SUM(D90:D92)</f>
        <v>0</v>
      </c>
      <c r="E89" s="278">
        <f>SUM(E90:E92)</f>
        <v>1084971.7453600001</v>
      </c>
      <c r="F89" s="278">
        <f>SUM(F90:F92)</f>
        <v>0</v>
      </c>
      <c r="G89" s="278">
        <v>0</v>
      </c>
      <c r="H89" s="278">
        <f>SUM(H90:H92)</f>
        <v>1084971.7453600001</v>
      </c>
    </row>
    <row r="90" spans="1:8" ht="20.399999999999999">
      <c r="A90" s="281" t="s">
        <v>49</v>
      </c>
      <c r="B90" s="279" t="s">
        <v>58</v>
      </c>
      <c r="C90" s="283" t="s">
        <v>59</v>
      </c>
      <c r="D90" s="274">
        <f>+'MODIFICACION N° 03'!D32</f>
        <v>0</v>
      </c>
      <c r="E90" s="274">
        <f>+'MODIFICACION N° 03'!D1768+'MODIFICACION N° 03'!D1727+'MODIFICACION N° 03'!D1465+'MODIFICACION N° 03'!D1393+'MODIFICACION N° 03'!D1244+'MODIFICACION N° 03'!D1167+'MODIFICACION N° 03'!D1072+'MODIFICACION N° 03'!D939+'MODIFICACION N° 03'!D658+'MODIFICACION N° 03'!D608+'MODIFICACION N° 03'!D428+'MODIFICACION N° 03'!D382+'MODIFICACION N° 03'!D306+'MODIFICACION N° 03'!D230+'MODIFICACION N° 03'!D171</f>
        <v>592797.062485</v>
      </c>
      <c r="F90" s="274">
        <f>+'MODIFICACION N° 03'!D1866+'MODIFICACION N° 03'!D1932+'MODIFICACION N° 03'!D1990+'MODIFICACION N° 03'!D2049+'MODIFICACION N° 03'!D2136+'MODIFICACION N° 03'!D2217+'MODIFICACION N° 03'!D2320</f>
        <v>0</v>
      </c>
      <c r="G90" s="274">
        <v>0</v>
      </c>
      <c r="H90" s="274">
        <f>SUM(D90:G90)</f>
        <v>592797.062485</v>
      </c>
    </row>
    <row r="91" spans="1:8" ht="20.399999999999999">
      <c r="A91" s="281" t="s">
        <v>49</v>
      </c>
      <c r="B91" s="279" t="s">
        <v>60</v>
      </c>
      <c r="C91" s="283" t="s">
        <v>263</v>
      </c>
      <c r="D91" s="274">
        <f>+'MODIFICACION N° 03'!D33</f>
        <v>0</v>
      </c>
      <c r="E91" s="274">
        <f>+'MODIFICACION N° 03'!D172+'MODIFICACION N° 03'!D231+'MODIFICACION N° 03'!D307+'MODIFICACION N° 03'!D383+'MODIFICACION N° 03'!D429+'MODIFICACION N° 03'!D609+'MODIFICACION N° 03'!D659+'MODIFICACION N° 03'!D940+'MODIFICACION N° 03'!D1073+'MODIFICACION N° 03'!D1168+'MODIFICACION N° 03'!D1245+'MODIFICACION N° 03'!D1394+'MODIFICACION N° 03'!D1466+'MODIFICACION N° 03'!D1728+'MODIFICACION N° 03'!D1769</f>
        <v>328116.45525</v>
      </c>
      <c r="F91" s="274">
        <f>+'MODIFICACION N° 03'!D2321+'MODIFICACION N° 03'!D2218+'MODIFICACION N° 03'!D2137+'MODIFICACION N° 03'!D2050+'MODIFICACION N° 03'!D1991+'MODIFICACION N° 03'!D1933+'MODIFICACION N° 03'!D1867</f>
        <v>0</v>
      </c>
      <c r="G91" s="274">
        <v>0</v>
      </c>
      <c r="H91" s="274">
        <f>SUM(D91:G91)</f>
        <v>328116.45525</v>
      </c>
    </row>
    <row r="92" spans="1:8">
      <c r="A92" s="281" t="s">
        <v>49</v>
      </c>
      <c r="B92" s="279" t="s">
        <v>62</v>
      </c>
      <c r="C92" s="283" t="s">
        <v>63</v>
      </c>
      <c r="D92" s="274">
        <f>+'MODIFICACION N° 03'!D34</f>
        <v>0</v>
      </c>
      <c r="E92" s="274">
        <f>+'MODIFICACION N° 03'!D173+'MODIFICACION N° 03'!D232+'MODIFICACION N° 03'!D308+'MODIFICACION N° 03'!D384+'MODIFICACION N° 03'!D430+'MODIFICACION N° 03'!D610+'MODIFICACION N° 03'!D660+'MODIFICACION N° 03'!D941+'MODIFICACION N° 03'!D1074+'MODIFICACION N° 03'!D1169+'MODIFICACION N° 03'!D1246+'MODIFICACION N° 03'!D1395+'MODIFICACION N° 03'!D1467+'MODIFICACION N° 03'!D1729+'MODIFICACION N° 03'!D1770</f>
        <v>164058.227625</v>
      </c>
      <c r="F92" s="274">
        <f>+'MODIFICACION N° 03'!D1868+'MODIFICACION N° 03'!D1934+'MODIFICACION N° 03'!D1992+'MODIFICACION N° 03'!D2051+'MODIFICACION N° 03'!D2138+'MODIFICACION N° 03'!D2219+'MODIFICACION N° 03'!D2322</f>
        <v>0</v>
      </c>
      <c r="G92" s="274">
        <v>0</v>
      </c>
      <c r="H92" s="274">
        <f>SUM(D92:G92)</f>
        <v>164058.227625</v>
      </c>
    </row>
    <row r="93" spans="1:8">
      <c r="A93" s="268"/>
      <c r="B93" s="273"/>
      <c r="C93" s="273"/>
      <c r="D93" s="285"/>
      <c r="E93" s="285"/>
      <c r="F93" s="285"/>
      <c r="G93" s="285"/>
      <c r="H93" s="285"/>
    </row>
    <row r="94" spans="1:8">
      <c r="A94" s="268"/>
      <c r="B94" s="273"/>
      <c r="C94" s="273"/>
      <c r="D94" s="285"/>
      <c r="E94" s="285"/>
      <c r="F94" s="285"/>
      <c r="G94" s="285"/>
      <c r="H94" s="285"/>
    </row>
    <row r="95" spans="1:8">
      <c r="A95" s="86" t="s">
        <v>64</v>
      </c>
      <c r="B95" s="286" t="s">
        <v>205</v>
      </c>
      <c r="C95" s="271" t="s">
        <v>65</v>
      </c>
      <c r="D95" s="89">
        <f>+D97+D115+D124+D101+D107+D135+D128+D149+D131+D146</f>
        <v>50000</v>
      </c>
      <c r="E95" s="89">
        <f>+E97+E115+E124+E101+E107+E135+E128+E149+E131</f>
        <v>23500000</v>
      </c>
      <c r="F95" s="89">
        <f>+F97+F115+F124+F101+F107+F135+F128+F149+F131</f>
        <v>0</v>
      </c>
      <c r="G95" s="89">
        <v>0</v>
      </c>
      <c r="H95" s="89">
        <f>+H97+H115+H124+H101+H107+H135+H128+H149+H131+H146</f>
        <v>23550000</v>
      </c>
    </row>
    <row r="96" spans="1:8">
      <c r="A96" s="268"/>
      <c r="B96" s="279"/>
      <c r="C96" s="280"/>
      <c r="D96" s="81"/>
      <c r="E96" s="81"/>
      <c r="F96" s="81"/>
      <c r="G96" s="81"/>
      <c r="H96" s="81"/>
    </row>
    <row r="97" spans="1:8">
      <c r="A97" s="275" t="s">
        <v>64</v>
      </c>
      <c r="B97" s="276">
        <v>1.01</v>
      </c>
      <c r="C97" s="282" t="s">
        <v>67</v>
      </c>
      <c r="D97" s="278">
        <f>SUM(D98:D99)</f>
        <v>0</v>
      </c>
      <c r="E97" s="278">
        <f>SUM(E98:E99)</f>
        <v>9000000</v>
      </c>
      <c r="F97" s="278">
        <f>SUM(F98:F99)</f>
        <v>0</v>
      </c>
      <c r="G97" s="278">
        <f>SUM(G98:G99)</f>
        <v>0</v>
      </c>
      <c r="H97" s="278">
        <f>SUM(H98:H99)</f>
        <v>9000000</v>
      </c>
    </row>
    <row r="98" spans="1:8" hidden="1">
      <c r="A98" s="80" t="s">
        <v>64</v>
      </c>
      <c r="B98" s="90" t="s">
        <v>68</v>
      </c>
      <c r="C98" s="280" t="s">
        <v>510</v>
      </c>
      <c r="D98" s="81">
        <f>+'MODIFICACION N° 03'!D40</f>
        <v>0</v>
      </c>
      <c r="E98" s="81">
        <v>0</v>
      </c>
      <c r="F98" s="81">
        <v>0</v>
      </c>
      <c r="G98" s="81">
        <v>0</v>
      </c>
      <c r="H98" s="81">
        <f>SUM(D98:G98)</f>
        <v>0</v>
      </c>
    </row>
    <row r="99" spans="1:8">
      <c r="A99" s="80" t="s">
        <v>64</v>
      </c>
      <c r="B99" s="90" t="s">
        <v>70</v>
      </c>
      <c r="C99" s="280" t="s">
        <v>71</v>
      </c>
      <c r="D99" s="81">
        <v>0</v>
      </c>
      <c r="E99" s="81">
        <f>+'MODIFICACION N° 03'!D1473+'MODIFICACION N° 03'!D314+'MODIFICACION N° 03'!D238+'MODIFICACION N° 03'!D667+'MODIFICACION N° 03'!D947+'MODIFICACION N° 03'!D1175+'MODIFICACION N° 03'!D1776</f>
        <v>9000000</v>
      </c>
      <c r="F99" s="81">
        <f>+'MODIFICACION N° 03'!D2225+'MODIFICACION N° 03'!D1999+'MODIFICACION N° 03'!D2057</f>
        <v>0</v>
      </c>
      <c r="G99" s="81">
        <v>0</v>
      </c>
      <c r="H99" s="81">
        <f>SUM(D99:G99)</f>
        <v>9000000</v>
      </c>
    </row>
    <row r="100" spans="1:8">
      <c r="A100" s="268"/>
      <c r="B100" s="279"/>
      <c r="C100" s="280"/>
      <c r="D100" s="81"/>
      <c r="E100" s="81"/>
      <c r="F100" s="81"/>
      <c r="G100" s="81"/>
      <c r="H100" s="81"/>
    </row>
    <row r="101" spans="1:8">
      <c r="A101" s="275" t="s">
        <v>64</v>
      </c>
      <c r="B101" s="287" t="s">
        <v>72</v>
      </c>
      <c r="C101" s="288" t="s">
        <v>73</v>
      </c>
      <c r="D101" s="278">
        <f>SUM(D102:D105)</f>
        <v>50000</v>
      </c>
      <c r="E101" s="278">
        <f>SUM(E102:E105)</f>
        <v>0</v>
      </c>
      <c r="F101" s="278">
        <f>SUM(F102:F105)</f>
        <v>0</v>
      </c>
      <c r="G101" s="278">
        <f>SUM(G102:G105)</f>
        <v>0</v>
      </c>
      <c r="H101" s="278">
        <f>SUM(H102:H105)</f>
        <v>50000</v>
      </c>
    </row>
    <row r="102" spans="1:8" hidden="1">
      <c r="A102" s="204" t="s">
        <v>64</v>
      </c>
      <c r="B102" s="279" t="s">
        <v>358</v>
      </c>
      <c r="C102" s="280" t="s">
        <v>359</v>
      </c>
      <c r="D102" s="81">
        <v>0</v>
      </c>
      <c r="E102" s="81">
        <f>+'MODIFICACION N° 03'!D1477</f>
        <v>0</v>
      </c>
      <c r="F102" s="81">
        <v>0</v>
      </c>
      <c r="G102" s="81">
        <v>0</v>
      </c>
      <c r="H102" s="81">
        <f>SUM(D102:G102)</f>
        <v>0</v>
      </c>
    </row>
    <row r="103" spans="1:8" hidden="1">
      <c r="A103" s="204" t="s">
        <v>64</v>
      </c>
      <c r="B103" s="279" t="s">
        <v>74</v>
      </c>
      <c r="C103" s="280" t="s">
        <v>75</v>
      </c>
      <c r="D103" s="81">
        <v>0</v>
      </c>
      <c r="E103" s="81">
        <f>+'MODIFICACION N° 03'!D241+'MODIFICACION N° 03'!D317+'MODIFICACION N° 03'!D436+'MODIFICACION N° 03'!D616+'MODIFICACION N° 03'!D1176+'MODIFICACION N° 03'!D1405+'MODIFICACION N° 03'!D950</f>
        <v>0</v>
      </c>
      <c r="F103" s="81">
        <v>0</v>
      </c>
      <c r="G103" s="81">
        <v>0</v>
      </c>
      <c r="H103" s="81">
        <f>SUM(D103:G103)</f>
        <v>0</v>
      </c>
    </row>
    <row r="104" spans="1:8">
      <c r="A104" s="204" t="s">
        <v>64</v>
      </c>
      <c r="B104" s="279" t="s">
        <v>814</v>
      </c>
      <c r="C104" s="280" t="s">
        <v>815</v>
      </c>
      <c r="D104" s="81">
        <f>+'MODIFICACION N° 03'!D43</f>
        <v>50000</v>
      </c>
      <c r="E104" s="81">
        <v>0</v>
      </c>
      <c r="F104" s="81">
        <v>0</v>
      </c>
      <c r="G104" s="81"/>
      <c r="H104" s="81">
        <f>SUM(D104:G104)</f>
        <v>50000</v>
      </c>
    </row>
    <row r="105" spans="1:8" hidden="1">
      <c r="A105" s="204" t="s">
        <v>64</v>
      </c>
      <c r="B105" s="279" t="s">
        <v>76</v>
      </c>
      <c r="C105" s="280" t="s">
        <v>77</v>
      </c>
      <c r="D105" s="81">
        <v>0</v>
      </c>
      <c r="E105" s="81">
        <f>+'MODIFICACION N° 03'!D1479+'MODIFICACION N° 03'!D1406+'MODIFICACION N° 03'!D1081</f>
        <v>0</v>
      </c>
      <c r="F105" s="81">
        <v>0</v>
      </c>
      <c r="G105" s="81">
        <v>0</v>
      </c>
      <c r="H105" s="81">
        <f>SUM(D105:G105)</f>
        <v>0</v>
      </c>
    </row>
    <row r="106" spans="1:8">
      <c r="A106" s="204"/>
      <c r="B106" s="279"/>
      <c r="C106" s="280"/>
      <c r="D106" s="81"/>
      <c r="E106" s="81"/>
      <c r="F106" s="81"/>
      <c r="G106" s="81"/>
      <c r="H106" s="81"/>
    </row>
    <row r="107" spans="1:8" hidden="1">
      <c r="A107" s="275" t="s">
        <v>64</v>
      </c>
      <c r="B107" s="287" t="s">
        <v>279</v>
      </c>
      <c r="C107" s="288" t="s">
        <v>78</v>
      </c>
      <c r="D107" s="278">
        <f>SUM(D108:D113)</f>
        <v>0</v>
      </c>
      <c r="E107" s="278">
        <f>SUM(E108:E113)</f>
        <v>0</v>
      </c>
      <c r="F107" s="278">
        <f>SUM(F108:F113)</f>
        <v>0</v>
      </c>
      <c r="G107" s="278">
        <f>SUM(G108:G113)</f>
        <v>0</v>
      </c>
      <c r="H107" s="278">
        <f>SUM(H108:H113)</f>
        <v>0</v>
      </c>
    </row>
    <row r="108" spans="1:8" hidden="1">
      <c r="A108" s="204" t="s">
        <v>64</v>
      </c>
      <c r="B108" s="279" t="s">
        <v>79</v>
      </c>
      <c r="C108" s="280" t="s">
        <v>80</v>
      </c>
      <c r="D108" s="81">
        <v>0</v>
      </c>
      <c r="E108" s="81">
        <f>+'MODIFICACION N° 03'!D1482+'MODIFICACION N° 03'!D1084</f>
        <v>0</v>
      </c>
      <c r="F108" s="81">
        <v>0</v>
      </c>
      <c r="G108" s="81">
        <v>0</v>
      </c>
      <c r="H108" s="81">
        <f t="shared" ref="H108:H113" si="2">SUM(D108:G108)</f>
        <v>0</v>
      </c>
    </row>
    <row r="109" spans="1:8" hidden="1">
      <c r="A109" s="204" t="s">
        <v>64</v>
      </c>
      <c r="B109" s="279" t="s">
        <v>214</v>
      </c>
      <c r="C109" s="280" t="s">
        <v>215</v>
      </c>
      <c r="D109" s="81">
        <v>0</v>
      </c>
      <c r="E109" s="81">
        <f>+'MODIFICACION N° 03'!D1085+'MODIFICACION N° 03'!D670</f>
        <v>0</v>
      </c>
      <c r="F109" s="81">
        <v>0</v>
      </c>
      <c r="G109" s="81">
        <v>0</v>
      </c>
      <c r="H109" s="81">
        <f t="shared" si="2"/>
        <v>0</v>
      </c>
    </row>
    <row r="110" spans="1:8" hidden="1">
      <c r="A110" s="204" t="s">
        <v>64</v>
      </c>
      <c r="B110" s="279" t="s">
        <v>81</v>
      </c>
      <c r="C110" s="280" t="s">
        <v>82</v>
      </c>
      <c r="D110" s="81">
        <f>+'MODIFICACION N° 03'!D47</f>
        <v>0</v>
      </c>
      <c r="E110" s="81">
        <f>+'MODIFICACION N° 03'!D671+'MODIFICACION N° 03'!D953</f>
        <v>0</v>
      </c>
      <c r="F110" s="81">
        <f>+'MODIFICACION N° 03'!D2328</f>
        <v>0</v>
      </c>
      <c r="G110" s="81">
        <v>0</v>
      </c>
      <c r="H110" s="81">
        <f t="shared" si="2"/>
        <v>0</v>
      </c>
    </row>
    <row r="111" spans="1:8" hidden="1">
      <c r="A111" s="204" t="s">
        <v>64</v>
      </c>
      <c r="B111" s="279" t="s">
        <v>83</v>
      </c>
      <c r="C111" s="280" t="s">
        <v>84</v>
      </c>
      <c r="D111" s="81">
        <f>+'MODIFICACION N° 03'!D48</f>
        <v>0</v>
      </c>
      <c r="E111" s="81">
        <v>0</v>
      </c>
      <c r="F111" s="81">
        <v>0</v>
      </c>
      <c r="G111" s="81">
        <v>0</v>
      </c>
      <c r="H111" s="81">
        <f t="shared" si="2"/>
        <v>0</v>
      </c>
    </row>
    <row r="112" spans="1:8" ht="20.399999999999999" hidden="1">
      <c r="A112" s="204" t="s">
        <v>64</v>
      </c>
      <c r="B112" s="279" t="s">
        <v>85</v>
      </c>
      <c r="C112" s="289" t="s">
        <v>86</v>
      </c>
      <c r="D112" s="81">
        <v>0</v>
      </c>
      <c r="E112" s="81">
        <f>+'MODIFICACION N° 03'!D1086</f>
        <v>0</v>
      </c>
      <c r="F112" s="81">
        <v>0</v>
      </c>
      <c r="G112" s="81">
        <v>0</v>
      </c>
      <c r="H112" s="81">
        <f t="shared" si="2"/>
        <v>0</v>
      </c>
    </row>
    <row r="113" spans="1:8" hidden="1">
      <c r="A113" s="204" t="s">
        <v>64</v>
      </c>
      <c r="B113" s="279" t="s">
        <v>87</v>
      </c>
      <c r="C113" s="280" t="s">
        <v>88</v>
      </c>
      <c r="D113" s="81">
        <v>0</v>
      </c>
      <c r="E113" s="81">
        <v>0</v>
      </c>
      <c r="F113" s="81">
        <v>0</v>
      </c>
      <c r="G113" s="81">
        <v>0</v>
      </c>
      <c r="H113" s="81">
        <f t="shared" si="2"/>
        <v>0</v>
      </c>
    </row>
    <row r="114" spans="1:8" hidden="1">
      <c r="A114" s="204"/>
      <c r="B114" s="279"/>
      <c r="C114" s="280"/>
      <c r="D114" s="81"/>
      <c r="E114" s="81"/>
      <c r="F114" s="81"/>
      <c r="G114" s="81"/>
      <c r="H114" s="81"/>
    </row>
    <row r="115" spans="1:8">
      <c r="A115" s="275" t="s">
        <v>64</v>
      </c>
      <c r="B115" s="276" t="s">
        <v>89</v>
      </c>
      <c r="C115" s="282" t="s">
        <v>90</v>
      </c>
      <c r="D115" s="278">
        <f>SUM(D116:D122)</f>
        <v>0</v>
      </c>
      <c r="E115" s="278">
        <f t="shared" ref="E115:H115" si="3">SUM(E116:E122)</f>
        <v>1000000</v>
      </c>
      <c r="F115" s="278">
        <f t="shared" si="3"/>
        <v>0</v>
      </c>
      <c r="G115" s="278">
        <f t="shared" si="3"/>
        <v>0</v>
      </c>
      <c r="H115" s="278">
        <f t="shared" si="3"/>
        <v>1000000</v>
      </c>
    </row>
    <row r="116" spans="1:8" hidden="1">
      <c r="A116" s="281" t="s">
        <v>64</v>
      </c>
      <c r="B116" s="90" t="s">
        <v>360</v>
      </c>
      <c r="C116" s="273" t="s">
        <v>361</v>
      </c>
      <c r="D116" s="81">
        <v>0</v>
      </c>
      <c r="E116" s="81">
        <f>+'MODIFICACION N° 03'!D1485+'MODIFICACION N° 03'!D956</f>
        <v>0</v>
      </c>
      <c r="F116" s="81">
        <v>0</v>
      </c>
      <c r="G116" s="81">
        <v>0</v>
      </c>
      <c r="H116" s="81">
        <f t="shared" ref="H116" si="4">SUM(D116:G116)</f>
        <v>0</v>
      </c>
    </row>
    <row r="117" spans="1:8" hidden="1">
      <c r="A117" s="281" t="s">
        <v>64</v>
      </c>
      <c r="B117" s="90" t="s">
        <v>245</v>
      </c>
      <c r="C117" s="273" t="s">
        <v>246</v>
      </c>
      <c r="D117" s="81">
        <v>0</v>
      </c>
      <c r="E117" s="81">
        <v>0</v>
      </c>
      <c r="F117" s="81">
        <f>+'MODIFICACION N° 03'!D2331</f>
        <v>0</v>
      </c>
      <c r="G117" s="81">
        <v>0</v>
      </c>
      <c r="H117" s="81">
        <f t="shared" ref="H117:H122" si="5">SUM(D117:G117)</f>
        <v>0</v>
      </c>
    </row>
    <row r="118" spans="1:8" hidden="1">
      <c r="A118" s="281" t="s">
        <v>64</v>
      </c>
      <c r="B118" s="90" t="s">
        <v>207</v>
      </c>
      <c r="C118" s="273" t="s">
        <v>216</v>
      </c>
      <c r="D118" s="81">
        <v>0</v>
      </c>
      <c r="E118" s="81">
        <f>+'MODIFICACION N° 03'!D1735+'MODIFICACION N° 03'!D439+'MODIFICACION N° 03'!D674+'MODIFICACION N° 03'!D1486</f>
        <v>0</v>
      </c>
      <c r="F118" s="81">
        <f>+'MODIFICACION N° 03'!D2409+'MODIFICACION N° 03'!D2228+'MODIFICACION N° 03'!D2147+'MODIFICACION N° 03'!D2332</f>
        <v>0</v>
      </c>
      <c r="G118" s="81">
        <v>0</v>
      </c>
      <c r="H118" s="81">
        <f t="shared" si="5"/>
        <v>0</v>
      </c>
    </row>
    <row r="119" spans="1:8" hidden="1">
      <c r="A119" s="281" t="s">
        <v>64</v>
      </c>
      <c r="B119" s="90" t="s">
        <v>91</v>
      </c>
      <c r="C119" s="273" t="s">
        <v>92</v>
      </c>
      <c r="D119" s="81">
        <f>+'MODIFICACION N° 03'!D51</f>
        <v>0</v>
      </c>
      <c r="E119" s="81">
        <f>+'MODIFICACION N° 03'!D1179</f>
        <v>0</v>
      </c>
      <c r="F119" s="81">
        <v>0</v>
      </c>
      <c r="G119" s="81">
        <v>0</v>
      </c>
      <c r="H119" s="81">
        <f t="shared" si="5"/>
        <v>0</v>
      </c>
    </row>
    <row r="120" spans="1:8" hidden="1">
      <c r="A120" s="290" t="s">
        <v>64</v>
      </c>
      <c r="B120" s="291" t="s">
        <v>93</v>
      </c>
      <c r="C120" s="289" t="s">
        <v>94</v>
      </c>
      <c r="D120" s="81">
        <f>+'MODIFICACION N° 03'!D52</f>
        <v>0</v>
      </c>
      <c r="E120" s="81">
        <v>0</v>
      </c>
      <c r="F120" s="81">
        <v>0</v>
      </c>
      <c r="G120" s="81">
        <v>0</v>
      </c>
      <c r="H120" s="81">
        <f t="shared" si="5"/>
        <v>0</v>
      </c>
    </row>
    <row r="121" spans="1:8">
      <c r="A121" s="290" t="s">
        <v>64</v>
      </c>
      <c r="B121" s="291" t="s">
        <v>95</v>
      </c>
      <c r="C121" s="289" t="s">
        <v>96</v>
      </c>
      <c r="D121" s="81">
        <f>+'MODIFICACION N° 03'!D53</f>
        <v>0</v>
      </c>
      <c r="E121" s="81">
        <f>+'MODIFICACION N° 03'!D391+'MODIFICACION N° 03'!D675+'MODIFICACION N° 03'!D1615+'MODIFICACION N° 03'!D514+'MODIFICACION N° 03'!D1284</f>
        <v>1000000</v>
      </c>
      <c r="F121" s="81">
        <v>0</v>
      </c>
      <c r="G121" s="81">
        <v>0</v>
      </c>
      <c r="H121" s="81">
        <f t="shared" si="5"/>
        <v>1000000</v>
      </c>
    </row>
    <row r="122" spans="1:8" hidden="1">
      <c r="A122" s="281" t="s">
        <v>64</v>
      </c>
      <c r="B122" s="90" t="s">
        <v>97</v>
      </c>
      <c r="C122" s="273" t="s">
        <v>98</v>
      </c>
      <c r="D122" s="81">
        <v>0</v>
      </c>
      <c r="E122" s="81">
        <f>++'MODIFICACION N° 03'!D1489+'MODIFICACION N° 03'!D676+'MODIFICACION N° 03'!D619+'MODIFICACION N° 03'!D1736+'MODIFICACION N° 03'!D441</f>
        <v>0</v>
      </c>
      <c r="F122" s="81">
        <f>+'MODIFICACION N° 03'!D2333+'MODIFICACION N° 03'!D2438</f>
        <v>0</v>
      </c>
      <c r="G122" s="81">
        <v>0</v>
      </c>
      <c r="H122" s="81">
        <f t="shared" si="5"/>
        <v>0</v>
      </c>
    </row>
    <row r="123" spans="1:8" ht="10.8" customHeight="1">
      <c r="A123" s="268"/>
      <c r="B123" s="279"/>
      <c r="C123" s="273"/>
      <c r="D123" s="81"/>
      <c r="E123" s="81"/>
      <c r="F123" s="81"/>
      <c r="G123" s="81"/>
      <c r="H123" s="81"/>
    </row>
    <row r="124" spans="1:8" hidden="1">
      <c r="A124" s="275" t="s">
        <v>64</v>
      </c>
      <c r="B124" s="276">
        <v>1.05</v>
      </c>
      <c r="C124" s="282" t="s">
        <v>362</v>
      </c>
      <c r="D124" s="278">
        <f>SUM(D125:D126)</f>
        <v>0</v>
      </c>
      <c r="E124" s="278">
        <f t="shared" ref="E124:H124" si="6">SUM(E125:E126)</f>
        <v>0</v>
      </c>
      <c r="F124" s="278">
        <f t="shared" si="6"/>
        <v>0</v>
      </c>
      <c r="G124" s="278">
        <f t="shared" si="6"/>
        <v>0</v>
      </c>
      <c r="H124" s="278">
        <f t="shared" si="6"/>
        <v>0</v>
      </c>
    </row>
    <row r="125" spans="1:8" ht="10.199999999999999" hidden="1" customHeight="1">
      <c r="A125" s="281" t="s">
        <v>64</v>
      </c>
      <c r="B125" s="90" t="s">
        <v>249</v>
      </c>
      <c r="C125" s="273" t="s">
        <v>250</v>
      </c>
      <c r="D125" s="81">
        <f>+'MODIFICACION N° 03'!D56</f>
        <v>0</v>
      </c>
      <c r="E125" s="81">
        <f>+'MODIFICACION N° 03'!D679</f>
        <v>0</v>
      </c>
      <c r="F125" s="81">
        <v>0</v>
      </c>
      <c r="G125" s="81">
        <v>0</v>
      </c>
      <c r="H125" s="81">
        <f>SUM(D125:G125)</f>
        <v>0</v>
      </c>
    </row>
    <row r="126" spans="1:8" ht="10.199999999999999" hidden="1" customHeight="1">
      <c r="A126" s="281" t="s">
        <v>64</v>
      </c>
      <c r="B126" s="90" t="s">
        <v>580</v>
      </c>
      <c r="C126" s="273" t="s">
        <v>581</v>
      </c>
      <c r="D126" s="81">
        <f>+'MODIFICACION N° 03'!D57</f>
        <v>0</v>
      </c>
      <c r="E126" s="81">
        <v>0</v>
      </c>
      <c r="F126" s="81">
        <v>0</v>
      </c>
      <c r="G126" s="81">
        <v>0</v>
      </c>
      <c r="H126" s="81">
        <f>SUM(D126:G126)</f>
        <v>0</v>
      </c>
    </row>
    <row r="127" spans="1:8" ht="10.199999999999999" hidden="1" customHeight="1">
      <c r="A127" s="281"/>
      <c r="B127" s="90"/>
      <c r="C127" s="273"/>
      <c r="D127" s="81"/>
      <c r="E127" s="81"/>
      <c r="F127" s="81"/>
      <c r="G127" s="81"/>
      <c r="H127" s="81"/>
    </row>
    <row r="128" spans="1:8" hidden="1">
      <c r="A128" s="275" t="s">
        <v>64</v>
      </c>
      <c r="B128" s="276" t="s">
        <v>99</v>
      </c>
      <c r="C128" s="282" t="s">
        <v>100</v>
      </c>
      <c r="D128" s="278">
        <f>SUM(D129:D129)</f>
        <v>0</v>
      </c>
      <c r="E128" s="278">
        <f>SUM(E129:E129)</f>
        <v>0</v>
      </c>
      <c r="F128" s="278">
        <f>SUM(F129:F129)</f>
        <v>0</v>
      </c>
      <c r="G128" s="278">
        <f>SUM(G129:G129)</f>
        <v>0</v>
      </c>
      <c r="H128" s="278">
        <f>SUM(H129:H129)</f>
        <v>0</v>
      </c>
    </row>
    <row r="129" spans="1:8" hidden="1">
      <c r="A129" s="281" t="s">
        <v>64</v>
      </c>
      <c r="B129" s="90" t="s">
        <v>101</v>
      </c>
      <c r="C129" s="273" t="s">
        <v>102</v>
      </c>
      <c r="D129" s="81">
        <f>+'MODIFICACION N° 03'!D60</f>
        <v>0</v>
      </c>
      <c r="E129" s="81">
        <f>+'MODIFICACION N° 03'!D622</f>
        <v>0</v>
      </c>
      <c r="F129" s="81">
        <f>+'MODIFICACION N° 03'!D1874</f>
        <v>0</v>
      </c>
      <c r="G129" s="81">
        <v>0</v>
      </c>
      <c r="H129" s="81">
        <f>SUM(D129:G129)</f>
        <v>0</v>
      </c>
    </row>
    <row r="130" spans="1:8" ht="10.199999999999999" hidden="1" customHeight="1">
      <c r="A130" s="281"/>
      <c r="B130" s="90"/>
      <c r="C130" s="273"/>
      <c r="D130" s="81"/>
      <c r="E130" s="81"/>
      <c r="F130" s="81"/>
      <c r="G130" s="81"/>
      <c r="H130" s="81"/>
    </row>
    <row r="131" spans="1:8" ht="10.199999999999999" customHeight="1">
      <c r="A131" s="275" t="s">
        <v>64</v>
      </c>
      <c r="B131" s="276" t="s">
        <v>281</v>
      </c>
      <c r="C131" s="282" t="s">
        <v>282</v>
      </c>
      <c r="D131" s="278">
        <f>+D132</f>
        <v>0</v>
      </c>
      <c r="E131" s="278">
        <f>+E132+E133</f>
        <v>13500000</v>
      </c>
      <c r="F131" s="278">
        <f>+F132+F133</f>
        <v>0</v>
      </c>
      <c r="G131" s="278">
        <f>+G132+G133</f>
        <v>0</v>
      </c>
      <c r="H131" s="278">
        <f>SUM(H132:H133)</f>
        <v>13500000</v>
      </c>
    </row>
    <row r="132" spans="1:8" ht="10.199999999999999" customHeight="1">
      <c r="A132" s="281" t="s">
        <v>64</v>
      </c>
      <c r="B132" s="90" t="s">
        <v>363</v>
      </c>
      <c r="C132" s="273" t="s">
        <v>364</v>
      </c>
      <c r="D132" s="81">
        <f>+'MODIFICACION N° 03'!D63</f>
        <v>0</v>
      </c>
      <c r="E132" s="81">
        <f>+'MODIFICACION N° 03'!D683+'MODIFICACION N° 03'!D959</f>
        <v>3000000</v>
      </c>
      <c r="F132" s="81">
        <v>0</v>
      </c>
      <c r="G132" s="81">
        <v>0</v>
      </c>
      <c r="H132" s="81">
        <f>SUM(D132:G132)</f>
        <v>3000000</v>
      </c>
    </row>
    <row r="133" spans="1:8" ht="10.199999999999999" customHeight="1">
      <c r="A133" s="281" t="s">
        <v>64</v>
      </c>
      <c r="B133" s="90" t="s">
        <v>283</v>
      </c>
      <c r="C133" s="273" t="s">
        <v>284</v>
      </c>
      <c r="D133" s="81">
        <v>0</v>
      </c>
      <c r="E133" s="81">
        <f>+'MODIFICACION N° 03'!D684+'MODIFICACION N° 03'!D1573</f>
        <v>10500000</v>
      </c>
      <c r="F133" s="81">
        <v>0</v>
      </c>
      <c r="G133" s="81">
        <v>0</v>
      </c>
      <c r="H133" s="81">
        <f>SUM(D133:G133)</f>
        <v>10500000</v>
      </c>
    </row>
    <row r="134" spans="1:8" ht="10.199999999999999" hidden="1" customHeight="1">
      <c r="A134" s="281"/>
      <c r="B134" s="90"/>
      <c r="C134" s="273"/>
      <c r="D134" s="81"/>
      <c r="E134" s="81"/>
      <c r="F134" s="81"/>
      <c r="G134" s="81"/>
      <c r="H134" s="81"/>
    </row>
    <row r="135" spans="1:8" ht="10.199999999999999" hidden="1" customHeight="1">
      <c r="A135" s="275" t="s">
        <v>64</v>
      </c>
      <c r="B135" s="276" t="s">
        <v>251</v>
      </c>
      <c r="C135" s="282" t="s">
        <v>103</v>
      </c>
      <c r="D135" s="278">
        <f>SUM(D136:D144)</f>
        <v>0</v>
      </c>
      <c r="E135" s="278">
        <f>SUM(E136:E144)</f>
        <v>0</v>
      </c>
      <c r="F135" s="278">
        <f>SUM(F136:F144)</f>
        <v>0</v>
      </c>
      <c r="G135" s="278">
        <f>SUM(G136:G144)</f>
        <v>0</v>
      </c>
      <c r="H135" s="278">
        <f>SUM(H136:H144)</f>
        <v>0</v>
      </c>
    </row>
    <row r="136" spans="1:8" hidden="1">
      <c r="A136" s="281" t="s">
        <v>64</v>
      </c>
      <c r="B136" s="90" t="s">
        <v>104</v>
      </c>
      <c r="C136" s="283" t="s">
        <v>105</v>
      </c>
      <c r="D136" s="81">
        <f>+'MODIFICACION N° 03'!D66</f>
        <v>0</v>
      </c>
      <c r="E136" s="81">
        <f>+'MODIFICACION N° 03'!D1089+'MODIFICACION N° 03'!D1499+'MODIFICACION N° 03'!D687</f>
        <v>0</v>
      </c>
      <c r="F136" s="81">
        <f>+'MODIFICACION N° 03'!D1827</f>
        <v>0</v>
      </c>
      <c r="G136" s="81">
        <v>0</v>
      </c>
      <c r="H136" s="81">
        <f t="shared" ref="H136:H142" si="7">SUM(D136:G136)</f>
        <v>0</v>
      </c>
    </row>
    <row r="137" spans="1:8" hidden="1">
      <c r="A137" s="281" t="s">
        <v>64</v>
      </c>
      <c r="B137" s="90" t="s">
        <v>570</v>
      </c>
      <c r="C137" s="283" t="s">
        <v>571</v>
      </c>
      <c r="D137" s="81">
        <v>0</v>
      </c>
      <c r="E137" s="81">
        <f>+'MODIFICACION N° 03'!D1090</f>
        <v>0</v>
      </c>
      <c r="F137" s="81">
        <v>0</v>
      </c>
      <c r="G137" s="81"/>
      <c r="H137" s="81">
        <f t="shared" si="7"/>
        <v>0</v>
      </c>
    </row>
    <row r="138" spans="1:8" hidden="1">
      <c r="A138" s="281" t="s">
        <v>64</v>
      </c>
      <c r="B138" s="90" t="s">
        <v>252</v>
      </c>
      <c r="C138" s="283" t="s">
        <v>253</v>
      </c>
      <c r="D138" s="81">
        <v>0</v>
      </c>
      <c r="E138" s="81">
        <f>+'MODIFICACION N° 03'!D444+'MODIFICACION N° 03'!D1091</f>
        <v>0</v>
      </c>
      <c r="F138" s="81">
        <f>+'MODIFICACION N° 03'!D1828</f>
        <v>0</v>
      </c>
      <c r="G138" s="81">
        <v>0</v>
      </c>
      <c r="H138" s="81">
        <f t="shared" si="7"/>
        <v>0</v>
      </c>
    </row>
    <row r="139" spans="1:8" ht="20.399999999999999" hidden="1">
      <c r="A139" s="281" t="s">
        <v>64</v>
      </c>
      <c r="B139" s="90" t="s">
        <v>108</v>
      </c>
      <c r="C139" s="283" t="s">
        <v>109</v>
      </c>
      <c r="D139" s="81">
        <f>+'MODIFICACION N° 03'!D68</f>
        <v>0</v>
      </c>
      <c r="E139" s="81">
        <f>+'MODIFICACION N° 03'!D320+'MODIFICACION N° 03'!D445+'MODIFICACION N° 03'!D688</f>
        <v>0</v>
      </c>
      <c r="F139" s="81">
        <f>+'MODIFICACION N° 03'!D2231</f>
        <v>0</v>
      </c>
      <c r="G139" s="81">
        <v>0</v>
      </c>
      <c r="H139" s="81">
        <f t="shared" si="7"/>
        <v>0</v>
      </c>
    </row>
    <row r="140" spans="1:8" hidden="1">
      <c r="A140" s="281" t="s">
        <v>64</v>
      </c>
      <c r="B140" s="90" t="s">
        <v>110</v>
      </c>
      <c r="C140" s="283" t="s">
        <v>111</v>
      </c>
      <c r="D140" s="81">
        <f>+'MODIFICACION N° 03'!D67</f>
        <v>0</v>
      </c>
      <c r="E140" s="81">
        <f>+'MODIFICACION N° 03'!D1182+'MODIFICACION N° 03'!D1500+'MODIFICACION N° 03'!D244</f>
        <v>0</v>
      </c>
      <c r="F140" s="81">
        <f>+'MODIFICACION N° 03'!D2232</f>
        <v>0</v>
      </c>
      <c r="G140" s="81">
        <v>0</v>
      </c>
      <c r="H140" s="81">
        <f t="shared" si="7"/>
        <v>0</v>
      </c>
    </row>
    <row r="141" spans="1:8" ht="9" hidden="1" customHeight="1">
      <c r="A141" s="281" t="s">
        <v>64</v>
      </c>
      <c r="B141" s="90" t="s">
        <v>106</v>
      </c>
      <c r="C141" s="283" t="s">
        <v>107</v>
      </c>
      <c r="D141" s="81">
        <f>+'MODIFICACION N° 03'!D69</f>
        <v>0</v>
      </c>
      <c r="E141" s="81">
        <f>+'MODIFICACION N° 03'!D689</f>
        <v>0</v>
      </c>
      <c r="F141" s="81">
        <v>0</v>
      </c>
      <c r="G141" s="81">
        <v>0</v>
      </c>
      <c r="H141" s="81">
        <f t="shared" si="7"/>
        <v>0</v>
      </c>
    </row>
    <row r="142" spans="1:8" ht="20.399999999999999" hidden="1">
      <c r="A142" s="281" t="s">
        <v>64</v>
      </c>
      <c r="B142" s="90" t="s">
        <v>112</v>
      </c>
      <c r="C142" s="283" t="s">
        <v>113</v>
      </c>
      <c r="D142" s="81">
        <f>+'MODIFICACION N° 03'!D70</f>
        <v>0</v>
      </c>
      <c r="E142" s="81">
        <f>+'MODIFICACION N° 03'!D1303</f>
        <v>0</v>
      </c>
      <c r="F142" s="81">
        <v>0</v>
      </c>
      <c r="G142" s="81">
        <v>0</v>
      </c>
      <c r="H142" s="81">
        <f t="shared" si="7"/>
        <v>0</v>
      </c>
    </row>
    <row r="143" spans="1:8" ht="20.399999999999999" hidden="1">
      <c r="A143" s="281" t="s">
        <v>64</v>
      </c>
      <c r="B143" s="90" t="s">
        <v>114</v>
      </c>
      <c r="C143" s="283" t="s">
        <v>115</v>
      </c>
      <c r="D143" s="81">
        <f>+'MODIFICACION N° 03'!D71</f>
        <v>0</v>
      </c>
      <c r="E143" s="81">
        <f>+'MODIFICACION N° 03'!D321+'MODIFICACION N° 03'!D1501+'MODIFICACION N° 03'!D446</f>
        <v>0</v>
      </c>
      <c r="F143" s="81">
        <v>0</v>
      </c>
      <c r="G143" s="81">
        <v>0</v>
      </c>
      <c r="H143" s="81">
        <f t="shared" ref="H143:H147" si="8">SUM(D143:G143)</f>
        <v>0</v>
      </c>
    </row>
    <row r="144" spans="1:8" ht="10.199999999999999" hidden="1" customHeight="1">
      <c r="A144" s="281" t="s">
        <v>64</v>
      </c>
      <c r="B144" s="90" t="s">
        <v>116</v>
      </c>
      <c r="C144" s="273" t="s">
        <v>117</v>
      </c>
      <c r="D144" s="81">
        <v>0</v>
      </c>
      <c r="E144" s="81">
        <f>+'MODIFICACION N° 03'!D1502+'MODIFICACION N° 03'!D962</f>
        <v>0</v>
      </c>
      <c r="F144" s="81">
        <v>0</v>
      </c>
      <c r="G144" s="81">
        <v>0</v>
      </c>
      <c r="H144" s="81">
        <f t="shared" si="8"/>
        <v>0</v>
      </c>
    </row>
    <row r="145" spans="1:8" ht="10.199999999999999" hidden="1" customHeight="1">
      <c r="A145" s="281"/>
      <c r="B145" s="90"/>
      <c r="C145" s="273"/>
      <c r="D145" s="81"/>
      <c r="E145" s="81"/>
      <c r="F145" s="81"/>
      <c r="G145" s="81"/>
      <c r="H145" s="81"/>
    </row>
    <row r="146" spans="1:8" ht="10.199999999999999" hidden="1" customHeight="1">
      <c r="A146" s="275" t="s">
        <v>374</v>
      </c>
      <c r="B146" s="276">
        <v>1.0900000000000001</v>
      </c>
      <c r="C146" s="282" t="s">
        <v>511</v>
      </c>
      <c r="D146" s="278">
        <f>+D147</f>
        <v>0</v>
      </c>
      <c r="E146" s="278">
        <f>+E147</f>
        <v>0</v>
      </c>
      <c r="F146" s="278">
        <f>+F147</f>
        <v>0</v>
      </c>
      <c r="G146" s="278"/>
      <c r="H146" s="278">
        <f>SUM(D146:G146)</f>
        <v>0</v>
      </c>
    </row>
    <row r="147" spans="1:8" ht="10.199999999999999" hidden="1" customHeight="1">
      <c r="A147" s="281" t="s">
        <v>374</v>
      </c>
      <c r="B147" s="90" t="s">
        <v>512</v>
      </c>
      <c r="C147" s="273" t="s">
        <v>513</v>
      </c>
      <c r="D147" s="81">
        <f>+'MODIFICACION N° 03'!D74</f>
        <v>0</v>
      </c>
      <c r="E147" s="81">
        <v>0</v>
      </c>
      <c r="F147" s="81">
        <v>0</v>
      </c>
      <c r="G147" s="81"/>
      <c r="H147" s="81">
        <f t="shared" si="8"/>
        <v>0</v>
      </c>
    </row>
    <row r="148" spans="1:8" ht="10.199999999999999" hidden="1" customHeight="1">
      <c r="A148" s="281"/>
      <c r="B148" s="90"/>
      <c r="C148" s="273"/>
      <c r="D148" s="81"/>
      <c r="E148" s="81"/>
      <c r="F148" s="81"/>
      <c r="G148" s="81"/>
      <c r="H148" s="81"/>
    </row>
    <row r="149" spans="1:8" ht="10.199999999999999" hidden="1" customHeight="1">
      <c r="A149" s="275" t="s">
        <v>64</v>
      </c>
      <c r="B149" s="276" t="s">
        <v>118</v>
      </c>
      <c r="C149" s="282" t="s">
        <v>119</v>
      </c>
      <c r="D149" s="278">
        <f>SUM(D150:D151)</f>
        <v>0</v>
      </c>
      <c r="E149" s="278">
        <f>SUM(E150:E151)</f>
        <v>0</v>
      </c>
      <c r="F149" s="278">
        <f>SUM(F150:F151)</f>
        <v>0</v>
      </c>
      <c r="G149" s="278">
        <f>SUM(G150:G151)</f>
        <v>0</v>
      </c>
      <c r="H149" s="278">
        <f>SUM(H150:H151)</f>
        <v>0</v>
      </c>
    </row>
    <row r="150" spans="1:8" ht="10.199999999999999" hidden="1" customHeight="1">
      <c r="A150" s="281" t="s">
        <v>64</v>
      </c>
      <c r="B150" s="90" t="s">
        <v>545</v>
      </c>
      <c r="C150" s="273" t="s">
        <v>546</v>
      </c>
      <c r="D150" s="81">
        <v>0</v>
      </c>
      <c r="E150" s="81">
        <f>+'MODIFICACION N° 03'!D449+'MODIFICACION N° 03'!D1185</f>
        <v>0</v>
      </c>
      <c r="F150" s="81">
        <v>0</v>
      </c>
      <c r="G150" s="81">
        <v>0</v>
      </c>
      <c r="H150" s="81">
        <f>SUM(D150:G150)</f>
        <v>0</v>
      </c>
    </row>
    <row r="151" spans="1:8" ht="10.199999999999999" hidden="1" customHeight="1">
      <c r="A151" s="281" t="s">
        <v>64</v>
      </c>
      <c r="B151" s="90" t="s">
        <v>120</v>
      </c>
      <c r="C151" s="273" t="s">
        <v>121</v>
      </c>
      <c r="D151" s="81">
        <v>0</v>
      </c>
      <c r="E151" s="81">
        <f>+'MODIFICACION N° 03'!D1412</f>
        <v>0</v>
      </c>
      <c r="F151" s="81">
        <v>0</v>
      </c>
      <c r="G151" s="81">
        <v>0</v>
      </c>
      <c r="H151" s="81">
        <f>SUM(D151:G151)</f>
        <v>0</v>
      </c>
    </row>
    <row r="152" spans="1:8" ht="10.199999999999999" customHeight="1">
      <c r="A152" s="281"/>
      <c r="B152" s="90"/>
      <c r="C152" s="273"/>
      <c r="D152" s="81"/>
      <c r="E152" s="81"/>
      <c r="F152" s="81"/>
      <c r="G152" s="81"/>
      <c r="H152" s="81"/>
    </row>
    <row r="153" spans="1:8" ht="10.199999999999999" customHeight="1">
      <c r="A153" s="281"/>
      <c r="B153" s="90"/>
      <c r="C153" s="273"/>
      <c r="D153" s="81"/>
      <c r="E153" s="81"/>
      <c r="F153" s="81"/>
      <c r="G153" s="81"/>
      <c r="H153" s="81"/>
    </row>
    <row r="154" spans="1:8" ht="10.199999999999999" customHeight="1">
      <c r="A154" s="86" t="s">
        <v>64</v>
      </c>
      <c r="B154" s="286">
        <v>2</v>
      </c>
      <c r="C154" s="271" t="s">
        <v>122</v>
      </c>
      <c r="D154" s="89">
        <f>+D156+D166+D175+D179+D163</f>
        <v>0</v>
      </c>
      <c r="E154" s="89">
        <f>+E156+E166+E175+E179+E163</f>
        <v>39862899.009999998</v>
      </c>
      <c r="F154" s="89">
        <f>+F156+F166+F175+F179+F163</f>
        <v>0</v>
      </c>
      <c r="G154" s="89">
        <f>+G156+G166+G175+G179+G163</f>
        <v>0</v>
      </c>
      <c r="H154" s="89">
        <f>+H156+H166+H175+H179+H163</f>
        <v>39862899.009999998</v>
      </c>
    </row>
    <row r="155" spans="1:8" ht="10.199999999999999" customHeight="1">
      <c r="A155" s="281"/>
      <c r="B155" s="90"/>
      <c r="C155" s="273"/>
      <c r="D155" s="81"/>
      <c r="E155" s="81"/>
      <c r="F155" s="81"/>
      <c r="G155" s="81"/>
      <c r="H155" s="81"/>
    </row>
    <row r="156" spans="1:8" ht="10.199999999999999" hidden="1" customHeight="1">
      <c r="A156" s="275" t="s">
        <v>64</v>
      </c>
      <c r="B156" s="276" t="s">
        <v>123</v>
      </c>
      <c r="C156" s="282" t="s">
        <v>124</v>
      </c>
      <c r="D156" s="278">
        <f>SUM(D157:D160)</f>
        <v>0</v>
      </c>
      <c r="E156" s="278">
        <f>SUM(E157:E161)</f>
        <v>0</v>
      </c>
      <c r="F156" s="278">
        <f>SUM(F157:F160)</f>
        <v>0</v>
      </c>
      <c r="G156" s="278">
        <f>SUM(G157:G160)</f>
        <v>0</v>
      </c>
      <c r="H156" s="278">
        <f>SUM(H157:H161)</f>
        <v>0</v>
      </c>
    </row>
    <row r="157" spans="1:8" ht="10.199999999999999" hidden="1" customHeight="1">
      <c r="A157" s="281" t="s">
        <v>64</v>
      </c>
      <c r="B157" s="90" t="s">
        <v>125</v>
      </c>
      <c r="C157" s="273" t="s">
        <v>126</v>
      </c>
      <c r="D157" s="81">
        <f>+'MODIFICACION N° 03'!D82</f>
        <v>0</v>
      </c>
      <c r="E157" s="81">
        <f>+'MODIFICACION N° 03'!D250+'MODIFICACION N° 03'!D455+'MODIFICACION N° 03'!D1508+'MODIFICACION N° 03'!D1782</f>
        <v>0</v>
      </c>
      <c r="F157" s="81">
        <f>+'MODIFICACION N° 03'!D1940+'MODIFICACION N° 03'!D2005+'MODIFICACION N° 03'!D2238</f>
        <v>0</v>
      </c>
      <c r="G157" s="81">
        <v>0</v>
      </c>
      <c r="H157" s="81">
        <f>SUM(D157:G157)</f>
        <v>0</v>
      </c>
    </row>
    <row r="158" spans="1:8" ht="10.199999999999999" hidden="1" customHeight="1">
      <c r="A158" s="281" t="s">
        <v>64</v>
      </c>
      <c r="B158" s="90" t="s">
        <v>127</v>
      </c>
      <c r="C158" s="273" t="s">
        <v>128</v>
      </c>
      <c r="D158" s="81">
        <v>0</v>
      </c>
      <c r="E158" s="81">
        <f>+'MODIFICACION N° 03'!D1418+'MODIFICACION N° 03'!D627+'MODIFICACION N° 03'!D326+'MODIFICACION N° 03'!D1191+'MODIFICACION N° 03'!D1098</f>
        <v>0</v>
      </c>
      <c r="F158" s="81">
        <f>+'MODIFICACION N° 03'!D1941+'MODIFICACION N° 03'!D2066++'MODIFICACION N° 03'!D2239</f>
        <v>0</v>
      </c>
      <c r="G158" s="81">
        <v>0</v>
      </c>
      <c r="H158" s="81">
        <f>SUM(D158:G158)</f>
        <v>0</v>
      </c>
    </row>
    <row r="159" spans="1:8" ht="10.199999999999999" hidden="1" customHeight="1">
      <c r="A159" s="281" t="s">
        <v>64</v>
      </c>
      <c r="B159" s="90" t="s">
        <v>365</v>
      </c>
      <c r="C159" s="273" t="s">
        <v>366</v>
      </c>
      <c r="D159" s="81">
        <v>0</v>
      </c>
      <c r="E159" s="81">
        <v>0</v>
      </c>
      <c r="F159" s="81">
        <v>0</v>
      </c>
      <c r="G159" s="81">
        <v>0</v>
      </c>
      <c r="H159" s="81">
        <f>SUM(D159:G159)</f>
        <v>0</v>
      </c>
    </row>
    <row r="160" spans="1:8" ht="10.199999999999999" hidden="1" customHeight="1">
      <c r="A160" s="281" t="s">
        <v>64</v>
      </c>
      <c r="B160" s="90" t="s">
        <v>129</v>
      </c>
      <c r="C160" s="273" t="s">
        <v>130</v>
      </c>
      <c r="D160" s="81">
        <v>0</v>
      </c>
      <c r="E160" s="81">
        <f>+'MODIFICACION N° 03'!D327+'MODIFICACION N° 03'!D1509+'MODIFICACION N° 03'!D695</f>
        <v>0</v>
      </c>
      <c r="F160" s="81">
        <f>+'MODIFICACION N° 03'!D2006+'MODIFICACION N° 03'!D2240</f>
        <v>0</v>
      </c>
      <c r="G160" s="81">
        <v>0</v>
      </c>
      <c r="H160" s="81">
        <f>SUM(D160:G160)</f>
        <v>0</v>
      </c>
    </row>
    <row r="161" spans="1:8" ht="10.199999999999999" hidden="1" customHeight="1">
      <c r="A161" s="281" t="s">
        <v>64</v>
      </c>
      <c r="B161" s="90" t="s">
        <v>218</v>
      </c>
      <c r="C161" s="273" t="s">
        <v>597</v>
      </c>
      <c r="D161" s="81">
        <v>0</v>
      </c>
      <c r="E161" s="81">
        <f>+'MODIFICACION N° 03'!D1510+'MODIFICACION N° 03'!D251+'MODIFICACION N° 03'!D456</f>
        <v>0</v>
      </c>
      <c r="F161" s="81"/>
      <c r="G161" s="81"/>
      <c r="H161" s="81">
        <f>SUM(D161:G161)</f>
        <v>0</v>
      </c>
    </row>
    <row r="162" spans="1:8" ht="10.199999999999999" hidden="1" customHeight="1">
      <c r="A162" s="281"/>
      <c r="B162" s="90"/>
      <c r="C162" s="273"/>
      <c r="D162" s="81"/>
      <c r="E162" s="81"/>
      <c r="F162" s="81"/>
      <c r="G162" s="81"/>
      <c r="H162" s="81"/>
    </row>
    <row r="163" spans="1:8" ht="10.199999999999999" customHeight="1">
      <c r="A163" s="275" t="s">
        <v>64</v>
      </c>
      <c r="B163" s="276" t="s">
        <v>236</v>
      </c>
      <c r="C163" s="282" t="s">
        <v>237</v>
      </c>
      <c r="D163" s="278">
        <f>SUM(D164)</f>
        <v>0</v>
      </c>
      <c r="E163" s="278">
        <f>SUM(E164)</f>
        <v>2000000</v>
      </c>
      <c r="F163" s="278">
        <f>SUM(F164)</f>
        <v>0</v>
      </c>
      <c r="G163" s="278">
        <f>SUM(G164)</f>
        <v>0</v>
      </c>
      <c r="H163" s="278">
        <f>SUM(H164)</f>
        <v>2000000</v>
      </c>
    </row>
    <row r="164" spans="1:8" ht="10.199999999999999" customHeight="1">
      <c r="A164" s="281" t="s">
        <v>64</v>
      </c>
      <c r="B164" s="90" t="s">
        <v>285</v>
      </c>
      <c r="C164" s="273" t="s">
        <v>286</v>
      </c>
      <c r="D164" s="81">
        <v>0</v>
      </c>
      <c r="E164" s="81">
        <f>+'MODIFICACION N° 03'!D968+'MODIFICACION N° 03'!D698</f>
        <v>2000000</v>
      </c>
      <c r="F164" s="81">
        <v>0</v>
      </c>
      <c r="G164" s="81">
        <v>0</v>
      </c>
      <c r="H164" s="81">
        <f>SUM(D164:G164)</f>
        <v>2000000</v>
      </c>
    </row>
    <row r="165" spans="1:8" ht="10.199999999999999" customHeight="1">
      <c r="A165" s="281"/>
      <c r="B165" s="90"/>
      <c r="C165" s="273"/>
      <c r="D165" s="81"/>
      <c r="E165" s="81"/>
      <c r="F165" s="81"/>
      <c r="G165" s="81"/>
      <c r="H165" s="81"/>
    </row>
    <row r="166" spans="1:8" ht="20.399999999999999" hidden="1">
      <c r="A166" s="275" t="s">
        <v>64</v>
      </c>
      <c r="B166" s="276" t="s">
        <v>131</v>
      </c>
      <c r="C166" s="282" t="s">
        <v>132</v>
      </c>
      <c r="D166" s="278">
        <f>SUM(D167:D173)</f>
        <v>0</v>
      </c>
      <c r="E166" s="278">
        <f>SUM(E167:E173)</f>
        <v>0</v>
      </c>
      <c r="F166" s="278">
        <f>SUM(F167:F173)</f>
        <v>0</v>
      </c>
      <c r="G166" s="278">
        <f>SUM(G167:G173)</f>
        <v>0</v>
      </c>
      <c r="H166" s="278">
        <f>SUM(H167:H173)</f>
        <v>0</v>
      </c>
    </row>
    <row r="167" spans="1:8" hidden="1">
      <c r="A167" s="281" t="s">
        <v>64</v>
      </c>
      <c r="B167" s="90" t="s">
        <v>133</v>
      </c>
      <c r="C167" s="273" t="s">
        <v>134</v>
      </c>
      <c r="D167" s="81">
        <v>0</v>
      </c>
      <c r="E167" s="81">
        <f>+'MODIFICACION N° 03'!D971+'MODIFICACION N° 03'!D330+'MODIFICACION N° 03'!D1513+'MODIFICACION N° 03'!D460+'MODIFICACION N° 03'!D701+'MODIFICACION N° 03'!D254</f>
        <v>0</v>
      </c>
      <c r="F167" s="81">
        <f>+'MODIFICACION N° 03'!D1944++'MODIFICACION N° 03'!D2009+'MODIFICACION N° 03'!D2070+'MODIFICACION N° 03'!D2243</f>
        <v>0</v>
      </c>
      <c r="G167" s="81">
        <f>+'MODIFICACION N° 03'!D2478</f>
        <v>0</v>
      </c>
      <c r="H167" s="81">
        <f>SUM(D167:G167)</f>
        <v>0</v>
      </c>
    </row>
    <row r="168" spans="1:8" hidden="1">
      <c r="A168" s="281" t="s">
        <v>64</v>
      </c>
      <c r="B168" s="90" t="s">
        <v>135</v>
      </c>
      <c r="C168" s="273" t="s">
        <v>136</v>
      </c>
      <c r="D168" s="81">
        <f>+'MODIFICACION N° 03'!D85</f>
        <v>0</v>
      </c>
      <c r="E168" s="81">
        <f>+'MODIFICACION N° 03'!D331+'MODIFICACION N° 03'!D461</f>
        <v>0</v>
      </c>
      <c r="F168" s="81">
        <f>+'MODIFICACION N° 03'!D1945+'MODIFICACION N° 03'!D2010+'MODIFICACION N° 03'!D2071+'MODIFICACION N° 03'!D2244</f>
        <v>0</v>
      </c>
      <c r="G168" s="81">
        <f>+'MODIFICACION N° 03'!D2479</f>
        <v>0</v>
      </c>
      <c r="H168" s="81">
        <f t="shared" ref="H168:H173" si="9">SUM(D168:G168)</f>
        <v>0</v>
      </c>
    </row>
    <row r="169" spans="1:8" hidden="1">
      <c r="A169" s="281" t="s">
        <v>64</v>
      </c>
      <c r="B169" s="90" t="s">
        <v>287</v>
      </c>
      <c r="C169" s="273" t="s">
        <v>288</v>
      </c>
      <c r="D169" s="81">
        <v>0</v>
      </c>
      <c r="E169" s="81">
        <f>+'MODIFICACION N° 03'!D1514</f>
        <v>0</v>
      </c>
      <c r="F169" s="81">
        <f>+'MODIFICACION N° 03'!D1946+'MODIFICACION N° 03'!D2011+'MODIFICACION N° 03'!D2072+'MODIFICACION N° 03'!D2245</f>
        <v>0</v>
      </c>
      <c r="G169" s="81">
        <f>+'MODIFICACION N° 03'!D2480</f>
        <v>0</v>
      </c>
      <c r="H169" s="81">
        <f t="shared" si="9"/>
        <v>0</v>
      </c>
    </row>
    <row r="170" spans="1:8" hidden="1">
      <c r="A170" s="281" t="s">
        <v>64</v>
      </c>
      <c r="B170" s="90" t="s">
        <v>254</v>
      </c>
      <c r="C170" s="283" t="s">
        <v>255</v>
      </c>
      <c r="D170" s="81">
        <f>+'MODIFICACION N° 03'!D86</f>
        <v>0</v>
      </c>
      <c r="E170" s="81">
        <f>+'MODIFICACION N° 03'!D1102+'MODIFICACION N° 03'!D462+'MODIFICACION N° 03'!D1582+'MODIFICACION N° 03'!D702</f>
        <v>0</v>
      </c>
      <c r="F170" s="81">
        <v>0</v>
      </c>
      <c r="G170" s="81">
        <v>0</v>
      </c>
      <c r="H170" s="81">
        <f t="shared" si="9"/>
        <v>0</v>
      </c>
    </row>
    <row r="171" spans="1:8" hidden="1">
      <c r="A171" s="281" t="s">
        <v>64</v>
      </c>
      <c r="B171" s="90" t="s">
        <v>137</v>
      </c>
      <c r="C171" s="283" t="s">
        <v>138</v>
      </c>
      <c r="D171" s="81">
        <v>0</v>
      </c>
      <c r="E171" s="81">
        <f>+'MODIFICACION N° 03'!D703</f>
        <v>0</v>
      </c>
      <c r="F171" s="81"/>
      <c r="G171" s="81"/>
      <c r="H171" s="81">
        <f t="shared" si="9"/>
        <v>0</v>
      </c>
    </row>
    <row r="172" spans="1:8" ht="10.199999999999999" hidden="1" customHeight="1">
      <c r="A172" s="281" t="s">
        <v>64</v>
      </c>
      <c r="B172" s="90" t="s">
        <v>240</v>
      </c>
      <c r="C172" s="273" t="s">
        <v>241</v>
      </c>
      <c r="D172" s="81">
        <f>+'MODIFICACION N° 03'!D87</f>
        <v>0</v>
      </c>
      <c r="E172" s="81">
        <f>+'MODIFICACION N° 03'!D704+'MODIFICACION N° 03'!D463+'MODIFICACION N° 03'!D1103+'MODIFICACION N° 03'!D1516</f>
        <v>0</v>
      </c>
      <c r="F172" s="81">
        <f>+'MODIFICACION N° 03'!D2246+'MODIFICACION N° 03'!D2161</f>
        <v>0</v>
      </c>
      <c r="G172" s="81">
        <f>+'MODIFICACION N° 03'!D2481</f>
        <v>0</v>
      </c>
      <c r="H172" s="81">
        <f t="shared" si="9"/>
        <v>0</v>
      </c>
    </row>
    <row r="173" spans="1:8" ht="20.399999999999999" hidden="1">
      <c r="A173" s="292" t="s">
        <v>64</v>
      </c>
      <c r="B173" s="293" t="s">
        <v>256</v>
      </c>
      <c r="C173" s="283" t="s">
        <v>257</v>
      </c>
      <c r="D173" s="81">
        <f>+'MODIFICACION N° 03'!D88</f>
        <v>0</v>
      </c>
      <c r="E173" s="81">
        <f>+'MODIFICACION N° 03'!D332+'MODIFICACION N° 03'!D464+'MODIFICACION N° 03'!D705</f>
        <v>0</v>
      </c>
      <c r="F173" s="81">
        <v>0</v>
      </c>
      <c r="G173" s="81">
        <v>0</v>
      </c>
      <c r="H173" s="81">
        <f t="shared" si="9"/>
        <v>0</v>
      </c>
    </row>
    <row r="174" spans="1:8" ht="10.199999999999999" hidden="1" customHeight="1">
      <c r="A174" s="281"/>
      <c r="B174" s="90"/>
      <c r="C174" s="273"/>
      <c r="D174" s="81"/>
      <c r="E174" s="81"/>
      <c r="F174" s="81"/>
      <c r="G174" s="81"/>
      <c r="H174" s="81"/>
    </row>
    <row r="175" spans="1:8" ht="10.199999999999999" customHeight="1">
      <c r="A175" s="275" t="s">
        <v>64</v>
      </c>
      <c r="B175" s="276" t="s">
        <v>139</v>
      </c>
      <c r="C175" s="282" t="s">
        <v>140</v>
      </c>
      <c r="D175" s="278">
        <f>SUM(D176:D177)</f>
        <v>0</v>
      </c>
      <c r="E175" s="278">
        <f>SUM(E176:E177)</f>
        <v>2048590</v>
      </c>
      <c r="F175" s="278">
        <f>SUM(F176:F177)</f>
        <v>0</v>
      </c>
      <c r="G175" s="278">
        <f>SUM(G176:G177)</f>
        <v>0</v>
      </c>
      <c r="H175" s="278">
        <f>SUM(H176:H177)</f>
        <v>2048590</v>
      </c>
    </row>
    <row r="176" spans="1:8" ht="10.199999999999999" customHeight="1">
      <c r="A176" s="281" t="s">
        <v>64</v>
      </c>
      <c r="B176" s="90" t="s">
        <v>141</v>
      </c>
      <c r="C176" s="273" t="s">
        <v>142</v>
      </c>
      <c r="D176" s="81">
        <f>+'MODIFICACION N° 03'!D91</f>
        <v>0</v>
      </c>
      <c r="E176" s="81">
        <f>+'MODIFICACION N° 03'!D335+'MODIFICACION N° 03'!D1519+'MODIFICACION N° 03'!D467+'MODIFICACION N° 03'!D1785+'MODIFICACION N° 03'!D1197+'MODIFICACION N° 03'!D257</f>
        <v>585000</v>
      </c>
      <c r="F176" s="81">
        <f>+'MODIFICACION N° 03'!D2249</f>
        <v>0</v>
      </c>
      <c r="G176" s="81">
        <v>0</v>
      </c>
      <c r="H176" s="81">
        <f>SUM(D176:G176)</f>
        <v>585000</v>
      </c>
    </row>
    <row r="177" spans="1:8" ht="10.199999999999999" customHeight="1">
      <c r="A177" s="281" t="s">
        <v>64</v>
      </c>
      <c r="B177" s="90" t="s">
        <v>143</v>
      </c>
      <c r="C177" s="273" t="s">
        <v>144</v>
      </c>
      <c r="D177" s="81">
        <f>+'MODIFICACION N° 03'!D92</f>
        <v>0</v>
      </c>
      <c r="E177" s="81">
        <f>+'MODIFICACION N° 03'!D468+'MODIFICACION N° 03'!D1520+'MODIFICACION N° 03'!D336+'MODIFICACION N° 03'!D1786+'MODIFICACION N° 03'!D1421+'MODIFICACION N° 03'!D258+'MODIFICACION N° 03'!D1198</f>
        <v>1463590</v>
      </c>
      <c r="F177" s="81">
        <f>+'MODIFICACION N° 03'!D2250+'MODIFICACION N° 03'!D2076</f>
        <v>0</v>
      </c>
      <c r="G177" s="81">
        <v>0</v>
      </c>
      <c r="H177" s="81">
        <f>SUM(D177:F177)</f>
        <v>1463590</v>
      </c>
    </row>
    <row r="178" spans="1:8" ht="10.199999999999999" customHeight="1">
      <c r="A178" s="281"/>
      <c r="B178" s="90"/>
      <c r="C178" s="273"/>
      <c r="D178" s="81"/>
      <c r="E178" s="81"/>
      <c r="F178" s="81"/>
      <c r="G178" s="81"/>
      <c r="H178" s="81"/>
    </row>
    <row r="179" spans="1:8" ht="10.199999999999999" customHeight="1">
      <c r="A179" s="275" t="s">
        <v>64</v>
      </c>
      <c r="B179" s="276" t="s">
        <v>145</v>
      </c>
      <c r="C179" s="282" t="s">
        <v>146</v>
      </c>
      <c r="D179" s="278">
        <f>SUM(D180:D187)</f>
        <v>0</v>
      </c>
      <c r="E179" s="278">
        <f>SUM(E180:E187)</f>
        <v>35814309.009999998</v>
      </c>
      <c r="F179" s="278">
        <f>SUM(F180:F187)</f>
        <v>0</v>
      </c>
      <c r="G179" s="278">
        <f>SUM(G180:G187)</f>
        <v>0</v>
      </c>
      <c r="H179" s="278">
        <f>SUM(H180:H187)</f>
        <v>35814309.009999998</v>
      </c>
    </row>
    <row r="180" spans="1:8" ht="10.8" hidden="1" customHeight="1">
      <c r="A180" s="281" t="s">
        <v>64</v>
      </c>
      <c r="B180" s="90" t="s">
        <v>147</v>
      </c>
      <c r="C180" s="273" t="s">
        <v>148</v>
      </c>
      <c r="D180" s="81">
        <f>+'MODIFICACION N° 03'!D96</f>
        <v>0</v>
      </c>
      <c r="E180" s="81">
        <f>+'MODIFICACION N° 03'!D1524</f>
        <v>0</v>
      </c>
      <c r="F180" s="81">
        <v>0</v>
      </c>
      <c r="G180" s="81">
        <f>+'MODIFICACION N° 03'!D2484</f>
        <v>0</v>
      </c>
      <c r="H180" s="81">
        <f t="shared" ref="H180:H187" si="10">SUM(D180:G180)</f>
        <v>0</v>
      </c>
    </row>
    <row r="181" spans="1:8" hidden="1">
      <c r="A181" s="281" t="s">
        <v>64</v>
      </c>
      <c r="B181" s="90" t="s">
        <v>369</v>
      </c>
      <c r="C181" s="283" t="s">
        <v>370</v>
      </c>
      <c r="D181" s="81">
        <f>+'MODIFICACION N° 03'!D97</f>
        <v>0</v>
      </c>
      <c r="E181" s="81">
        <f>+'MODIFICACION N° 03'!D1525</f>
        <v>0</v>
      </c>
      <c r="F181" s="81">
        <v>0</v>
      </c>
      <c r="G181" s="81">
        <v>0</v>
      </c>
      <c r="H181" s="81">
        <f t="shared" si="10"/>
        <v>0</v>
      </c>
    </row>
    <row r="182" spans="1:8" ht="10.199999999999999" hidden="1" customHeight="1">
      <c r="A182" s="281" t="s">
        <v>64</v>
      </c>
      <c r="B182" s="90" t="s">
        <v>149</v>
      </c>
      <c r="C182" s="273" t="s">
        <v>150</v>
      </c>
      <c r="D182" s="81">
        <f>+'MODIFICACION N° 03'!D98</f>
        <v>0</v>
      </c>
      <c r="E182" s="81">
        <f>+'MODIFICACION N° 03'!D708</f>
        <v>0</v>
      </c>
      <c r="F182" s="81">
        <v>0</v>
      </c>
      <c r="G182" s="81">
        <v>0</v>
      </c>
      <c r="H182" s="81">
        <f t="shared" si="10"/>
        <v>0</v>
      </c>
    </row>
    <row r="183" spans="1:8" ht="10.199999999999999" hidden="1" customHeight="1">
      <c r="A183" s="281" t="s">
        <v>64</v>
      </c>
      <c r="B183" s="90" t="s">
        <v>151</v>
      </c>
      <c r="C183" s="273" t="s">
        <v>152</v>
      </c>
      <c r="D183" s="81">
        <f>+'MODIFICACION N° 03'!D99</f>
        <v>0</v>
      </c>
      <c r="E183" s="81">
        <f>+'MODIFICACION N° 03'!D339+'MODIFICACION N° 03'!D1527+'MODIFICACION N° 03'!D471+'MODIFICACION N° 03'!D1789+'MODIFICACION N° 03'!D709+'MODIFICACION N° 03'!D182+'MODIFICACION N° 03'!D1110+'MODIFICACION N° 03'!D261+'MODIFICACION N° 03'!D1424</f>
        <v>0</v>
      </c>
      <c r="F183" s="81">
        <f>+'MODIFICACION N° 03'!D2079+'MODIFICACION N° 03'!D2253</f>
        <v>0</v>
      </c>
      <c r="G183" s="81">
        <v>0</v>
      </c>
      <c r="H183" s="81">
        <f t="shared" si="10"/>
        <v>0</v>
      </c>
    </row>
    <row r="184" spans="1:8" ht="10.199999999999999" customHeight="1">
      <c r="A184" s="281" t="s">
        <v>64</v>
      </c>
      <c r="B184" s="90" t="s">
        <v>153</v>
      </c>
      <c r="C184" s="273" t="s">
        <v>154</v>
      </c>
      <c r="D184" s="81">
        <f>+'MODIFICACION N° 03'!D100</f>
        <v>0</v>
      </c>
      <c r="E184" s="81">
        <f>+'MODIFICACION N° 03'!D1790+'MODIFICACION N° 03'!D1528</f>
        <v>35814309.009999998</v>
      </c>
      <c r="F184" s="81">
        <f>+'MODIFICACION N° 03'!D2014+'MODIFICACION N° 03'!D2080+'MODIFICACION N° 03'!D2254</f>
        <v>0</v>
      </c>
      <c r="G184" s="81">
        <v>0</v>
      </c>
      <c r="H184" s="81">
        <f t="shared" si="10"/>
        <v>35814309.009999998</v>
      </c>
    </row>
    <row r="185" spans="1:8" ht="10.199999999999999" hidden="1" customHeight="1">
      <c r="A185" s="281" t="s">
        <v>64</v>
      </c>
      <c r="B185" s="90" t="s">
        <v>155</v>
      </c>
      <c r="C185" s="273" t="s">
        <v>156</v>
      </c>
      <c r="D185" s="81">
        <f>+'MODIFICACION N° 03'!D101</f>
        <v>0</v>
      </c>
      <c r="E185" s="81">
        <f>+'MODIFICACION N° 03'!D340+'MODIFICACION N° 03'!D1529+'MODIFICACION N° 03'!D1791+'MODIFICACION N° 03'!D710</f>
        <v>0</v>
      </c>
      <c r="F185" s="81">
        <f>+'MODIFICACION N° 03'!D1949+'MODIFICACION N° 03'!D2015+'MODIFICACION N° 03'!D2081</f>
        <v>0</v>
      </c>
      <c r="G185" s="81">
        <v>0</v>
      </c>
      <c r="H185" s="81">
        <f t="shared" si="10"/>
        <v>0</v>
      </c>
    </row>
    <row r="186" spans="1:8" ht="10.199999999999999" hidden="1" customHeight="1">
      <c r="A186" s="281" t="s">
        <v>64</v>
      </c>
      <c r="B186" s="90" t="s">
        <v>289</v>
      </c>
      <c r="C186" s="273" t="s">
        <v>290</v>
      </c>
      <c r="D186" s="81">
        <v>0</v>
      </c>
      <c r="E186" s="81">
        <f>+'MODIFICACION N° 03'!D975</f>
        <v>0</v>
      </c>
      <c r="F186" s="81">
        <v>0</v>
      </c>
      <c r="G186" s="81"/>
      <c r="H186" s="81">
        <f t="shared" si="10"/>
        <v>0</v>
      </c>
    </row>
    <row r="187" spans="1:8" ht="10.199999999999999" hidden="1" customHeight="1">
      <c r="A187" s="281" t="s">
        <v>64</v>
      </c>
      <c r="B187" s="90" t="s">
        <v>291</v>
      </c>
      <c r="C187" s="273" t="s">
        <v>315</v>
      </c>
      <c r="D187" s="81">
        <f>+'MODIFICACION N° 03'!D102</f>
        <v>0</v>
      </c>
      <c r="E187" s="81">
        <f>+'MODIFICACION N° 03'!D976+'MODIFICACION N° 03'!D472+'MODIFICACION N° 03'!D711+'MODIFICACION N° 03'!D1530</f>
        <v>0</v>
      </c>
      <c r="F187" s="81">
        <f>+'MODIFICACION N° 03'!D2256</f>
        <v>0</v>
      </c>
      <c r="G187" s="81">
        <v>0</v>
      </c>
      <c r="H187" s="81">
        <f t="shared" si="10"/>
        <v>0</v>
      </c>
    </row>
    <row r="188" spans="1:8" ht="10.199999999999999" customHeight="1">
      <c r="A188" s="281"/>
      <c r="B188" s="90"/>
      <c r="C188" s="273"/>
      <c r="D188" s="81"/>
      <c r="E188" s="81"/>
      <c r="F188" s="81"/>
      <c r="G188" s="81"/>
      <c r="H188" s="81"/>
    </row>
    <row r="189" spans="1:8" ht="10.199999999999999" customHeight="1">
      <c r="A189" s="281"/>
      <c r="B189" s="90"/>
      <c r="C189" s="271"/>
      <c r="D189" s="81"/>
      <c r="E189" s="81"/>
      <c r="F189" s="81"/>
      <c r="G189" s="81"/>
      <c r="H189" s="81"/>
    </row>
    <row r="190" spans="1:8" hidden="1">
      <c r="A190" s="275" t="s">
        <v>547</v>
      </c>
      <c r="B190" s="286" t="s">
        <v>641</v>
      </c>
      <c r="C190" s="271" t="s">
        <v>640</v>
      </c>
      <c r="D190" s="89">
        <f>+D192</f>
        <v>0</v>
      </c>
      <c r="E190" s="89">
        <f>+E192</f>
        <v>0</v>
      </c>
      <c r="F190" s="89">
        <f>+F192</f>
        <v>0</v>
      </c>
      <c r="G190" s="89">
        <f>+G192</f>
        <v>0</v>
      </c>
      <c r="H190" s="89">
        <f>+H192</f>
        <v>0</v>
      </c>
    </row>
    <row r="191" spans="1:8" ht="7.8" hidden="1" customHeight="1">
      <c r="A191" s="281"/>
      <c r="B191" s="90"/>
      <c r="C191" s="273"/>
      <c r="D191" s="81"/>
      <c r="E191" s="81"/>
      <c r="F191" s="81"/>
      <c r="G191" s="81"/>
      <c r="H191" s="81"/>
    </row>
    <row r="192" spans="1:8" hidden="1">
      <c r="A192" s="275" t="s">
        <v>547</v>
      </c>
      <c r="B192" s="287" t="s">
        <v>642</v>
      </c>
      <c r="C192" s="288" t="s">
        <v>549</v>
      </c>
      <c r="D192" s="278">
        <f>+D193</f>
        <v>0</v>
      </c>
      <c r="E192" s="278">
        <f>+E193</f>
        <v>0</v>
      </c>
      <c r="F192" s="278">
        <f>+F193</f>
        <v>0</v>
      </c>
      <c r="G192" s="278">
        <f>+G193</f>
        <v>0</v>
      </c>
      <c r="H192" s="278">
        <f>SUM(D192:F192)</f>
        <v>0</v>
      </c>
    </row>
    <row r="193" spans="1:8" ht="20.399999999999999" hidden="1">
      <c r="A193" s="281" t="s">
        <v>547</v>
      </c>
      <c r="B193" s="90" t="s">
        <v>550</v>
      </c>
      <c r="C193" s="283" t="s">
        <v>551</v>
      </c>
      <c r="D193" s="81">
        <v>0</v>
      </c>
      <c r="E193" s="81">
        <f>+'MODIFICACION N° 03'!D478+'MODIFICACION N° 03'!D1204</f>
        <v>0</v>
      </c>
      <c r="F193" s="81">
        <v>0</v>
      </c>
      <c r="G193" s="81">
        <v>0</v>
      </c>
      <c r="H193" s="81">
        <f>SUM(D193:G193)</f>
        <v>0</v>
      </c>
    </row>
    <row r="194" spans="1:8" hidden="1">
      <c r="A194" s="281"/>
      <c r="B194" s="90"/>
      <c r="C194" s="273"/>
      <c r="D194" s="81"/>
      <c r="E194" s="81"/>
      <c r="F194" s="81"/>
      <c r="G194" s="81"/>
      <c r="H194" s="81"/>
    </row>
    <row r="195" spans="1:8" hidden="1">
      <c r="A195" s="281"/>
      <c r="B195" s="90"/>
      <c r="C195" s="273"/>
      <c r="D195" s="81"/>
      <c r="E195" s="81"/>
      <c r="F195" s="81"/>
      <c r="G195" s="81"/>
      <c r="H195" s="81"/>
    </row>
    <row r="196" spans="1:8">
      <c r="A196" s="275">
        <v>2</v>
      </c>
      <c r="B196" s="286">
        <v>5</v>
      </c>
      <c r="C196" s="271" t="s">
        <v>157</v>
      </c>
      <c r="D196" s="89">
        <f>+D198+D208+D214</f>
        <v>1000000</v>
      </c>
      <c r="E196" s="89">
        <f>+E198+E208+E214</f>
        <v>15000000</v>
      </c>
      <c r="F196" s="89">
        <f>+F198+F208+F214</f>
        <v>206608130.51999998</v>
      </c>
      <c r="G196" s="89">
        <f>+G198+G208+G214</f>
        <v>0</v>
      </c>
      <c r="H196" s="89">
        <f>+H198+H208+H214</f>
        <v>222608130.51999998</v>
      </c>
    </row>
    <row r="197" spans="1:8">
      <c r="A197" s="281"/>
      <c r="B197" s="90"/>
      <c r="C197" s="273"/>
      <c r="D197" s="81"/>
      <c r="E197" s="81"/>
      <c r="F197" s="81"/>
      <c r="G197" s="81"/>
      <c r="H197" s="81"/>
    </row>
    <row r="198" spans="1:8">
      <c r="A198" s="275" t="s">
        <v>158</v>
      </c>
      <c r="B198" s="287" t="s">
        <v>159</v>
      </c>
      <c r="C198" s="288" t="s">
        <v>160</v>
      </c>
      <c r="D198" s="278">
        <f>SUM(D199:D206)</f>
        <v>1000000</v>
      </c>
      <c r="E198" s="278">
        <f>SUM(E199:E206)</f>
        <v>0</v>
      </c>
      <c r="F198" s="278">
        <f>SUM(F199:F206)</f>
        <v>0</v>
      </c>
      <c r="G198" s="278">
        <f>SUM(G199:G206)</f>
        <v>0</v>
      </c>
      <c r="H198" s="278">
        <f>SUM(H199:H206)</f>
        <v>1000000</v>
      </c>
    </row>
    <row r="199" spans="1:8" hidden="1">
      <c r="A199" s="281" t="s">
        <v>158</v>
      </c>
      <c r="B199" s="90" t="s">
        <v>221</v>
      </c>
      <c r="C199" s="283" t="s">
        <v>222</v>
      </c>
      <c r="D199" s="81">
        <v>0</v>
      </c>
      <c r="E199" s="81">
        <f>+'MODIFICACION N° 03'!D1536+'MODIFICACION N° 03'!D188+'MODIFICACION N° 03'!D484+'MODIFICACION N° 03'!D1797+'MODIFICACION N° 03'!D1742+'MODIFICACION N° 03'!D1210</f>
        <v>0</v>
      </c>
      <c r="F199" s="81">
        <f>+'MODIFICACION N° 03'!D2262</f>
        <v>0</v>
      </c>
      <c r="G199" s="81">
        <v>0</v>
      </c>
      <c r="H199" s="81">
        <f>SUM(D199:G199)</f>
        <v>0</v>
      </c>
    </row>
    <row r="200" spans="1:8" hidden="1">
      <c r="A200" s="281" t="s">
        <v>158</v>
      </c>
      <c r="B200" s="90" t="s">
        <v>161</v>
      </c>
      <c r="C200" s="283" t="s">
        <v>162</v>
      </c>
      <c r="D200" s="81">
        <v>0</v>
      </c>
      <c r="E200" s="81">
        <f>+'MODIFICACION N° 03'!D346+'MODIFICACION N° 03'!D1116+'MODIFICACION N° 03'!D266+'MODIFICACION N° 03'!D1344+'MODIFICACION N° 03'!D485</f>
        <v>0</v>
      </c>
      <c r="F200" s="81">
        <f>+'MODIFICACION N° 03'!D1880+'MODIFICACION N° 03'!D1956</f>
        <v>0</v>
      </c>
      <c r="G200" s="81">
        <v>0</v>
      </c>
      <c r="H200" s="81">
        <f>SUM(D200:G200)</f>
        <v>0</v>
      </c>
    </row>
    <row r="201" spans="1:8">
      <c r="A201" s="281" t="s">
        <v>158</v>
      </c>
      <c r="B201" s="90" t="s">
        <v>163</v>
      </c>
      <c r="C201" s="283" t="s">
        <v>164</v>
      </c>
      <c r="D201" s="81">
        <f>+'MODIFICACION N° 03'!D108</f>
        <v>1000000</v>
      </c>
      <c r="E201" s="81">
        <f>+'MODIFICACION N° 03'!D1117+'MODIFICACION N° 03'!D717</f>
        <v>0</v>
      </c>
      <c r="F201" s="81">
        <f>+'MODIFICACION N° 03'!D2177</f>
        <v>0</v>
      </c>
      <c r="G201" s="81">
        <v>0</v>
      </c>
      <c r="H201" s="81">
        <f t="shared" ref="H201:H206" si="11">SUM(D201:G201)</f>
        <v>1000000</v>
      </c>
    </row>
    <row r="202" spans="1:8" hidden="1">
      <c r="A202" s="281" t="s">
        <v>158</v>
      </c>
      <c r="B202" s="90" t="s">
        <v>165</v>
      </c>
      <c r="C202" s="283" t="s">
        <v>166</v>
      </c>
      <c r="D202" s="81">
        <f>+'MODIFICACION N° 03'!D109</f>
        <v>0</v>
      </c>
      <c r="E202" s="81">
        <f>+'MODIFICACION N° 03'!D1118+'MODIFICACION N° 03'!D718+'MODIFICACION N° 03'!D486+'MODIFICACION N° 03'!D397</f>
        <v>0</v>
      </c>
      <c r="F202" s="81">
        <v>0</v>
      </c>
      <c r="G202" s="81">
        <v>0</v>
      </c>
      <c r="H202" s="81">
        <f t="shared" si="11"/>
        <v>0</v>
      </c>
    </row>
    <row r="203" spans="1:8" hidden="1">
      <c r="A203" s="281" t="s">
        <v>158</v>
      </c>
      <c r="B203" s="90" t="s">
        <v>167</v>
      </c>
      <c r="C203" s="283" t="s">
        <v>168</v>
      </c>
      <c r="D203" s="81">
        <f>+'MODIFICACION N° 03'!D110</f>
        <v>0</v>
      </c>
      <c r="E203" s="81">
        <f>+'MODIFICACION N° 03'!D1537+'MODIFICACION N° 03'!D487+'MODIFICACION N° 03'!D719</f>
        <v>0</v>
      </c>
      <c r="F203" s="81">
        <f>+'MODIFICACION N° 03'!D2087</f>
        <v>0</v>
      </c>
      <c r="G203" s="81">
        <v>0</v>
      </c>
      <c r="H203" s="81">
        <f t="shared" si="11"/>
        <v>0</v>
      </c>
    </row>
    <row r="204" spans="1:8" hidden="1">
      <c r="A204" s="281" t="s">
        <v>158</v>
      </c>
      <c r="B204" s="90" t="s">
        <v>372</v>
      </c>
      <c r="C204" s="283" t="s">
        <v>373</v>
      </c>
      <c r="D204" s="255">
        <v>0</v>
      </c>
      <c r="E204" s="255">
        <f>+'MODIFICACION N° 03'!D488</f>
        <v>0</v>
      </c>
      <c r="F204" s="255">
        <f>+'MODIFICACION N° 03'!D2178</f>
        <v>0</v>
      </c>
      <c r="G204" s="255">
        <v>0</v>
      </c>
      <c r="H204" s="255">
        <f t="shared" si="11"/>
        <v>0</v>
      </c>
    </row>
    <row r="205" spans="1:8" hidden="1">
      <c r="A205" s="281" t="s">
        <v>158</v>
      </c>
      <c r="B205" s="90" t="s">
        <v>293</v>
      </c>
      <c r="C205" s="283" t="s">
        <v>294</v>
      </c>
      <c r="D205" s="81">
        <f>+'MODIFICACION N° 03'!D111</f>
        <v>0</v>
      </c>
      <c r="E205" s="81">
        <f>+'MODIFICACION N° 03'!D720</f>
        <v>0</v>
      </c>
      <c r="F205" s="81">
        <v>0</v>
      </c>
      <c r="G205" s="81">
        <v>0</v>
      </c>
      <c r="H205" s="81">
        <f t="shared" si="11"/>
        <v>0</v>
      </c>
    </row>
    <row r="206" spans="1:8" hidden="1">
      <c r="A206" s="281" t="s">
        <v>158</v>
      </c>
      <c r="B206" s="90" t="s">
        <v>169</v>
      </c>
      <c r="C206" s="283" t="s">
        <v>170</v>
      </c>
      <c r="D206" s="81">
        <f>+'MODIFICACION N° 03'!D112</f>
        <v>0</v>
      </c>
      <c r="E206" s="81">
        <f>+'MODIFICACION N° 03'!D1538+'MODIFICACION N° 03'!D721+'MODIFICACION N° 03'!D1798+'MODIFICACION N° 03'!D1743+'MODIFICACION N° 03'!D1120</f>
        <v>0</v>
      </c>
      <c r="F206" s="81">
        <v>0</v>
      </c>
      <c r="G206" s="81">
        <v>0</v>
      </c>
      <c r="H206" s="81">
        <f t="shared" si="11"/>
        <v>0</v>
      </c>
    </row>
    <row r="207" spans="1:8">
      <c r="A207" s="281"/>
      <c r="B207" s="90"/>
      <c r="C207" s="273"/>
      <c r="D207" s="81"/>
      <c r="E207" s="81"/>
      <c r="F207" s="81"/>
      <c r="G207" s="81"/>
      <c r="H207" s="81"/>
    </row>
    <row r="208" spans="1:8">
      <c r="A208" s="275"/>
      <c r="B208" s="287" t="s">
        <v>171</v>
      </c>
      <c r="C208" s="288" t="s">
        <v>172</v>
      </c>
      <c r="D208" s="278">
        <f>SUM(D209:D213)</f>
        <v>0</v>
      </c>
      <c r="E208" s="278">
        <f t="shared" ref="E208:F208" si="12">SUM(E209:E213)</f>
        <v>15000000</v>
      </c>
      <c r="F208" s="278">
        <f t="shared" si="12"/>
        <v>199865332.51999998</v>
      </c>
      <c r="G208" s="278">
        <f t="shared" ref="G208:H208" si="13">SUM(G209:G213)</f>
        <v>0</v>
      </c>
      <c r="H208" s="278">
        <f t="shared" si="13"/>
        <v>214865332.51999998</v>
      </c>
    </row>
    <row r="209" spans="1:8" hidden="1">
      <c r="A209" s="281" t="s">
        <v>414</v>
      </c>
      <c r="B209" s="90" t="s">
        <v>415</v>
      </c>
      <c r="C209" s="273" t="s">
        <v>416</v>
      </c>
      <c r="D209" s="81">
        <v>0</v>
      </c>
      <c r="E209" s="81">
        <v>0</v>
      </c>
      <c r="F209" s="81">
        <f>+'MODIFICACION N° 03'!D2181</f>
        <v>0</v>
      </c>
      <c r="G209" s="278"/>
      <c r="H209" s="81">
        <f>SUM(D209:G209)</f>
        <v>0</v>
      </c>
    </row>
    <row r="210" spans="1:8">
      <c r="A210" s="281" t="s">
        <v>229</v>
      </c>
      <c r="B210" s="90" t="s">
        <v>230</v>
      </c>
      <c r="C210" s="273" t="s">
        <v>231</v>
      </c>
      <c r="D210" s="81">
        <v>0</v>
      </c>
      <c r="E210" s="81">
        <f>+'MODIFICACION N° 03'!D347</f>
        <v>15000000</v>
      </c>
      <c r="F210" s="81">
        <f>+'MODIFICACION N° 03'!D2265+'MODIFICACION N° 03'!D1883+'MODIFICACION N° 03'!D1904</f>
        <v>192965922.51999998</v>
      </c>
      <c r="G210" s="81">
        <v>0</v>
      </c>
      <c r="H210" s="81">
        <f>SUM(D210:G210)</f>
        <v>207965922.51999998</v>
      </c>
    </row>
    <row r="211" spans="1:8" hidden="1">
      <c r="A211" s="281" t="s">
        <v>173</v>
      </c>
      <c r="B211" s="90" t="s">
        <v>174</v>
      </c>
      <c r="C211" s="273" t="s">
        <v>175</v>
      </c>
      <c r="D211" s="81">
        <v>0</v>
      </c>
      <c r="E211" s="81">
        <f>+'MODIFICACION N° 03'!D1213+'MODIFICACION N° 03'!D491+'MODIFICACION N° 03'!D1541</f>
        <v>0</v>
      </c>
      <c r="F211" s="81">
        <f>+'MODIFICACION N° 03'!D2183</f>
        <v>0</v>
      </c>
      <c r="G211" s="81">
        <v>0</v>
      </c>
      <c r="H211" s="81">
        <f>SUM(D211:G211)</f>
        <v>0</v>
      </c>
    </row>
    <row r="212" spans="1:8">
      <c r="A212" s="281" t="s">
        <v>181</v>
      </c>
      <c r="B212" s="279" t="s">
        <v>182</v>
      </c>
      <c r="C212" s="289" t="s">
        <v>183</v>
      </c>
      <c r="D212" s="81">
        <v>0</v>
      </c>
      <c r="E212" s="81">
        <f>+'MODIFICACION N° 03'!D1542+'MODIFICACION N° 03'!D724+'MODIFICACION N° 03'!D1123+'MODIFICACION N° 03'!D269</f>
        <v>0</v>
      </c>
      <c r="F212" s="81">
        <f>+'MODIFICACION N° 03'!D2101+'MODIFICACION N° 03'!D2340+'MODIFICACION N° 03'!D2393</f>
        <v>6899410</v>
      </c>
      <c r="G212" s="81">
        <v>0</v>
      </c>
      <c r="H212" s="81">
        <f>SUM(D212:G212)</f>
        <v>6899410</v>
      </c>
    </row>
    <row r="213" spans="1:8">
      <c r="A213" s="281"/>
      <c r="B213" s="90"/>
      <c r="C213" s="273"/>
      <c r="D213" s="81"/>
      <c r="E213" s="81"/>
      <c r="F213" s="81"/>
      <c r="G213" s="81"/>
      <c r="H213" s="81"/>
    </row>
    <row r="214" spans="1:8">
      <c r="A214" s="281" t="s">
        <v>158</v>
      </c>
      <c r="B214" s="294">
        <v>5.99</v>
      </c>
      <c r="C214" s="295" t="s">
        <v>177</v>
      </c>
      <c r="D214" s="278">
        <f>+D215</f>
        <v>0</v>
      </c>
      <c r="E214" s="278">
        <f>+E215</f>
        <v>0</v>
      </c>
      <c r="F214" s="278">
        <f>+F215</f>
        <v>6742798</v>
      </c>
      <c r="G214" s="278">
        <f>+G215</f>
        <v>0</v>
      </c>
      <c r="H214" s="278">
        <f>SUM(D214:F214)</f>
        <v>6742798</v>
      </c>
    </row>
    <row r="215" spans="1:8">
      <c r="A215" s="281" t="s">
        <v>178</v>
      </c>
      <c r="B215" s="90" t="s">
        <v>179</v>
      </c>
      <c r="C215" s="273" t="s">
        <v>535</v>
      </c>
      <c r="D215" s="81">
        <f>+'MODIFICACION N° 03'!D115</f>
        <v>0</v>
      </c>
      <c r="E215" s="81">
        <f>+'MODIFICACION N° 03'!D1126</f>
        <v>0</v>
      </c>
      <c r="F215" s="81">
        <f>+'MODIFICACION N° 03'!D2274+'MODIFICACION N° 03'!D1893+'MODIFICACION N° 03'!D2285</f>
        <v>6742798</v>
      </c>
      <c r="G215" s="81">
        <v>0</v>
      </c>
      <c r="H215" s="81">
        <f>SUM(D215:G215)</f>
        <v>6742798</v>
      </c>
    </row>
    <row r="216" spans="1:8">
      <c r="A216" s="281"/>
      <c r="B216" s="90"/>
      <c r="C216" s="273"/>
      <c r="D216" s="81"/>
      <c r="E216" s="81"/>
      <c r="F216" s="81"/>
      <c r="G216" s="81"/>
      <c r="H216" s="81"/>
    </row>
    <row r="217" spans="1:8" hidden="1">
      <c r="A217" s="281"/>
      <c r="B217" s="90"/>
      <c r="C217" s="273"/>
      <c r="D217" s="81"/>
      <c r="E217" s="81"/>
      <c r="F217" s="81"/>
      <c r="G217" s="81"/>
      <c r="H217" s="81"/>
    </row>
    <row r="218" spans="1:8" ht="10.199999999999999" hidden="1" customHeight="1">
      <c r="A218" s="275" t="s">
        <v>348</v>
      </c>
      <c r="B218" s="286">
        <v>6</v>
      </c>
      <c r="C218" s="271" t="s">
        <v>185</v>
      </c>
      <c r="D218" s="89">
        <f>+D220+D224+D227+D230+D235</f>
        <v>0</v>
      </c>
      <c r="E218" s="89">
        <f t="shared" ref="E218:F218" si="14">+E220+E224+E227+E230+E235</f>
        <v>0</v>
      </c>
      <c r="F218" s="89">
        <f t="shared" si="14"/>
        <v>0</v>
      </c>
      <c r="G218" s="89">
        <f>+G227+G235+G230+G220</f>
        <v>0</v>
      </c>
      <c r="H218" s="89">
        <f>+H227+H235+H230+H220+H224</f>
        <v>0</v>
      </c>
    </row>
    <row r="219" spans="1:8" ht="10.199999999999999" hidden="1" customHeight="1">
      <c r="A219" s="281"/>
      <c r="B219" s="90"/>
      <c r="C219" s="273"/>
      <c r="D219" s="81"/>
      <c r="E219" s="81"/>
      <c r="F219" s="81"/>
      <c r="G219" s="81"/>
      <c r="H219" s="81"/>
    </row>
    <row r="220" spans="1:8" ht="20.399999999999999" hidden="1">
      <c r="A220" s="275" t="s">
        <v>374</v>
      </c>
      <c r="B220" s="276" t="s">
        <v>375</v>
      </c>
      <c r="C220" s="282" t="s">
        <v>595</v>
      </c>
      <c r="D220" s="278">
        <f>+D221</f>
        <v>0</v>
      </c>
      <c r="E220" s="278">
        <f>+E221</f>
        <v>0</v>
      </c>
      <c r="F220" s="278">
        <f>+F221</f>
        <v>0</v>
      </c>
      <c r="G220" s="278">
        <f>+G221</f>
        <v>0</v>
      </c>
      <c r="H220" s="278">
        <f>SUM(D220:F220)</f>
        <v>0</v>
      </c>
    </row>
    <row r="221" spans="1:8" hidden="1">
      <c r="A221" s="281" t="s">
        <v>374</v>
      </c>
      <c r="B221" s="279" t="s">
        <v>377</v>
      </c>
      <c r="C221" s="284" t="s">
        <v>378</v>
      </c>
      <c r="D221" s="81">
        <f>SUM(D222:D222)</f>
        <v>0</v>
      </c>
      <c r="E221" s="81">
        <f>SUM(E222:E222)</f>
        <v>0</v>
      </c>
      <c r="F221" s="81">
        <f>SUM(F222:F222)</f>
        <v>0</v>
      </c>
      <c r="G221" s="81">
        <f>SUM(G222:G222)</f>
        <v>0</v>
      </c>
      <c r="H221" s="81">
        <f>SUM(D221:G221)</f>
        <v>0</v>
      </c>
    </row>
    <row r="222" spans="1:8" ht="10.199999999999999" hidden="1" customHeight="1">
      <c r="A222" s="296"/>
      <c r="B222" s="297" t="s">
        <v>379</v>
      </c>
      <c r="C222" s="298" t="s">
        <v>380</v>
      </c>
      <c r="D222" s="299">
        <f>+'MODIFICACION N° 03'!D117</f>
        <v>0</v>
      </c>
      <c r="E222" s="299">
        <f>+'MODIFICACION N° 03'!D1549</f>
        <v>0</v>
      </c>
      <c r="F222" s="299">
        <v>0</v>
      </c>
      <c r="G222" s="299">
        <v>0</v>
      </c>
      <c r="H222" s="299">
        <f>SUM(D222:G222)</f>
        <v>0</v>
      </c>
    </row>
    <row r="223" spans="1:8" ht="10.199999999999999" hidden="1" customHeight="1">
      <c r="A223" s="281"/>
      <c r="B223" s="90"/>
      <c r="C223" s="273"/>
      <c r="D223" s="81"/>
      <c r="E223" s="81"/>
      <c r="F223" s="81"/>
      <c r="G223" s="81"/>
      <c r="H223" s="299"/>
    </row>
    <row r="224" spans="1:8" ht="10.199999999999999" hidden="1" customHeight="1">
      <c r="A224" s="275" t="s">
        <v>184</v>
      </c>
      <c r="B224" s="276" t="s">
        <v>558</v>
      </c>
      <c r="C224" s="282" t="s">
        <v>559</v>
      </c>
      <c r="D224" s="278">
        <f>+D225</f>
        <v>0</v>
      </c>
      <c r="E224" s="278">
        <f>+E225</f>
        <v>0</v>
      </c>
      <c r="F224" s="278">
        <f>+F225</f>
        <v>0</v>
      </c>
      <c r="G224" s="278">
        <f>+G225</f>
        <v>0</v>
      </c>
      <c r="H224" s="278">
        <f>SUM(D224:G224)</f>
        <v>0</v>
      </c>
    </row>
    <row r="225" spans="1:8" ht="10.199999999999999" hidden="1" customHeight="1">
      <c r="A225" s="281" t="s">
        <v>184</v>
      </c>
      <c r="B225" s="279" t="s">
        <v>560</v>
      </c>
      <c r="C225" s="81" t="s">
        <v>561</v>
      </c>
      <c r="D225" s="81">
        <v>0</v>
      </c>
      <c r="E225" s="81">
        <f>+'MODIFICACION N° 03'!D730</f>
        <v>0</v>
      </c>
      <c r="F225" s="81">
        <v>0</v>
      </c>
      <c r="G225" s="81">
        <v>0</v>
      </c>
      <c r="H225" s="81">
        <f>SUM(D225:G225)</f>
        <v>0</v>
      </c>
    </row>
    <row r="226" spans="1:8" ht="10.199999999999999" hidden="1" customHeight="1">
      <c r="A226" s="281"/>
      <c r="B226" s="90"/>
      <c r="C226" s="273"/>
      <c r="D226" s="81"/>
      <c r="E226" s="81"/>
      <c r="F226" s="81"/>
      <c r="G226" s="81"/>
      <c r="H226" s="81"/>
    </row>
    <row r="227" spans="1:8" ht="10.199999999999999" hidden="1" customHeight="1">
      <c r="A227" s="275" t="s">
        <v>184</v>
      </c>
      <c r="B227" s="276" t="s">
        <v>515</v>
      </c>
      <c r="C227" s="282" t="s">
        <v>516</v>
      </c>
      <c r="D227" s="278">
        <f>+D228</f>
        <v>0</v>
      </c>
      <c r="E227" s="278">
        <f>+E228</f>
        <v>0</v>
      </c>
      <c r="F227" s="278">
        <f>+F228</f>
        <v>0</v>
      </c>
      <c r="G227" s="278">
        <f>+G228</f>
        <v>0</v>
      </c>
      <c r="H227" s="278">
        <f>+H228</f>
        <v>0</v>
      </c>
    </row>
    <row r="228" spans="1:8" ht="10.199999999999999" hidden="1" customHeight="1">
      <c r="A228" s="281" t="s">
        <v>184</v>
      </c>
      <c r="B228" s="279" t="s">
        <v>466</v>
      </c>
      <c r="C228" s="81" t="s">
        <v>467</v>
      </c>
      <c r="D228" s="81">
        <f>+'MODIFICACION N° 03'!D121</f>
        <v>0</v>
      </c>
      <c r="E228" s="81">
        <f>+'MODIFICACION N° 03'!D198+'MODIFICACION N° 03'!D275+'MODIFICACION N° 03'!D1132+'MODIFICACION N° 03'!D353+'MODIFICACION N° 03'!D1219+'MODIFICACION N° 03'!D1431+'MODIFICACION N° 03'!D1264+'MODIFICACION N° 03'!D982+'MODIFICACION N° 03'!D733</f>
        <v>0</v>
      </c>
      <c r="F228" s="81">
        <f>+'MODIFICACION N° 03'!D2346+'MODIFICACION N° 03'!D1962+'MODIFICACION N° 03'!D2271+'MODIFICACION N° 03'!D2021+'MODIFICACION N° 03'!D2189</f>
        <v>0</v>
      </c>
      <c r="G228" s="81">
        <v>0</v>
      </c>
      <c r="H228" s="81">
        <f>SUM(D228:G228)</f>
        <v>0</v>
      </c>
    </row>
    <row r="229" spans="1:8" ht="10.199999999999999" hidden="1" customHeight="1">
      <c r="A229" s="281"/>
      <c r="B229" s="279"/>
      <c r="C229" s="81"/>
      <c r="D229" s="81"/>
      <c r="E229" s="81"/>
      <c r="F229" s="81"/>
      <c r="G229" s="81"/>
      <c r="H229" s="81"/>
    </row>
    <row r="230" spans="1:8" ht="20.399999999999999" hidden="1" customHeight="1">
      <c r="A230" s="275" t="s">
        <v>184</v>
      </c>
      <c r="B230" s="276" t="s">
        <v>517</v>
      </c>
      <c r="C230" s="282" t="s">
        <v>643</v>
      </c>
      <c r="D230" s="278">
        <f>+D231</f>
        <v>0</v>
      </c>
      <c r="E230" s="278">
        <f>+E231</f>
        <v>0</v>
      </c>
      <c r="F230" s="278">
        <f>+F231</f>
        <v>0</v>
      </c>
      <c r="G230" s="278">
        <f>+G231</f>
        <v>0</v>
      </c>
      <c r="H230" s="278">
        <f>SUM(D230:F230)</f>
        <v>0</v>
      </c>
    </row>
    <row r="231" spans="1:8" ht="10.199999999999999" hidden="1" customHeight="1">
      <c r="A231" s="281" t="s">
        <v>184</v>
      </c>
      <c r="B231" s="279" t="s">
        <v>519</v>
      </c>
      <c r="C231" s="81" t="s">
        <v>520</v>
      </c>
      <c r="D231" s="81">
        <f>SUM(D232:D233)</f>
        <v>0</v>
      </c>
      <c r="E231" s="81">
        <f>SUM(E232:E233)</f>
        <v>0</v>
      </c>
      <c r="F231" s="81">
        <f>SUM(F232:F233)</f>
        <v>0</v>
      </c>
      <c r="G231" s="81">
        <f>SUM(G232:G233)</f>
        <v>0</v>
      </c>
      <c r="H231" s="81">
        <f>SUM(D231:G231)</f>
        <v>0</v>
      </c>
    </row>
    <row r="232" spans="1:8" ht="20.399999999999999" hidden="1">
      <c r="A232" s="296"/>
      <c r="B232" s="297" t="s">
        <v>521</v>
      </c>
      <c r="C232" s="298" t="s">
        <v>522</v>
      </c>
      <c r="D232" s="299">
        <f>+'MODIFICACION N° 03'!D125</f>
        <v>0</v>
      </c>
      <c r="E232" s="299">
        <v>0</v>
      </c>
      <c r="F232" s="299">
        <v>0</v>
      </c>
      <c r="G232" s="299">
        <v>0</v>
      </c>
      <c r="H232" s="299">
        <f>SUM(D232:G232)</f>
        <v>0</v>
      </c>
    </row>
    <row r="233" spans="1:8" ht="11.4" hidden="1" customHeight="1">
      <c r="A233" s="296"/>
      <c r="B233" s="297" t="s">
        <v>644</v>
      </c>
      <c r="C233" s="299" t="s">
        <v>645</v>
      </c>
      <c r="D233" s="299">
        <v>0</v>
      </c>
      <c r="E233" s="299">
        <v>0</v>
      </c>
      <c r="F233" s="299">
        <v>0</v>
      </c>
      <c r="G233" s="299">
        <v>0</v>
      </c>
      <c r="H233" s="299">
        <f>SUM(D233:G233)</f>
        <v>0</v>
      </c>
    </row>
    <row r="234" spans="1:8" ht="10.199999999999999" hidden="1" customHeight="1">
      <c r="A234" s="281"/>
      <c r="B234" s="279"/>
      <c r="C234" s="81"/>
      <c r="D234" s="81"/>
      <c r="E234" s="81"/>
      <c r="F234" s="81"/>
      <c r="G234" s="81"/>
      <c r="H234" s="81"/>
    </row>
    <row r="235" spans="1:8" ht="10.199999999999999" hidden="1" customHeight="1">
      <c r="A235" s="275" t="s">
        <v>184</v>
      </c>
      <c r="B235" s="287" t="s">
        <v>186</v>
      </c>
      <c r="C235" s="288" t="s">
        <v>187</v>
      </c>
      <c r="D235" s="278">
        <f>SUM(D236:D237)</f>
        <v>0</v>
      </c>
      <c r="E235" s="278">
        <f>SUM(E236:E237)</f>
        <v>0</v>
      </c>
      <c r="F235" s="278">
        <f>SUM(F236:F237)</f>
        <v>0</v>
      </c>
      <c r="G235" s="278">
        <f>SUM(G236:G237)</f>
        <v>0</v>
      </c>
      <c r="H235" s="278">
        <f>SUM(D235:F235)</f>
        <v>0</v>
      </c>
    </row>
    <row r="236" spans="1:8" ht="10.199999999999999" hidden="1" customHeight="1">
      <c r="A236" s="281" t="s">
        <v>184</v>
      </c>
      <c r="B236" s="279" t="s">
        <v>349</v>
      </c>
      <c r="C236" s="81" t="s">
        <v>350</v>
      </c>
      <c r="D236" s="81">
        <f>+'MODIFICACION N° 03'!D128</f>
        <v>0</v>
      </c>
      <c r="E236" s="81">
        <v>0</v>
      </c>
      <c r="F236" s="81">
        <f>+'MODIFICACION N° 03'!D2421</f>
        <v>0</v>
      </c>
      <c r="G236" s="81">
        <v>0</v>
      </c>
      <c r="H236" s="81">
        <f>SUM(D236:G236)</f>
        <v>0</v>
      </c>
    </row>
    <row r="237" spans="1:8" ht="10.199999999999999" hidden="1" customHeight="1">
      <c r="A237" s="281" t="s">
        <v>184</v>
      </c>
      <c r="B237" s="279" t="s">
        <v>188</v>
      </c>
      <c r="C237" s="81" t="s">
        <v>189</v>
      </c>
      <c r="D237" s="81">
        <v>0</v>
      </c>
      <c r="E237" s="81">
        <v>0</v>
      </c>
      <c r="F237" s="81">
        <v>0</v>
      </c>
      <c r="G237" s="81">
        <v>0</v>
      </c>
      <c r="H237" s="81">
        <f>SUM(D237:G237)</f>
        <v>0</v>
      </c>
    </row>
    <row r="238" spans="1:8" ht="10.199999999999999" hidden="1" customHeight="1">
      <c r="A238" s="281"/>
      <c r="B238" s="279"/>
      <c r="C238" s="81"/>
      <c r="D238" s="81"/>
      <c r="E238" s="81"/>
      <c r="F238" s="81"/>
      <c r="G238" s="81"/>
      <c r="H238" s="81"/>
    </row>
    <row r="239" spans="1:8" ht="10.199999999999999" hidden="1" customHeight="1">
      <c r="A239" s="281"/>
      <c r="B239" s="279"/>
      <c r="C239" s="81"/>
      <c r="D239" s="81"/>
      <c r="E239" s="81"/>
      <c r="F239" s="81"/>
      <c r="G239" s="81"/>
      <c r="H239" s="81"/>
    </row>
    <row r="240" spans="1:8" ht="10.199999999999999" hidden="1" customHeight="1">
      <c r="A240" s="275">
        <v>2.2999999999999998</v>
      </c>
      <c r="B240" s="286" t="s">
        <v>5</v>
      </c>
      <c r="C240" s="271" t="s">
        <v>523</v>
      </c>
      <c r="D240" s="89">
        <f>+D242</f>
        <v>0</v>
      </c>
      <c r="E240" s="89">
        <f>+E242</f>
        <v>0</v>
      </c>
      <c r="F240" s="89">
        <f>+F242</f>
        <v>0</v>
      </c>
      <c r="G240" s="89">
        <f>+G242</f>
        <v>0</v>
      </c>
      <c r="H240" s="89">
        <f>+H242</f>
        <v>0</v>
      </c>
    </row>
    <row r="241" spans="1:8" ht="10.199999999999999" hidden="1" customHeight="1">
      <c r="A241" s="281"/>
      <c r="B241" s="90"/>
      <c r="C241" s="273"/>
      <c r="D241" s="81"/>
      <c r="E241" s="81"/>
      <c r="F241" s="81"/>
      <c r="G241" s="81"/>
      <c r="H241" s="81"/>
    </row>
    <row r="242" spans="1:8" ht="20.399999999999999" hidden="1">
      <c r="A242" s="275" t="s">
        <v>524</v>
      </c>
      <c r="B242" s="276" t="s">
        <v>525</v>
      </c>
      <c r="C242" s="282" t="s">
        <v>526</v>
      </c>
      <c r="D242" s="278">
        <f>+D243</f>
        <v>0</v>
      </c>
      <c r="E242" s="278">
        <f>+E243</f>
        <v>0</v>
      </c>
      <c r="F242" s="278">
        <f>+F243</f>
        <v>0</v>
      </c>
      <c r="G242" s="278">
        <f>+G243</f>
        <v>0</v>
      </c>
      <c r="H242" s="278">
        <f>+H243</f>
        <v>0</v>
      </c>
    </row>
    <row r="243" spans="1:8" ht="10.199999999999999" hidden="1" customHeight="1">
      <c r="A243" s="281" t="s">
        <v>524</v>
      </c>
      <c r="B243" s="279" t="s">
        <v>527</v>
      </c>
      <c r="C243" s="81" t="s">
        <v>528</v>
      </c>
      <c r="D243" s="81">
        <f>+D244</f>
        <v>0</v>
      </c>
      <c r="E243" s="81">
        <f>+E244</f>
        <v>0</v>
      </c>
      <c r="F243" s="81">
        <f>+F244</f>
        <v>0</v>
      </c>
      <c r="G243" s="81">
        <v>0</v>
      </c>
      <c r="H243" s="81">
        <f>SUM(D243:G243)</f>
        <v>0</v>
      </c>
    </row>
    <row r="244" spans="1:8" ht="20.399999999999999" hidden="1">
      <c r="A244" s="296"/>
      <c r="B244" s="297" t="s">
        <v>529</v>
      </c>
      <c r="C244" s="298" t="s">
        <v>530</v>
      </c>
      <c r="D244" s="299">
        <f>+'MODIFICACION N° 03'!D135</f>
        <v>0</v>
      </c>
      <c r="E244" s="299">
        <v>0</v>
      </c>
      <c r="F244" s="299">
        <v>0</v>
      </c>
      <c r="G244" s="299">
        <v>0</v>
      </c>
      <c r="H244" s="299">
        <f>SUM(D244:G244)</f>
        <v>0</v>
      </c>
    </row>
    <row r="245" spans="1:8" ht="10.8" customHeight="1">
      <c r="A245" s="300"/>
      <c r="B245" s="301"/>
      <c r="C245" s="301"/>
      <c r="D245" s="301"/>
      <c r="E245" s="301"/>
      <c r="F245" s="301"/>
      <c r="G245" s="301"/>
      <c r="H245" s="301"/>
    </row>
    <row r="246" spans="1:8" ht="10.8" customHeight="1">
      <c r="B246" s="302"/>
      <c r="C246" s="303"/>
      <c r="D246" s="304"/>
      <c r="E246" s="304"/>
      <c r="F246" s="304"/>
      <c r="G246" s="304"/>
      <c r="H246" s="304"/>
    </row>
    <row r="247" spans="1:8" ht="10.8" customHeight="1">
      <c r="B247" s="263"/>
      <c r="C247" s="264"/>
      <c r="D247" s="265"/>
      <c r="E247" s="265"/>
      <c r="F247" s="265"/>
      <c r="G247" s="265"/>
      <c r="H247" s="265"/>
    </row>
    <row r="248" spans="1:8">
      <c r="B248" s="263"/>
      <c r="C248" s="264"/>
      <c r="D248" s="265"/>
      <c r="E248" s="265"/>
      <c r="F248" s="265"/>
      <c r="G248" s="265"/>
      <c r="H248" s="265"/>
    </row>
    <row r="249" spans="1:8">
      <c r="B249" s="263"/>
      <c r="C249" s="264"/>
      <c r="D249" s="265"/>
      <c r="E249" s="265"/>
      <c r="F249" s="265"/>
      <c r="G249" s="265"/>
      <c r="H249" s="265"/>
    </row>
    <row r="250" spans="1:8">
      <c r="B250" s="263"/>
      <c r="C250" s="264"/>
      <c r="D250" s="265"/>
      <c r="E250" s="265"/>
      <c r="F250" s="265"/>
      <c r="G250" s="265"/>
      <c r="H250" s="265"/>
    </row>
    <row r="251" spans="1:8">
      <c r="B251" s="263"/>
      <c r="C251" s="264"/>
      <c r="D251" s="265"/>
      <c r="E251" s="265"/>
      <c r="F251" s="265"/>
      <c r="G251" s="265"/>
      <c r="H251" s="265"/>
    </row>
    <row r="252" spans="1:8">
      <c r="B252" s="263"/>
      <c r="C252" s="264"/>
      <c r="D252" s="265"/>
      <c r="E252" s="265"/>
      <c r="F252" s="265"/>
      <c r="G252" s="265"/>
      <c r="H252" s="265"/>
    </row>
    <row r="253" spans="1:8">
      <c r="B253" s="263"/>
      <c r="C253" s="264"/>
      <c r="D253" s="265"/>
      <c r="E253" s="265"/>
      <c r="F253" s="265"/>
      <c r="G253" s="265"/>
      <c r="H253" s="265"/>
    </row>
    <row r="254" spans="1:8">
      <c r="B254" s="263"/>
      <c r="C254" s="264"/>
      <c r="D254" s="265"/>
      <c r="E254" s="265"/>
      <c r="F254" s="265"/>
      <c r="G254" s="265"/>
      <c r="H254" s="265"/>
    </row>
    <row r="255" spans="1:8">
      <c r="B255" s="263"/>
      <c r="C255" s="264"/>
      <c r="D255" s="265"/>
      <c r="E255" s="265"/>
      <c r="F255" s="265"/>
      <c r="G255" s="265"/>
      <c r="H255" s="265"/>
    </row>
    <row r="256" spans="1:8">
      <c r="B256" s="263"/>
      <c r="C256" s="264"/>
      <c r="D256" s="265"/>
      <c r="E256" s="265"/>
      <c r="F256" s="265"/>
      <c r="G256" s="265"/>
      <c r="H256" s="265"/>
    </row>
    <row r="257" spans="2:8">
      <c r="B257" s="263"/>
      <c r="C257" s="264"/>
      <c r="D257" s="265"/>
      <c r="E257" s="265"/>
      <c r="F257" s="265"/>
      <c r="G257" s="265"/>
      <c r="H257" s="265"/>
    </row>
    <row r="258" spans="2:8">
      <c r="B258" s="263"/>
      <c r="C258" s="264"/>
      <c r="D258" s="265"/>
      <c r="E258" s="265"/>
      <c r="F258" s="265"/>
      <c r="G258" s="265"/>
      <c r="H258" s="265"/>
    </row>
    <row r="259" spans="2:8">
      <c r="B259" s="263"/>
      <c r="C259" s="264"/>
      <c r="D259" s="265"/>
      <c r="E259" s="265"/>
      <c r="F259" s="265"/>
      <c r="G259" s="265"/>
      <c r="H259" s="265"/>
    </row>
    <row r="260" spans="2:8">
      <c r="B260" s="263"/>
      <c r="C260" s="264"/>
      <c r="D260" s="265"/>
      <c r="E260" s="265"/>
      <c r="F260" s="265"/>
      <c r="G260" s="265"/>
      <c r="H260" s="265"/>
    </row>
    <row r="261" spans="2:8">
      <c r="B261" s="263"/>
      <c r="C261" s="264"/>
      <c r="D261" s="265"/>
      <c r="E261" s="265"/>
      <c r="F261" s="265"/>
      <c r="G261" s="265"/>
      <c r="H261" s="265"/>
    </row>
    <row r="262" spans="2:8">
      <c r="B262" s="263"/>
      <c r="C262" s="264"/>
      <c r="D262" s="265"/>
      <c r="E262" s="265"/>
      <c r="F262" s="265"/>
      <c r="G262" s="265"/>
      <c r="H262" s="265"/>
    </row>
    <row r="263" spans="2:8">
      <c r="B263" s="263"/>
      <c r="C263" s="264"/>
      <c r="D263" s="265"/>
      <c r="E263" s="265"/>
      <c r="F263" s="265"/>
      <c r="G263" s="265"/>
      <c r="H263" s="265"/>
    </row>
  </sheetData>
  <mergeCells count="15">
    <mergeCell ref="A60:H60"/>
    <mergeCell ref="A61:H61"/>
    <mergeCell ref="B65:C65"/>
    <mergeCell ref="B66:C66"/>
    <mergeCell ref="A65:A66"/>
    <mergeCell ref="A10:C10"/>
    <mergeCell ref="A11:C11"/>
    <mergeCell ref="A54:H54"/>
    <mergeCell ref="A56:H56"/>
    <mergeCell ref="A59:H59"/>
    <mergeCell ref="A1:H1"/>
    <mergeCell ref="A3:H3"/>
    <mergeCell ref="A6:H6"/>
    <mergeCell ref="A7:H7"/>
    <mergeCell ref="A8:H8"/>
  </mergeCells>
  <printOptions horizontalCentered="1"/>
  <pageMargins left="0.39370078740157483" right="0.39370078740157483" top="0.59055118110236227" bottom="0.59055118110236227" header="0.31496062992125984" footer="0.31496062992125984"/>
  <pageSetup firstPageNumber="12" fitToHeight="10" orientation="landscape" useFirstPageNumber="1" verticalDpi="597" r:id="rId1"/>
  <headerFooter alignWithMargins="0">
    <oddHeader>&amp;CPágina &amp;P</oddHeader>
  </headerFooter>
  <rowBreaks count="2" manualBreakCount="2">
    <brk id="53" max="7" man="1"/>
    <brk id="122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249977111117893"/>
  </sheetPr>
  <dimension ref="A1:G179"/>
  <sheetViews>
    <sheetView showGridLines="0" zoomScaleNormal="100" workbookViewId="0">
      <selection activeCell="H100" sqref="H1:O1048576"/>
    </sheetView>
  </sheetViews>
  <sheetFormatPr baseColWidth="10" defaultColWidth="11.5546875" defaultRowHeight="13.2"/>
  <cols>
    <col min="1" max="1" width="3.5546875" style="1" customWidth="1"/>
    <col min="2" max="2" width="6.5546875" style="1" customWidth="1"/>
    <col min="3" max="3" width="33.21875" style="1" customWidth="1"/>
    <col min="4" max="6" width="18.44140625" style="1" customWidth="1"/>
    <col min="7" max="7" width="18.44140625" style="183" customWidth="1"/>
    <col min="8" max="16384" width="11.5546875" style="6"/>
  </cols>
  <sheetData>
    <row r="1" spans="1:7" s="181" customFormat="1" ht="15.6">
      <c r="A1" s="779" t="s">
        <v>646</v>
      </c>
      <c r="B1" s="779"/>
      <c r="C1" s="779"/>
      <c r="D1" s="779"/>
      <c r="E1" s="779"/>
      <c r="F1" s="779"/>
      <c r="G1" s="779"/>
    </row>
    <row r="2" spans="1:7" s="181" customFormat="1" ht="15.6">
      <c r="A2" s="779"/>
      <c r="B2" s="779"/>
      <c r="C2" s="779"/>
      <c r="D2" s="779"/>
      <c r="E2" s="779"/>
      <c r="F2" s="184"/>
      <c r="G2" s="185"/>
    </row>
    <row r="3" spans="1:7" s="182" customFormat="1" ht="15.6">
      <c r="A3" s="775" t="str">
        <f>+'IND-ESTR-CLASIF '!A68:E68</f>
        <v>MODIFICACIÓN  Nº 03-2025</v>
      </c>
      <c r="B3" s="775"/>
      <c r="C3" s="775"/>
      <c r="D3" s="775"/>
      <c r="E3" s="775"/>
      <c r="F3" s="775"/>
      <c r="G3" s="775"/>
    </row>
    <row r="4" spans="1:7">
      <c r="A4" s="186"/>
      <c r="B4" s="186"/>
      <c r="C4" s="186"/>
      <c r="D4" s="186"/>
      <c r="E4" s="186"/>
      <c r="F4" s="186"/>
      <c r="G4" s="187"/>
    </row>
    <row r="5" spans="1:7">
      <c r="A5" s="186"/>
      <c r="B5" s="186"/>
      <c r="C5" s="186"/>
      <c r="D5" s="186"/>
      <c r="E5" s="186"/>
      <c r="F5" s="186"/>
      <c r="G5" s="187"/>
    </row>
    <row r="6" spans="1:7">
      <c r="A6" s="780" t="s">
        <v>647</v>
      </c>
      <c r="B6" s="780"/>
      <c r="C6" s="780"/>
      <c r="D6" s="780"/>
      <c r="E6" s="780"/>
      <c r="F6" s="780"/>
      <c r="G6" s="780"/>
    </row>
    <row r="7" spans="1:7">
      <c r="A7" s="780" t="s">
        <v>648</v>
      </c>
      <c r="B7" s="780"/>
      <c r="C7" s="780"/>
      <c r="D7" s="780"/>
      <c r="E7" s="780"/>
      <c r="F7" s="780"/>
      <c r="G7" s="780"/>
    </row>
    <row r="8" spans="1:7">
      <c r="A8" s="780" t="s">
        <v>497</v>
      </c>
      <c r="B8" s="780"/>
      <c r="C8" s="780"/>
      <c r="D8" s="780"/>
      <c r="E8" s="780"/>
      <c r="F8" s="780"/>
      <c r="G8" s="780"/>
    </row>
    <row r="9" spans="1:7">
      <c r="A9" s="8"/>
      <c r="B9" s="8"/>
      <c r="C9" s="8"/>
      <c r="D9" s="8"/>
      <c r="E9" s="8"/>
      <c r="F9" s="8"/>
      <c r="G9" s="8"/>
    </row>
    <row r="10" spans="1:7">
      <c r="A10" s="8"/>
      <c r="B10" s="8"/>
      <c r="C10" s="8"/>
      <c r="D10" s="8"/>
      <c r="E10" s="8"/>
      <c r="F10" s="8"/>
      <c r="G10" s="188"/>
    </row>
    <row r="11" spans="1:7" ht="13.2" hidden="1" customHeight="1">
      <c r="A11" s="186"/>
      <c r="B11" s="186"/>
      <c r="C11" s="186"/>
      <c r="D11" s="189">
        <f>+'EGR x PART GRAL (DISMINUCIONES)'!D13</f>
        <v>-1000000</v>
      </c>
      <c r="E11" s="189">
        <f>+'EGR x PART GRAL (DISMINUCIONES)'!E13</f>
        <v>-99312309.00999999</v>
      </c>
      <c r="F11" s="189">
        <f>+'EGR x PART GRAL (DISMINUCIONES)'!F13</f>
        <v>-199708720.52000001</v>
      </c>
      <c r="G11" s="190">
        <f>+'EGR x PART GRAL (DISMINUCIONES)'!H13</f>
        <v>-300021029.52999997</v>
      </c>
    </row>
    <row r="12" spans="1:7" ht="13.8" hidden="1" customHeight="1">
      <c r="A12" s="191"/>
      <c r="B12" s="191"/>
      <c r="C12" s="192"/>
      <c r="D12" s="193">
        <f>+D11-D14</f>
        <v>0</v>
      </c>
      <c r="E12" s="193">
        <f>+E11-E14</f>
        <v>0</v>
      </c>
      <c r="F12" s="193">
        <f>+F11-F14</f>
        <v>0</v>
      </c>
      <c r="G12" s="190">
        <f>+G11-G14</f>
        <v>0</v>
      </c>
    </row>
    <row r="13" spans="1:7" ht="49.8" customHeight="1">
      <c r="A13" s="781" t="s">
        <v>508</v>
      </c>
      <c r="B13" s="781"/>
      <c r="C13" s="781"/>
      <c r="D13" s="70" t="s">
        <v>649</v>
      </c>
      <c r="E13" s="70" t="s">
        <v>500</v>
      </c>
      <c r="F13" s="70" t="s">
        <v>501</v>
      </c>
      <c r="G13" s="70" t="s">
        <v>503</v>
      </c>
    </row>
    <row r="14" spans="1:7" ht="30" customHeight="1">
      <c r="A14" s="782" t="s">
        <v>650</v>
      </c>
      <c r="B14" s="782"/>
      <c r="C14" s="782"/>
      <c r="D14" s="194">
        <f>+D16+D40+D66+D86</f>
        <v>-1000000</v>
      </c>
      <c r="E14" s="194">
        <f>+E16+E40+E66+E86</f>
        <v>-99312309.00999999</v>
      </c>
      <c r="F14" s="194">
        <f>+F16+F40+F66+F86</f>
        <v>-199708720.52000001</v>
      </c>
      <c r="G14" s="195">
        <f>SUM(D14:F14)</f>
        <v>-300021029.52999997</v>
      </c>
    </row>
    <row r="15" spans="1:7">
      <c r="A15" s="196"/>
      <c r="B15" s="196"/>
      <c r="C15" s="197"/>
      <c r="D15" s="198"/>
      <c r="E15" s="198"/>
      <c r="F15" s="198"/>
      <c r="G15" s="199"/>
    </row>
    <row r="16" spans="1:7">
      <c r="A16" s="200">
        <v>1</v>
      </c>
      <c r="B16" s="200"/>
      <c r="C16" s="201" t="s">
        <v>651</v>
      </c>
      <c r="D16" s="202">
        <f>+D18+D27+D33</f>
        <v>-1000000</v>
      </c>
      <c r="E16" s="202">
        <f>+E18+E27+E33</f>
        <v>-92312309.00999999</v>
      </c>
      <c r="F16" s="202">
        <f>+F18+F27+F33</f>
        <v>-6742798</v>
      </c>
      <c r="G16" s="203">
        <f>SUM(D16:F16)</f>
        <v>-100055107.00999999</v>
      </c>
    </row>
    <row r="17" spans="1:7">
      <c r="A17" s="204"/>
      <c r="B17" s="204"/>
      <c r="C17" s="205"/>
      <c r="D17" s="206"/>
      <c r="E17" s="206"/>
      <c r="F17" s="206"/>
      <c r="G17" s="207"/>
    </row>
    <row r="18" spans="1:7">
      <c r="A18" s="208"/>
      <c r="B18" s="209">
        <v>1.1000000000000001</v>
      </c>
      <c r="C18" s="210" t="s">
        <v>652</v>
      </c>
      <c r="D18" s="211">
        <f>+D20+D24</f>
        <v>-1000000</v>
      </c>
      <c r="E18" s="211">
        <f>+E20+E24</f>
        <v>-92312309.00999999</v>
      </c>
      <c r="F18" s="211">
        <f>+F20+F24</f>
        <v>-6742798</v>
      </c>
      <c r="G18" s="212">
        <f>SUM(D18:F18)</f>
        <v>-100055107.00999999</v>
      </c>
    </row>
    <row r="19" spans="1:7">
      <c r="A19" s="204"/>
      <c r="B19" s="213"/>
      <c r="C19" s="201"/>
      <c r="D19" s="206"/>
      <c r="E19" s="206"/>
      <c r="F19" s="206"/>
      <c r="G19" s="207"/>
    </row>
    <row r="20" spans="1:7" hidden="1">
      <c r="A20" s="204"/>
      <c r="B20" s="214" t="s">
        <v>23</v>
      </c>
      <c r="C20" s="215" t="s">
        <v>25</v>
      </c>
      <c r="D20" s="216">
        <f>SUM(D21:D22)</f>
        <v>0</v>
      </c>
      <c r="E20" s="216">
        <f>SUM(E21:E22)</f>
        <v>0</v>
      </c>
      <c r="F20" s="216">
        <f>SUM(F21:F22)</f>
        <v>0</v>
      </c>
      <c r="G20" s="217">
        <f>SUM(D20:F20)</f>
        <v>0</v>
      </c>
    </row>
    <row r="21" spans="1:7" ht="12.6" hidden="1" customHeight="1">
      <c r="A21" s="204"/>
      <c r="B21" s="218" t="s">
        <v>26</v>
      </c>
      <c r="C21" s="205" t="s">
        <v>653</v>
      </c>
      <c r="D21" s="206">
        <f>+'EGR x PART GRAL (DISMINUCIONES)'!D67+'EGR x PART GRAL (DISMINUCIONES)'!D76+'EGR x PART GRAL (DISMINUCIONES)'!D72</f>
        <v>0</v>
      </c>
      <c r="E21" s="206">
        <f>+'EGR x PART GRAL (DISMINUCIONES)'!E67+'EGR x PART GRAL (DISMINUCIONES)'!E76+'EGR x PART GRAL (DISMINUCIONES)'!E72</f>
        <v>0</v>
      </c>
      <c r="F21" s="206">
        <f>+'EGR x PART GRAL (DISMINUCIONES)'!F67+'EGR x PART GRAL (DISMINUCIONES)'!F76-'CAPITALIZACIÓN DE G.CORRIENTE'!M22</f>
        <v>0</v>
      </c>
      <c r="G21" s="217">
        <f>SUM(D21:F21)</f>
        <v>0</v>
      </c>
    </row>
    <row r="22" spans="1:7" hidden="1">
      <c r="A22" s="204"/>
      <c r="B22" s="218" t="s">
        <v>49</v>
      </c>
      <c r="C22" s="205" t="s">
        <v>654</v>
      </c>
      <c r="D22" s="206">
        <f>+'EGR x PART GRAL (DISMINUCIONES)'!D82+'EGR x PART GRAL (DISMINUCIONES)'!D86</f>
        <v>0</v>
      </c>
      <c r="E22" s="206">
        <f>+'EGR x PART GRAL (DISMINUCIONES)'!E82+'EGR x PART GRAL (DISMINUCIONES)'!E86</f>
        <v>0</v>
      </c>
      <c r="F22" s="206">
        <f>+'EGR x PART GRAL (DISMINUCIONES)'!F82+'EGR x PART GRAL (DISMINUCIONES)'!F86-'CAPITALIZACIÓN DE G.CORRIENTE'!M23</f>
        <v>0</v>
      </c>
      <c r="G22" s="217">
        <f>SUM(D22:F22)</f>
        <v>0</v>
      </c>
    </row>
    <row r="23" spans="1:7" hidden="1">
      <c r="A23" s="204"/>
      <c r="B23" s="218"/>
      <c r="C23" s="205"/>
      <c r="D23" s="206"/>
      <c r="E23" s="206"/>
      <c r="F23" s="206"/>
      <c r="G23" s="217"/>
    </row>
    <row r="24" spans="1:7">
      <c r="A24" s="204"/>
      <c r="B24" s="214" t="s">
        <v>64</v>
      </c>
      <c r="C24" s="215" t="s">
        <v>655</v>
      </c>
      <c r="D24" s="216">
        <f>+'EGR x PART GRAL (DISMINUCIONES)'!D94+'EGR x PART GRAL (DISMINUCIONES)'!D100+'EGR x PART GRAL (DISMINUCIONES)'!D105+'EGR x PART GRAL (DISMINUCIONES)'!D113+'EGR x PART GRAL (DISMINUCIONES)'!D122+'EGR x PART GRAL (DISMINUCIONES)'!D125+'EGR x PART GRAL (DISMINUCIONES)'!D128+'EGR x PART GRAL (DISMINUCIONES)'!D132+'EGR x PART GRAL (DISMINUCIONES)'!D148+'EGR x PART GRAL (DISMINUCIONES)'!D155+'EGR x PART GRAL (DISMINUCIONES)'!D161+'EGR x PART GRAL (DISMINUCIONES)'!D169+'EGR x PART GRAL (DISMINUCIONES)'!D173+'EGR x PART GRAL (DISMINUCIONES)'!D143</f>
        <v>-1000000</v>
      </c>
      <c r="E24" s="216">
        <f>+'EGR x PART GRAL (DISMINUCIONES)'!E94+'EGR x PART GRAL (DISMINUCIONES)'!E100+'EGR x PART GRAL (DISMINUCIONES)'!E105+'EGR x PART GRAL (DISMINUCIONES)'!E113+'EGR x PART GRAL (DISMINUCIONES)'!E122+'EGR x PART GRAL (DISMINUCIONES)'!E125+'EGR x PART GRAL (DISMINUCIONES)'!E128+'EGR x PART GRAL (DISMINUCIONES)'!E132+'EGR x PART GRAL (DISMINUCIONES)'!E148+'EGR x PART GRAL (DISMINUCIONES)'!E155+'EGR x PART GRAL (DISMINUCIONES)'!E161+'EGR x PART GRAL (DISMINUCIONES)'!E169+'EGR x PART GRAL (DISMINUCIONES)'!E173+'EGR x PART GRAL (DISMINUCIONES)'!E143</f>
        <v>-92312309.00999999</v>
      </c>
      <c r="F24" s="216">
        <f>+'EGR x PART GRAL (DISMINUCIONES)'!F94+'EGR x PART GRAL (DISMINUCIONES)'!F100+'EGR x PART GRAL (DISMINUCIONES)'!F105+'EGR x PART GRAL (DISMINUCIONES)'!F113+'EGR x PART GRAL (DISMINUCIONES)'!F122+'EGR x PART GRAL (DISMINUCIONES)'!F125+'EGR x PART GRAL (DISMINUCIONES)'!F128+'EGR x PART GRAL (DISMINUCIONES)'!F132+'EGR x PART GRAL (DISMINUCIONES)'!F148+'EGR x PART GRAL (DISMINUCIONES)'!F155+'EGR x PART GRAL (DISMINUCIONES)'!F161+'EGR x PART GRAL (DISMINUCIONES)'!F169+'EGR x PART GRAL (DISMINUCIONES)'!F173+'EGR x PART GRAL (DISMINUCIONES)'!F142</f>
        <v>-6742798</v>
      </c>
      <c r="G24" s="217">
        <f>SUM(D24:F24)</f>
        <v>-100055107.00999999</v>
      </c>
    </row>
    <row r="25" spans="1:7" ht="13.2" customHeight="1">
      <c r="A25" s="204"/>
      <c r="B25" s="213"/>
      <c r="C25" s="205"/>
      <c r="D25" s="206"/>
      <c r="E25" s="206"/>
      <c r="F25" s="206"/>
      <c r="G25" s="217"/>
    </row>
    <row r="26" spans="1:7" ht="13.2" hidden="1" customHeight="1">
      <c r="A26" s="204"/>
      <c r="B26" s="213"/>
      <c r="C26" s="205"/>
      <c r="D26" s="206"/>
      <c r="E26" s="206"/>
      <c r="F26" s="206"/>
      <c r="G26" s="217"/>
    </row>
    <row r="27" spans="1:7" ht="13.2" hidden="1" customHeight="1">
      <c r="A27" s="208"/>
      <c r="B27" s="209">
        <v>1.2</v>
      </c>
      <c r="C27" s="210" t="s">
        <v>656</v>
      </c>
      <c r="D27" s="211">
        <f>SUM(D29:D30)</f>
        <v>0</v>
      </c>
      <c r="E27" s="211">
        <f>SUM(E29:E30)</f>
        <v>0</v>
      </c>
      <c r="F27" s="211">
        <f>SUM(F29:F30)</f>
        <v>0</v>
      </c>
      <c r="G27" s="212">
        <f>SUM(D27:F27)</f>
        <v>0</v>
      </c>
    </row>
    <row r="28" spans="1:7" ht="13.2" hidden="1" customHeight="1">
      <c r="A28" s="204"/>
      <c r="B28" s="213"/>
      <c r="C28" s="205"/>
      <c r="D28" s="206"/>
      <c r="E28" s="206"/>
      <c r="F28" s="206"/>
      <c r="G28" s="217"/>
    </row>
    <row r="29" spans="1:7" ht="13.2" hidden="1" customHeight="1">
      <c r="A29" s="204"/>
      <c r="B29" s="214" t="s">
        <v>547</v>
      </c>
      <c r="C29" s="215" t="s">
        <v>657</v>
      </c>
      <c r="D29" s="216">
        <v>0</v>
      </c>
      <c r="E29" s="216">
        <v>0</v>
      </c>
      <c r="F29" s="216">
        <v>0</v>
      </c>
      <c r="G29" s="217">
        <f>SUM(D29:F29)</f>
        <v>0</v>
      </c>
    </row>
    <row r="30" spans="1:7" ht="13.2" hidden="1" customHeight="1">
      <c r="A30" s="204"/>
      <c r="B30" s="214" t="s">
        <v>658</v>
      </c>
      <c r="C30" s="215" t="s">
        <v>659</v>
      </c>
      <c r="D30" s="216">
        <v>0</v>
      </c>
      <c r="E30" s="216">
        <v>0</v>
      </c>
      <c r="F30" s="216">
        <v>0</v>
      </c>
      <c r="G30" s="217">
        <f>SUM(D30:F30)</f>
        <v>0</v>
      </c>
    </row>
    <row r="31" spans="1:7" ht="13.2" hidden="1" customHeight="1">
      <c r="A31" s="204"/>
      <c r="B31" s="213"/>
      <c r="C31" s="205"/>
      <c r="D31" s="206"/>
      <c r="E31" s="206"/>
      <c r="F31" s="206"/>
      <c r="G31" s="217"/>
    </row>
    <row r="32" spans="1:7" ht="13.2" hidden="1" customHeight="1">
      <c r="A32" s="204"/>
      <c r="B32" s="213"/>
      <c r="C32" s="205"/>
      <c r="D32" s="206"/>
      <c r="E32" s="206"/>
      <c r="F32" s="206"/>
      <c r="G32" s="217"/>
    </row>
    <row r="33" spans="1:7" ht="13.2" hidden="1" customHeight="1">
      <c r="A33" s="208"/>
      <c r="B33" s="209">
        <v>1.3</v>
      </c>
      <c r="C33" s="210" t="s">
        <v>185</v>
      </c>
      <c r="D33" s="211">
        <f>SUM(D35:D37)</f>
        <v>0</v>
      </c>
      <c r="E33" s="211">
        <f>SUM(E35:E37)</f>
        <v>0</v>
      </c>
      <c r="F33" s="211">
        <f>SUM(F35:F37)</f>
        <v>0</v>
      </c>
      <c r="G33" s="212">
        <f>SUM(D33:F33)</f>
        <v>0</v>
      </c>
    </row>
    <row r="34" spans="1:7" ht="13.2" hidden="1" customHeight="1">
      <c r="A34" s="204"/>
      <c r="B34" s="213"/>
      <c r="C34" s="205"/>
      <c r="D34" s="206"/>
      <c r="E34" s="206"/>
      <c r="F34" s="206"/>
      <c r="G34" s="217"/>
    </row>
    <row r="35" spans="1:7" ht="20.399999999999999" hidden="1">
      <c r="A35" s="204"/>
      <c r="B35" s="214" t="s">
        <v>374</v>
      </c>
      <c r="C35" s="219" t="s">
        <v>376</v>
      </c>
      <c r="D35" s="216">
        <f>+'EGR x PART GRAL (DISMINUCIONES)'!D213</f>
        <v>0</v>
      </c>
      <c r="E35" s="216">
        <f>+'EGR x PART GRAL (DISMINUCIONES)'!E213</f>
        <v>0</v>
      </c>
      <c r="F35" s="216">
        <f>+'EGR x PART GRAL (DISMINUCIONES)'!G213</f>
        <v>0</v>
      </c>
      <c r="G35" s="217">
        <f>SUM(D35:F35)</f>
        <v>0</v>
      </c>
    </row>
    <row r="36" spans="1:7" ht="20.399999999999999" hidden="1">
      <c r="A36" s="204"/>
      <c r="B36" s="214" t="s">
        <v>184</v>
      </c>
      <c r="C36" s="219" t="s">
        <v>660</v>
      </c>
      <c r="D36" s="216">
        <f>+'EGR x PART GRAL (DISMINUCIONES)'!D219+'EGR x PART GRAL (DISMINUCIONES)'!D216</f>
        <v>0</v>
      </c>
      <c r="E36" s="216">
        <f>+'EGR x PART GRAL (DISMINUCIONES)'!E219+'EGR x PART GRAL (DISMINUCIONES)'!E216</f>
        <v>0</v>
      </c>
      <c r="F36" s="216">
        <f>+'EGR x PART GRAL (DISMINUCIONES)'!F219+'EGR x PART GRAL (DISMINUCIONES)'!F216</f>
        <v>0</v>
      </c>
      <c r="G36" s="217">
        <f>SUM(D36:F36)</f>
        <v>0</v>
      </c>
    </row>
    <row r="37" spans="1:7" ht="20.399999999999999" hidden="1">
      <c r="A37" s="204"/>
      <c r="B37" s="214" t="s">
        <v>661</v>
      </c>
      <c r="C37" s="219" t="s">
        <v>662</v>
      </c>
      <c r="D37" s="216">
        <v>0</v>
      </c>
      <c r="E37" s="216">
        <v>0</v>
      </c>
      <c r="F37" s="216">
        <v>0</v>
      </c>
      <c r="G37" s="217">
        <f>SUM(D37:F37)</f>
        <v>0</v>
      </c>
    </row>
    <row r="38" spans="1:7" ht="13.2" hidden="1" customHeight="1">
      <c r="A38" s="204"/>
      <c r="B38" s="213"/>
      <c r="C38" s="205"/>
      <c r="D38" s="206"/>
      <c r="E38" s="206"/>
      <c r="F38" s="206"/>
      <c r="G38" s="217"/>
    </row>
    <row r="39" spans="1:7" ht="13.2" hidden="1" customHeight="1">
      <c r="A39" s="204"/>
      <c r="B39" s="213"/>
      <c r="C39" s="205"/>
      <c r="D39" s="206"/>
      <c r="E39" s="206"/>
      <c r="F39" s="206"/>
      <c r="G39" s="217"/>
    </row>
    <row r="40" spans="1:7" ht="13.2" customHeight="1">
      <c r="A40" s="200">
        <v>2</v>
      </c>
      <c r="B40" s="200"/>
      <c r="C40" s="201" t="s">
        <v>663</v>
      </c>
      <c r="D40" s="202">
        <f>+D42+D50+D59</f>
        <v>0</v>
      </c>
      <c r="E40" s="202">
        <f>+E42+E50+E59</f>
        <v>-7000000</v>
      </c>
      <c r="F40" s="202">
        <f>+F42+F50+F59</f>
        <v>0</v>
      </c>
      <c r="G40" s="203">
        <f>SUM(D40:F40)</f>
        <v>-7000000</v>
      </c>
    </row>
    <row r="41" spans="1:7" ht="13.2" customHeight="1">
      <c r="A41" s="204"/>
      <c r="B41" s="213"/>
      <c r="C41" s="205"/>
      <c r="D41" s="206"/>
      <c r="E41" s="206"/>
      <c r="F41" s="206"/>
      <c r="G41" s="217"/>
    </row>
    <row r="42" spans="1:7" ht="13.2" hidden="1" customHeight="1">
      <c r="A42" s="208"/>
      <c r="B42" s="209">
        <v>2.1</v>
      </c>
      <c r="C42" s="210" t="s">
        <v>664</v>
      </c>
      <c r="D42" s="211">
        <f>SUM(D44:D48)</f>
        <v>0</v>
      </c>
      <c r="E42" s="211">
        <f>SUM(E44:E48)</f>
        <v>0</v>
      </c>
      <c r="F42" s="211">
        <f>SUM(F44:F48)</f>
        <v>0</v>
      </c>
      <c r="G42" s="212">
        <f>SUM(D42:F42)</f>
        <v>0</v>
      </c>
    </row>
    <row r="43" spans="1:7" ht="13.2" hidden="1" customHeight="1">
      <c r="A43" s="204"/>
      <c r="B43" s="213"/>
      <c r="C43" s="205"/>
      <c r="D43" s="206"/>
      <c r="E43" s="206"/>
      <c r="F43" s="206"/>
      <c r="G43" s="217"/>
    </row>
    <row r="44" spans="1:7" hidden="1">
      <c r="A44" s="204"/>
      <c r="B44" s="214" t="s">
        <v>414</v>
      </c>
      <c r="C44" s="215" t="s">
        <v>665</v>
      </c>
      <c r="D44" s="216">
        <f>+'EGR x PART GRAL (DISMINUCIONES)'!D197</f>
        <v>0</v>
      </c>
      <c r="E44" s="216">
        <f>+'EGR x PART GRAL (DISMINUCIONES)'!E197</f>
        <v>0</v>
      </c>
      <c r="F44" s="216">
        <f>+'EGR x PART GRAL (DISMINUCIONES)'!G197+'EGR x PART GRAL (DISMINUCIONES)'!F197</f>
        <v>0</v>
      </c>
      <c r="G44" s="217">
        <f>SUM(D44:F44)</f>
        <v>0</v>
      </c>
    </row>
    <row r="45" spans="1:7" ht="13.2" hidden="1" customHeight="1">
      <c r="A45" s="204"/>
      <c r="B45" s="214" t="s">
        <v>229</v>
      </c>
      <c r="C45" s="215" t="s">
        <v>666</v>
      </c>
      <c r="D45" s="216">
        <f>+'EGR x PART GRAL (DISMINUCIONES)'!D198</f>
        <v>0</v>
      </c>
      <c r="E45" s="216">
        <f>+'EGR x PART GRAL (DISMINUCIONES)'!E198</f>
        <v>0</v>
      </c>
      <c r="F45" s="216">
        <f>+'EGR x PART GRAL (DISMINUCIONES)'!G198+'CAPITALIZACIÓN DE G.CORRIENTE'!F15+'CAPITALIZACIÓN DE G.CORRIENTE'!G15+'CAPITALIZACIÓN DE G.CORRIENTE'!H15</f>
        <v>0</v>
      </c>
      <c r="G45" s="217">
        <f>SUM(D45:F45)</f>
        <v>0</v>
      </c>
    </row>
    <row r="46" spans="1:7" ht="13.2" hidden="1" customHeight="1">
      <c r="A46" s="204"/>
      <c r="B46" s="214" t="s">
        <v>667</v>
      </c>
      <c r="C46" s="215" t="s">
        <v>668</v>
      </c>
      <c r="D46" s="216">
        <v>0</v>
      </c>
      <c r="E46" s="216">
        <v>0</v>
      </c>
      <c r="F46" s="216">
        <v>0</v>
      </c>
      <c r="G46" s="217">
        <f>SUM(D46:F46)</f>
        <v>0</v>
      </c>
    </row>
    <row r="47" spans="1:7" ht="13.2" hidden="1" customHeight="1">
      <c r="A47" s="204"/>
      <c r="B47" s="214" t="s">
        <v>173</v>
      </c>
      <c r="C47" s="215" t="s">
        <v>628</v>
      </c>
      <c r="D47" s="216">
        <f>+'EGR x PART GRAL (DISMINUCIONES)'!D199</f>
        <v>0</v>
      </c>
      <c r="E47" s="216">
        <f>+'EGR x PART GRAL (DISMINUCIONES)'!E199</f>
        <v>0</v>
      </c>
      <c r="F47" s="216">
        <f>+'EGR x PART GRAL (DISMINUCIONES)'!G199+'CAPITALIZACIÓN DE G.CORRIENTE'!I15+'CAPITALIZACIÓN DE G.CORRIENTE'!J15</f>
        <v>0</v>
      </c>
      <c r="G47" s="217">
        <f>SUM(D47:F47)</f>
        <v>0</v>
      </c>
    </row>
    <row r="48" spans="1:7" ht="13.2" hidden="1" customHeight="1">
      <c r="A48" s="204"/>
      <c r="B48" s="214" t="s">
        <v>181</v>
      </c>
      <c r="C48" s="215" t="s">
        <v>669</v>
      </c>
      <c r="D48" s="216">
        <f>+'EGR x PART GRAL (DISMINUCIONES)'!D200</f>
        <v>0</v>
      </c>
      <c r="E48" s="216">
        <f>+'EGR x PART GRAL (DISMINUCIONES)'!E200</f>
        <v>0</v>
      </c>
      <c r="F48" s="216">
        <f>+'EGR x PART GRAL (DISMINUCIONES)'!G200+'EGR x PART GRAL (DISMINUCIONES)'!F200+'CAPITALIZACIÓN DE G.CORRIENTE'!L15</f>
        <v>0</v>
      </c>
      <c r="G48" s="217">
        <f>SUM(D48:F48)</f>
        <v>0</v>
      </c>
    </row>
    <row r="49" spans="1:7" hidden="1">
      <c r="A49" s="204"/>
      <c r="B49" s="213"/>
      <c r="C49" s="205"/>
      <c r="D49" s="206"/>
      <c r="E49" s="206"/>
      <c r="F49" s="206"/>
      <c r="G49" s="217"/>
    </row>
    <row r="50" spans="1:7" ht="13.2" customHeight="1">
      <c r="A50" s="208"/>
      <c r="B50" s="209">
        <v>2.2000000000000002</v>
      </c>
      <c r="C50" s="210" t="s">
        <v>670</v>
      </c>
      <c r="D50" s="211">
        <f>SUM(D52:D56)</f>
        <v>0</v>
      </c>
      <c r="E50" s="211">
        <f>SUM(E52:E56)</f>
        <v>-7000000</v>
      </c>
      <c r="F50" s="211">
        <f>SUM(F52:F56)</f>
        <v>0</v>
      </c>
      <c r="G50" s="212">
        <f>SUM(D50:F50)</f>
        <v>-7000000</v>
      </c>
    </row>
    <row r="51" spans="1:7" ht="13.2" customHeight="1">
      <c r="A51" s="204"/>
      <c r="B51" s="213"/>
      <c r="C51" s="205"/>
      <c r="D51" s="206"/>
      <c r="E51" s="206"/>
      <c r="F51" s="206"/>
      <c r="G51" s="217"/>
    </row>
    <row r="52" spans="1:7" ht="13.2" hidden="1" customHeight="1">
      <c r="A52" s="204"/>
      <c r="B52" s="214" t="s">
        <v>158</v>
      </c>
      <c r="C52" s="215" t="s">
        <v>671</v>
      </c>
      <c r="D52" s="216">
        <f>+'EGR x PART GRAL (DISMINUCIONES)'!D186</f>
        <v>0</v>
      </c>
      <c r="E52" s="216">
        <f>+'EGR x PART GRAL (DISMINUCIONES)'!E186</f>
        <v>0</v>
      </c>
      <c r="F52" s="216">
        <f>+'EGR x PART GRAL (DISMINUCIONES)'!G186+'EGR x PART GRAL (DISMINUCIONES)'!F186</f>
        <v>0</v>
      </c>
      <c r="G52" s="217">
        <f>SUM(D52:F52)</f>
        <v>0</v>
      </c>
    </row>
    <row r="53" spans="1:7" ht="13.2" hidden="1" customHeight="1">
      <c r="A53" s="204"/>
      <c r="B53" s="214" t="s">
        <v>672</v>
      </c>
      <c r="C53" s="215" t="s">
        <v>673</v>
      </c>
      <c r="D53" s="216">
        <v>0</v>
      </c>
      <c r="E53" s="216">
        <v>0</v>
      </c>
      <c r="F53" s="216">
        <f>+'EGR x PART GRAL (DISMINUCIONES)'!F203</f>
        <v>0</v>
      </c>
      <c r="G53" s="217">
        <f>SUM(D53:F53)</f>
        <v>0</v>
      </c>
    </row>
    <row r="54" spans="1:7" ht="13.2" hidden="1" customHeight="1">
      <c r="A54" s="204"/>
      <c r="B54" s="214" t="s">
        <v>674</v>
      </c>
      <c r="C54" s="215" t="s">
        <v>675</v>
      </c>
      <c r="D54" s="216">
        <v>0</v>
      </c>
      <c r="E54" s="216">
        <v>0</v>
      </c>
      <c r="F54" s="216">
        <v>0</v>
      </c>
      <c r="G54" s="217">
        <f>SUM(D54:F54)</f>
        <v>0</v>
      </c>
    </row>
    <row r="55" spans="1:7" ht="13.2" customHeight="1">
      <c r="A55" s="204"/>
      <c r="B55" s="214" t="s">
        <v>178</v>
      </c>
      <c r="C55" s="215" t="s">
        <v>676</v>
      </c>
      <c r="D55" s="216">
        <f>+'EGR x PART GRAL (DISMINUCIONES)'!D207</f>
        <v>0</v>
      </c>
      <c r="E55" s="216">
        <f>+'EGR x PART GRAL (DISMINUCIONES)'!E207</f>
        <v>-7000000</v>
      </c>
      <c r="F55" s="216">
        <f>+'EGR x PART GRAL (DISMINUCIONES)'!G207</f>
        <v>0</v>
      </c>
      <c r="G55" s="217">
        <f>SUM(D55:F55)</f>
        <v>-7000000</v>
      </c>
    </row>
    <row r="56" spans="1:7" ht="13.2" hidden="1" customHeight="1">
      <c r="A56" s="204"/>
      <c r="B56" s="214" t="s">
        <v>295</v>
      </c>
      <c r="C56" s="215" t="s">
        <v>677</v>
      </c>
      <c r="D56" s="216">
        <f>+'EGR x PART GRAL (DISMINUCIONES)'!D206</f>
        <v>0</v>
      </c>
      <c r="E56" s="216">
        <f>+'EGR x PART GRAL (DISMINUCIONES)'!E206</f>
        <v>0</v>
      </c>
      <c r="F56" s="216">
        <f>+'EGR x PART GRAL (DISMINUCIONES)'!G206</f>
        <v>0</v>
      </c>
      <c r="G56" s="217">
        <f>SUM(D56:F56)</f>
        <v>0</v>
      </c>
    </row>
    <row r="57" spans="1:7" ht="13.2" hidden="1" customHeight="1">
      <c r="A57" s="204"/>
      <c r="B57" s="214"/>
      <c r="C57" s="215"/>
      <c r="D57" s="216"/>
      <c r="E57" s="216"/>
      <c r="F57" s="216"/>
      <c r="G57" s="217"/>
    </row>
    <row r="58" spans="1:7" ht="13.2" customHeight="1">
      <c r="A58" s="204"/>
      <c r="B58" s="214"/>
      <c r="C58" s="215"/>
      <c r="D58" s="206"/>
      <c r="E58" s="206"/>
      <c r="F58" s="206"/>
      <c r="G58" s="217"/>
    </row>
    <row r="59" spans="1:7" ht="13.2" hidden="1" customHeight="1">
      <c r="A59" s="208"/>
      <c r="B59" s="209">
        <v>2.2999999999999998</v>
      </c>
      <c r="C59" s="210" t="s">
        <v>523</v>
      </c>
      <c r="D59" s="211">
        <f>SUM(D61:D63)</f>
        <v>0</v>
      </c>
      <c r="E59" s="211">
        <f>SUM(E61:E63)</f>
        <v>0</v>
      </c>
      <c r="F59" s="211">
        <f>SUM(F61:F63)</f>
        <v>0</v>
      </c>
      <c r="G59" s="212">
        <f>SUM(D59:F59)</f>
        <v>0</v>
      </c>
    </row>
    <row r="60" spans="1:7" ht="13.2" hidden="1" customHeight="1">
      <c r="A60" s="204"/>
      <c r="B60" s="214"/>
      <c r="C60" s="215"/>
      <c r="D60" s="206"/>
      <c r="E60" s="206"/>
      <c r="F60" s="206"/>
      <c r="G60" s="217"/>
    </row>
    <row r="61" spans="1:7" ht="20.399999999999999" hidden="1">
      <c r="A61" s="204"/>
      <c r="B61" s="214" t="s">
        <v>678</v>
      </c>
      <c r="C61" s="219" t="s">
        <v>679</v>
      </c>
      <c r="D61" s="216">
        <v>0</v>
      </c>
      <c r="E61" s="216">
        <v>0</v>
      </c>
      <c r="F61" s="216">
        <v>0</v>
      </c>
      <c r="G61" s="217">
        <f>SUM(D61:F61)</f>
        <v>0</v>
      </c>
    </row>
    <row r="62" spans="1:7" ht="20.399999999999999" hidden="1">
      <c r="A62" s="204"/>
      <c r="B62" s="214" t="s">
        <v>524</v>
      </c>
      <c r="C62" s="219" t="s">
        <v>680</v>
      </c>
      <c r="D62" s="216">
        <v>0</v>
      </c>
      <c r="E62" s="216">
        <v>0</v>
      </c>
      <c r="F62" s="216">
        <v>0</v>
      </c>
      <c r="G62" s="217">
        <f>SUM(D62:F62)</f>
        <v>0</v>
      </c>
    </row>
    <row r="63" spans="1:7" ht="20.399999999999999" hidden="1">
      <c r="A63" s="204"/>
      <c r="B63" s="214" t="s">
        <v>681</v>
      </c>
      <c r="C63" s="219" t="s">
        <v>682</v>
      </c>
      <c r="D63" s="216">
        <v>0</v>
      </c>
      <c r="E63" s="216">
        <v>0</v>
      </c>
      <c r="F63" s="216">
        <v>0</v>
      </c>
      <c r="G63" s="217">
        <f>SUM(D63:F63)</f>
        <v>0</v>
      </c>
    </row>
    <row r="64" spans="1:7" ht="13.2" hidden="1" customHeight="1">
      <c r="A64" s="204"/>
      <c r="B64" s="214"/>
      <c r="C64" s="215"/>
      <c r="D64" s="206"/>
      <c r="E64" s="206"/>
      <c r="F64" s="206"/>
      <c r="G64" s="217"/>
    </row>
    <row r="65" spans="1:7" ht="13.2" hidden="1" customHeight="1">
      <c r="A65" s="204"/>
      <c r="B65" s="214"/>
      <c r="C65" s="215"/>
      <c r="D65" s="206"/>
      <c r="E65" s="206"/>
      <c r="F65" s="206"/>
      <c r="G65" s="217"/>
    </row>
    <row r="66" spans="1:7" ht="13.2" hidden="1" customHeight="1">
      <c r="A66" s="200">
        <v>3</v>
      </c>
      <c r="B66" s="200"/>
      <c r="C66" s="201" t="s">
        <v>683</v>
      </c>
      <c r="D66" s="202">
        <f>+D68+D71+D74+D80</f>
        <v>0</v>
      </c>
      <c r="E66" s="202">
        <f>+E68+E71+E74+E80</f>
        <v>0</v>
      </c>
      <c r="F66" s="202">
        <f>+F68+F71+F74+F80</f>
        <v>0</v>
      </c>
      <c r="G66" s="203">
        <f>SUM(D66:F66)</f>
        <v>0</v>
      </c>
    </row>
    <row r="67" spans="1:7" ht="13.2" hidden="1" customHeight="1">
      <c r="A67" s="204"/>
      <c r="B67" s="214"/>
      <c r="C67" s="215"/>
      <c r="D67" s="206"/>
      <c r="E67" s="206"/>
      <c r="F67" s="206"/>
      <c r="G67" s="217"/>
    </row>
    <row r="68" spans="1:7" ht="13.2" hidden="1" customHeight="1">
      <c r="A68" s="208"/>
      <c r="B68" s="209">
        <v>3.1</v>
      </c>
      <c r="C68" s="210" t="s">
        <v>684</v>
      </c>
      <c r="D68" s="211">
        <v>0</v>
      </c>
      <c r="E68" s="211">
        <v>0</v>
      </c>
      <c r="F68" s="211">
        <v>0</v>
      </c>
      <c r="G68" s="212">
        <f>SUM(D68:F68)</f>
        <v>0</v>
      </c>
    </row>
    <row r="69" spans="1:7" ht="13.2" hidden="1" customHeight="1">
      <c r="A69" s="208"/>
      <c r="B69" s="209"/>
      <c r="C69" s="210"/>
      <c r="D69" s="211"/>
      <c r="E69" s="211"/>
      <c r="F69" s="211"/>
      <c r="G69" s="212"/>
    </row>
    <row r="70" spans="1:7" ht="13.2" hidden="1" customHeight="1">
      <c r="A70" s="208"/>
      <c r="B70" s="209"/>
      <c r="C70" s="210"/>
      <c r="D70" s="211"/>
      <c r="E70" s="211"/>
      <c r="F70" s="211"/>
      <c r="G70" s="212"/>
    </row>
    <row r="71" spans="1:7" ht="13.2" hidden="1" customHeight="1">
      <c r="A71" s="208"/>
      <c r="B71" s="209">
        <v>3.2</v>
      </c>
      <c r="C71" s="210" t="s">
        <v>685</v>
      </c>
      <c r="D71" s="211">
        <v>0</v>
      </c>
      <c r="E71" s="211">
        <v>0</v>
      </c>
      <c r="F71" s="211">
        <v>0</v>
      </c>
      <c r="G71" s="212">
        <f>SUM(D71:F71)</f>
        <v>0</v>
      </c>
    </row>
    <row r="72" spans="1:7" ht="13.2" hidden="1" customHeight="1">
      <c r="A72" s="208"/>
      <c r="B72" s="209"/>
      <c r="C72" s="210"/>
      <c r="D72" s="211"/>
      <c r="E72" s="211"/>
      <c r="F72" s="211"/>
      <c r="G72" s="212"/>
    </row>
    <row r="73" spans="1:7" ht="13.2" hidden="1" customHeight="1">
      <c r="A73" s="208"/>
      <c r="B73" s="209"/>
      <c r="C73" s="210"/>
      <c r="D73" s="211"/>
      <c r="E73" s="211"/>
      <c r="F73" s="211"/>
      <c r="G73" s="212"/>
    </row>
    <row r="74" spans="1:7" ht="13.2" hidden="1" customHeight="1">
      <c r="A74" s="208"/>
      <c r="B74" s="209">
        <v>3.3</v>
      </c>
      <c r="C74" s="210" t="s">
        <v>686</v>
      </c>
      <c r="D74" s="211">
        <f>SUM(D76:D77)</f>
        <v>0</v>
      </c>
      <c r="E74" s="211">
        <f>SUM(E76:E77)</f>
        <v>0</v>
      </c>
      <c r="F74" s="211">
        <f>SUM(F76:F77)</f>
        <v>0</v>
      </c>
      <c r="G74" s="212">
        <f>SUM(D74:F74)</f>
        <v>0</v>
      </c>
    </row>
    <row r="75" spans="1:7" ht="13.2" hidden="1" customHeight="1">
      <c r="A75" s="204"/>
      <c r="B75" s="209"/>
      <c r="C75" s="215"/>
      <c r="D75" s="206"/>
      <c r="E75" s="206"/>
      <c r="F75" s="206"/>
      <c r="G75" s="217"/>
    </row>
    <row r="76" spans="1:7" ht="13.2" hidden="1" customHeight="1">
      <c r="A76" s="204"/>
      <c r="B76" s="214" t="s">
        <v>687</v>
      </c>
      <c r="C76" s="215" t="s">
        <v>688</v>
      </c>
      <c r="D76" s="216">
        <v>0</v>
      </c>
      <c r="E76" s="216">
        <v>0</v>
      </c>
      <c r="F76" s="216">
        <v>0</v>
      </c>
      <c r="G76" s="217">
        <f>SUM(D76:F76)</f>
        <v>0</v>
      </c>
    </row>
    <row r="77" spans="1:7" ht="13.2" hidden="1" customHeight="1">
      <c r="A77" s="204"/>
      <c r="B77" s="214" t="s">
        <v>687</v>
      </c>
      <c r="C77" s="215" t="s">
        <v>689</v>
      </c>
      <c r="D77" s="216">
        <v>0</v>
      </c>
      <c r="E77" s="216">
        <v>0</v>
      </c>
      <c r="F77" s="216">
        <v>0</v>
      </c>
      <c r="G77" s="217">
        <f>SUM(D77:F77)</f>
        <v>0</v>
      </c>
    </row>
    <row r="78" spans="1:7" ht="13.2" hidden="1" customHeight="1">
      <c r="A78" s="204"/>
      <c r="B78" s="214"/>
      <c r="C78" s="215"/>
      <c r="D78" s="216"/>
      <c r="E78" s="216"/>
      <c r="F78" s="216"/>
      <c r="G78" s="217"/>
    </row>
    <row r="79" spans="1:7" ht="13.2" hidden="1" customHeight="1">
      <c r="A79" s="204"/>
      <c r="B79" s="214"/>
      <c r="C79" s="215"/>
      <c r="D79" s="206"/>
      <c r="E79" s="206"/>
      <c r="F79" s="206"/>
      <c r="G79" s="217"/>
    </row>
    <row r="80" spans="1:7" ht="13.2" hidden="1" customHeight="1">
      <c r="A80" s="208"/>
      <c r="B80" s="209">
        <v>3.4</v>
      </c>
      <c r="C80" s="210" t="s">
        <v>690</v>
      </c>
      <c r="D80" s="211">
        <v>0</v>
      </c>
      <c r="E80" s="211">
        <v>0</v>
      </c>
      <c r="F80" s="211">
        <v>0</v>
      </c>
      <c r="G80" s="212">
        <f>SUM(D80:F80)</f>
        <v>0</v>
      </c>
    </row>
    <row r="81" spans="1:7" ht="13.2" hidden="1" customHeight="1">
      <c r="A81" s="208"/>
      <c r="B81" s="209"/>
      <c r="C81" s="210"/>
      <c r="D81" s="211"/>
      <c r="E81" s="211"/>
      <c r="F81" s="211"/>
      <c r="G81" s="212"/>
    </row>
    <row r="82" spans="1:7" ht="13.2" hidden="1" customHeight="1">
      <c r="A82" s="204"/>
      <c r="B82" s="214"/>
      <c r="C82" s="215"/>
      <c r="D82" s="206"/>
      <c r="E82" s="206"/>
      <c r="F82" s="206"/>
      <c r="G82" s="217"/>
    </row>
    <row r="83" spans="1:7" ht="13.2" hidden="1" customHeight="1">
      <c r="A83" s="208"/>
      <c r="B83" s="209">
        <v>3.4</v>
      </c>
      <c r="C83" s="210" t="s">
        <v>690</v>
      </c>
      <c r="D83" s="211">
        <v>0</v>
      </c>
      <c r="E83" s="211">
        <v>0</v>
      </c>
      <c r="F83" s="211">
        <v>0</v>
      </c>
      <c r="G83" s="212">
        <f>SUM(D83:F83)</f>
        <v>0</v>
      </c>
    </row>
    <row r="84" spans="1:7" ht="13.2" hidden="1" customHeight="1">
      <c r="A84" s="204"/>
      <c r="B84" s="214"/>
      <c r="C84" s="215"/>
      <c r="D84" s="206"/>
      <c r="E84" s="206"/>
      <c r="F84" s="206"/>
      <c r="G84" s="217"/>
    </row>
    <row r="85" spans="1:7" ht="13.2" hidden="1" customHeight="1">
      <c r="A85" s="204"/>
      <c r="B85" s="213"/>
      <c r="C85" s="205"/>
      <c r="D85" s="206"/>
      <c r="E85" s="206"/>
      <c r="F85" s="206"/>
      <c r="G85" s="217"/>
    </row>
    <row r="86" spans="1:7" ht="13.2" customHeight="1">
      <c r="A86" s="200">
        <v>4</v>
      </c>
      <c r="B86" s="200"/>
      <c r="C86" s="201" t="s">
        <v>691</v>
      </c>
      <c r="D86" s="202">
        <f>+'EGR x PART GRAL (DISMINUCIONES)'!D224</f>
        <v>0</v>
      </c>
      <c r="E86" s="202">
        <f>+'EGR x PART GRAL (DISMINUCIONES)'!E224</f>
        <v>0</v>
      </c>
      <c r="F86" s="202">
        <f>+'EGR x PART GRAL (DISMINUCIONES)'!F224</f>
        <v>-192965922.52000001</v>
      </c>
      <c r="G86" s="203">
        <f>SUM(D86:F86)</f>
        <v>-192965922.52000001</v>
      </c>
    </row>
    <row r="87" spans="1:7">
      <c r="A87" s="204"/>
      <c r="B87" s="213"/>
      <c r="C87" s="205"/>
      <c r="D87" s="220"/>
      <c r="E87" s="220"/>
      <c r="F87" s="220"/>
      <c r="G87" s="217"/>
    </row>
    <row r="88" spans="1:7">
      <c r="A88" s="221"/>
      <c r="B88" s="221"/>
      <c r="C88" s="222"/>
      <c r="D88" s="223"/>
      <c r="E88" s="223"/>
      <c r="F88" s="223"/>
      <c r="G88" s="224"/>
    </row>
    <row r="89" spans="1:7">
      <c r="A89" s="191"/>
      <c r="B89" s="191"/>
      <c r="C89" s="192"/>
      <c r="D89" s="714"/>
      <c r="E89" s="714"/>
      <c r="F89" s="714"/>
      <c r="G89" s="715"/>
    </row>
    <row r="90" spans="1:7">
      <c r="A90" s="191"/>
      <c r="B90" s="191"/>
      <c r="C90" s="192"/>
      <c r="D90" s="714"/>
      <c r="E90" s="714"/>
      <c r="F90" s="714"/>
      <c r="G90" s="715"/>
    </row>
    <row r="91" spans="1:7">
      <c r="A91" s="191"/>
      <c r="B91" s="191"/>
      <c r="C91" s="192"/>
      <c r="D91" s="714"/>
      <c r="E91" s="714"/>
      <c r="F91" s="714"/>
      <c r="G91" s="715"/>
    </row>
    <row r="92" spans="1:7" ht="13.2" customHeight="1"/>
    <row r="93" spans="1:7" ht="13.2" customHeight="1"/>
    <row r="94" spans="1:7" ht="13.2" customHeight="1"/>
    <row r="95" spans="1:7" ht="13.2" customHeight="1"/>
    <row r="96" spans="1:7" ht="13.2" customHeight="1"/>
    <row r="97" spans="1:7" ht="21" customHeight="1">
      <c r="A97" s="779" t="s">
        <v>646</v>
      </c>
      <c r="B97" s="779"/>
      <c r="C97" s="779"/>
      <c r="D97" s="779"/>
      <c r="E97" s="779"/>
      <c r="F97" s="779"/>
      <c r="G97" s="779"/>
    </row>
    <row r="98" spans="1:7" ht="13.2" customHeight="1">
      <c r="A98" s="779"/>
      <c r="B98" s="779"/>
      <c r="C98" s="779"/>
      <c r="D98" s="779"/>
      <c r="E98" s="779"/>
      <c r="F98" s="184"/>
      <c r="G98" s="185"/>
    </row>
    <row r="99" spans="1:7" ht="13.2" customHeight="1">
      <c r="A99" s="775" t="str">
        <f>+A3</f>
        <v>MODIFICACIÓN  Nº 03-2025</v>
      </c>
      <c r="B99" s="775"/>
      <c r="C99" s="775"/>
      <c r="D99" s="775"/>
      <c r="E99" s="775"/>
      <c r="F99" s="775"/>
      <c r="G99" s="775"/>
    </row>
    <row r="100" spans="1:7" ht="13.2" customHeight="1">
      <c r="A100" s="186"/>
      <c r="B100" s="186"/>
      <c r="C100" s="186"/>
      <c r="D100" s="6"/>
      <c r="E100" s="186"/>
      <c r="F100" s="186"/>
      <c r="G100" s="187"/>
    </row>
    <row r="101" spans="1:7" ht="13.2" customHeight="1">
      <c r="A101" s="186"/>
      <c r="B101" s="186"/>
      <c r="C101" s="186"/>
      <c r="D101" s="186"/>
      <c r="E101" s="186"/>
      <c r="F101" s="186"/>
      <c r="G101" s="187"/>
    </row>
    <row r="102" spans="1:7">
      <c r="A102" s="780" t="s">
        <v>647</v>
      </c>
      <c r="B102" s="780"/>
      <c r="C102" s="780"/>
      <c r="D102" s="780"/>
      <c r="E102" s="780"/>
      <c r="F102" s="780"/>
      <c r="G102" s="780"/>
    </row>
    <row r="103" spans="1:7">
      <c r="A103" s="780" t="s">
        <v>648</v>
      </c>
      <c r="B103" s="780"/>
      <c r="C103" s="780"/>
      <c r="D103" s="780"/>
      <c r="E103" s="780"/>
      <c r="F103" s="780"/>
      <c r="G103" s="780"/>
    </row>
    <row r="104" spans="1:7">
      <c r="A104" s="780" t="s">
        <v>638</v>
      </c>
      <c r="B104" s="780"/>
      <c r="C104" s="780"/>
      <c r="D104" s="780"/>
      <c r="E104" s="780"/>
      <c r="F104" s="780"/>
      <c r="G104" s="780"/>
    </row>
    <row r="105" spans="1:7">
      <c r="A105" s="8"/>
      <c r="B105" s="8"/>
      <c r="C105" s="8"/>
      <c r="D105" s="8"/>
      <c r="E105" s="8"/>
      <c r="F105" s="8"/>
      <c r="G105" s="8"/>
    </row>
    <row r="106" spans="1:7">
      <c r="A106" s="8"/>
      <c r="B106" s="8"/>
      <c r="C106" s="8"/>
      <c r="D106" s="8"/>
      <c r="E106" s="8"/>
      <c r="F106" s="8"/>
      <c r="G106" s="188"/>
    </row>
    <row r="107" spans="1:7" hidden="1">
      <c r="A107" s="186"/>
      <c r="B107" s="186"/>
      <c r="C107" s="186"/>
      <c r="D107" s="225">
        <f>+'EGR x PART GRAL (AUMENTOS)'!D66</f>
        <v>1050000</v>
      </c>
      <c r="E107" s="225">
        <f>+'EGR x PART GRAL (AUMENTOS)'!E66</f>
        <v>92362899.007839173</v>
      </c>
      <c r="F107" s="225">
        <f>+'EGR x PART GRAL (AUMENTOS)'!F66</f>
        <v>206608130.51999998</v>
      </c>
      <c r="G107" s="226">
        <f>+'EGR x PART GRAL (AUMENTOS)'!H66</f>
        <v>300021029.52783918</v>
      </c>
    </row>
    <row r="108" spans="1:7" hidden="1">
      <c r="A108" s="191"/>
      <c r="B108" s="191"/>
      <c r="C108" s="192"/>
      <c r="D108" s="193">
        <f>+D107-D110</f>
        <v>0</v>
      </c>
      <c r="E108" s="193">
        <f>+E107-E110</f>
        <v>0</v>
      </c>
      <c r="F108" s="193">
        <f>+F107-F110</f>
        <v>0</v>
      </c>
      <c r="G108" s="190">
        <f>+G107-G110</f>
        <v>0</v>
      </c>
    </row>
    <row r="109" spans="1:7" ht="49.8" customHeight="1">
      <c r="A109" s="781" t="s">
        <v>508</v>
      </c>
      <c r="B109" s="781"/>
      <c r="C109" s="781"/>
      <c r="D109" s="70" t="s">
        <v>649</v>
      </c>
      <c r="E109" s="70" t="s">
        <v>500</v>
      </c>
      <c r="F109" s="70" t="s">
        <v>501</v>
      </c>
      <c r="G109" s="70" t="s">
        <v>503</v>
      </c>
    </row>
    <row r="110" spans="1:7" ht="30" customHeight="1">
      <c r="A110" s="782" t="s">
        <v>650</v>
      </c>
      <c r="B110" s="782"/>
      <c r="C110" s="782"/>
      <c r="D110" s="194">
        <f>+D112+D136+D161+D177</f>
        <v>1050000</v>
      </c>
      <c r="E110" s="194">
        <f>+E112+E136+E161+E177</f>
        <v>92362899.007839173</v>
      </c>
      <c r="F110" s="194">
        <f>+F112+F136+F161+F177</f>
        <v>206608130.51999998</v>
      </c>
      <c r="G110" s="195">
        <f>SUM(D110:F110)</f>
        <v>300021029.52783918</v>
      </c>
    </row>
    <row r="111" spans="1:7">
      <c r="A111" s="227"/>
      <c r="B111" s="196"/>
      <c r="C111" s="228"/>
      <c r="D111" s="198"/>
      <c r="E111" s="198"/>
      <c r="F111" s="198"/>
      <c r="G111" s="229"/>
    </row>
    <row r="112" spans="1:7">
      <c r="A112" s="200">
        <v>1</v>
      </c>
      <c r="B112" s="200"/>
      <c r="C112" s="78" t="s">
        <v>651</v>
      </c>
      <c r="D112" s="202">
        <f>+D114+D123+D129</f>
        <v>50000</v>
      </c>
      <c r="E112" s="202">
        <f>+E114+E123+E129</f>
        <v>77362899.007839173</v>
      </c>
      <c r="F112" s="202">
        <f>+F114+F123+F129</f>
        <v>0</v>
      </c>
      <c r="G112" s="203">
        <f>SUM(D112:F112)</f>
        <v>77412899.007839173</v>
      </c>
    </row>
    <row r="113" spans="1:7">
      <c r="A113" s="230"/>
      <c r="B113" s="204"/>
      <c r="C113" s="192"/>
      <c r="D113" s="206"/>
      <c r="E113" s="206"/>
      <c r="F113" s="206"/>
      <c r="G113" s="207"/>
    </row>
    <row r="114" spans="1:7">
      <c r="A114" s="231"/>
      <c r="B114" s="209">
        <v>1.1000000000000001</v>
      </c>
      <c r="C114" s="84" t="s">
        <v>652</v>
      </c>
      <c r="D114" s="211">
        <f>+D116+D120</f>
        <v>50000</v>
      </c>
      <c r="E114" s="211">
        <f>+E116+E120</f>
        <v>77362899.007839173</v>
      </c>
      <c r="F114" s="211">
        <f>+F116+F120</f>
        <v>0</v>
      </c>
      <c r="G114" s="212">
        <f>SUM(D114:F114)</f>
        <v>77412899.007839173</v>
      </c>
    </row>
    <row r="115" spans="1:7">
      <c r="A115" s="230"/>
      <c r="B115" s="213"/>
      <c r="C115" s="78"/>
      <c r="D115" s="206"/>
      <c r="E115" s="206"/>
      <c r="F115" s="206"/>
      <c r="G115" s="207"/>
    </row>
    <row r="116" spans="1:7">
      <c r="A116" s="230"/>
      <c r="B116" s="214" t="s">
        <v>23</v>
      </c>
      <c r="C116" s="232" t="s">
        <v>25</v>
      </c>
      <c r="D116" s="216">
        <f>SUM(D117:D118)</f>
        <v>0</v>
      </c>
      <c r="E116" s="216">
        <f>SUM(E117:E118)</f>
        <v>13999999.997839168</v>
      </c>
      <c r="F116" s="216">
        <f>SUM(F117:F118)</f>
        <v>0</v>
      </c>
      <c r="G116" s="217">
        <f>SUM(D116:F116)</f>
        <v>13999999.997839168</v>
      </c>
    </row>
    <row r="117" spans="1:7">
      <c r="A117" s="230"/>
      <c r="B117" s="218" t="s">
        <v>26</v>
      </c>
      <c r="C117" s="192" t="s">
        <v>653</v>
      </c>
      <c r="D117" s="206">
        <f>+'EGR x PART GRAL (AUMENTOS)'!D70+'EGR x PART GRAL (AUMENTOS)'!D75+'EGR x PART GRAL (AUMENTOS)'!D78</f>
        <v>0</v>
      </c>
      <c r="E117" s="206">
        <f>+'EGR x PART GRAL (AUMENTOS)'!E70+'EGR x PART GRAL (AUMENTOS)'!E75+'EGR x PART GRAL (AUMENTOS)'!E78</f>
        <v>11848649.772916667</v>
      </c>
      <c r="F117" s="206">
        <f>+'EGR x PART GRAL (AUMENTOS)'!F70+'EGR x PART GRAL (AUMENTOS)'!F75+'EGR x PART GRAL (AUMENTOS)'!F78-'CAPITALIZACIÓN DE G.CORRIENTE'!M60</f>
        <v>0</v>
      </c>
      <c r="G117" s="217">
        <f>SUM(D117:F117)</f>
        <v>11848649.772916667</v>
      </c>
    </row>
    <row r="118" spans="1:7">
      <c r="A118" s="230"/>
      <c r="B118" s="218" t="s">
        <v>49</v>
      </c>
      <c r="C118" s="192" t="s">
        <v>654</v>
      </c>
      <c r="D118" s="206">
        <f>+'EGR x PART GRAL (AUMENTOS)'!D85+'EGR x PART GRAL (AUMENTOS)'!D89</f>
        <v>0</v>
      </c>
      <c r="E118" s="206">
        <f>+'EGR x PART GRAL (AUMENTOS)'!E85+'EGR x PART GRAL (AUMENTOS)'!E89</f>
        <v>2151350.2249225001</v>
      </c>
      <c r="F118" s="206">
        <f>+'EGR x PART GRAL (AUMENTOS)'!F85+'EGR x PART GRAL (AUMENTOS)'!F89-'CAPITALIZACIÓN DE G.CORRIENTE'!M61</f>
        <v>0</v>
      </c>
      <c r="G118" s="217">
        <f>SUM(D118:F118)</f>
        <v>2151350.2249225001</v>
      </c>
    </row>
    <row r="119" spans="1:7">
      <c r="A119" s="230"/>
      <c r="B119" s="218"/>
      <c r="C119" s="192"/>
      <c r="D119" s="206"/>
      <c r="E119" s="206"/>
      <c r="F119" s="206"/>
      <c r="G119" s="217"/>
    </row>
    <row r="120" spans="1:7">
      <c r="A120" s="230"/>
      <c r="B120" s="214" t="s">
        <v>64</v>
      </c>
      <c r="C120" s="232" t="s">
        <v>655</v>
      </c>
      <c r="D120" s="216">
        <f>+'EGR x PART GRAL (AUMENTOS)'!D97+'EGR x PART GRAL (AUMENTOS)'!D101+'EGR x PART GRAL (AUMENTOS)'!D107+'EGR x PART GRAL (AUMENTOS)'!D115+'EGR x PART GRAL (AUMENTOS)'!D124+'EGR x PART GRAL (AUMENTOS)'!D128+'EGR x PART GRAL (AUMENTOS)'!D131+'EGR x PART GRAL (AUMENTOS)'!D135+'EGR x PART GRAL (AUMENTOS)'!D149+'EGR x PART GRAL (AUMENTOS)'!D156+'EGR x PART GRAL (AUMENTOS)'!D166+'EGR x PART GRAL (AUMENTOS)'!D175+'EGR x PART GRAL (AUMENTOS)'!D179+'EGR x PART GRAL (AUMENTOS)'!D163</f>
        <v>50000</v>
      </c>
      <c r="E120" s="216">
        <f>+'EGR x PART GRAL (AUMENTOS)'!E97+'EGR x PART GRAL (AUMENTOS)'!E101+'EGR x PART GRAL (AUMENTOS)'!E107+'EGR x PART GRAL (AUMENTOS)'!E115+'EGR x PART GRAL (AUMENTOS)'!E124+'EGR x PART GRAL (AUMENTOS)'!E128+'EGR x PART GRAL (AUMENTOS)'!E131+'EGR x PART GRAL (AUMENTOS)'!E135+'EGR x PART GRAL (AUMENTOS)'!E149+'EGR x PART GRAL (AUMENTOS)'!E156+'EGR x PART GRAL (AUMENTOS)'!E166+'EGR x PART GRAL (AUMENTOS)'!E175+'EGR x PART GRAL (AUMENTOS)'!E179+'EGR x PART GRAL (AUMENTOS)'!E163</f>
        <v>63362899.009999998</v>
      </c>
      <c r="F120" s="216">
        <f>+'EGR x PART GRAL (AUMENTOS)'!F97+'EGR x PART GRAL (AUMENTOS)'!F101+'EGR x PART GRAL (AUMENTOS)'!F107+'EGR x PART GRAL (AUMENTOS)'!F115+'EGR x PART GRAL (AUMENTOS)'!F124+'EGR x PART GRAL (AUMENTOS)'!F128+'EGR x PART GRAL (AUMENTOS)'!F131+'EGR x PART GRAL (AUMENTOS)'!F135+'EGR x PART GRAL (AUMENTOS)'!F149+'EGR x PART GRAL (AUMENTOS)'!F156+'EGR x PART GRAL (AUMENTOS)'!F166+'EGR x PART GRAL (AUMENTOS)'!F175+'EGR x PART GRAL (AUMENTOS)'!F179+'EGR x PART GRAL (AUMENTOS)'!F163-'CAPITALIZACIÓN DE G.CORRIENTE'!M63</f>
        <v>0</v>
      </c>
      <c r="G120" s="217">
        <f>SUM(D120:F120)</f>
        <v>63412899.009999998</v>
      </c>
    </row>
    <row r="121" spans="1:7" hidden="1">
      <c r="A121" s="230"/>
      <c r="B121" s="213"/>
      <c r="C121" s="192"/>
      <c r="D121" s="206"/>
      <c r="E121" s="206"/>
      <c r="F121" s="206"/>
      <c r="G121" s="217"/>
    </row>
    <row r="122" spans="1:7">
      <c r="A122" s="230"/>
      <c r="B122" s="213"/>
      <c r="C122" s="192"/>
      <c r="D122" s="206"/>
      <c r="E122" s="206"/>
      <c r="F122" s="206"/>
      <c r="G122" s="217"/>
    </row>
    <row r="123" spans="1:7" hidden="1">
      <c r="A123" s="231"/>
      <c r="B123" s="209">
        <v>1.2</v>
      </c>
      <c r="C123" s="84" t="s">
        <v>656</v>
      </c>
      <c r="D123" s="211">
        <f>SUM(D125:D126)</f>
        <v>0</v>
      </c>
      <c r="E123" s="211">
        <f>SUM(E125:E126)</f>
        <v>0</v>
      </c>
      <c r="F123" s="211">
        <f>SUM(F125:F126)</f>
        <v>0</v>
      </c>
      <c r="G123" s="212">
        <f>SUM(D123:F123)</f>
        <v>0</v>
      </c>
    </row>
    <row r="124" spans="1:7" hidden="1">
      <c r="A124" s="230"/>
      <c r="B124" s="213"/>
      <c r="C124" s="192"/>
      <c r="D124" s="206"/>
      <c r="E124" s="206"/>
      <c r="F124" s="206"/>
      <c r="G124" s="217"/>
    </row>
    <row r="125" spans="1:7" hidden="1">
      <c r="A125" s="230"/>
      <c r="B125" s="214" t="s">
        <v>547</v>
      </c>
      <c r="C125" s="232" t="s">
        <v>657</v>
      </c>
      <c r="D125" s="216">
        <f>+'EGR x PART GRAL (AUMENTOS)'!D193</f>
        <v>0</v>
      </c>
      <c r="E125" s="216">
        <f>+'EGR x PART GRAL (AUMENTOS)'!E193</f>
        <v>0</v>
      </c>
      <c r="F125" s="216">
        <f>+'EGR x PART GRAL (AUMENTOS)'!G193</f>
        <v>0</v>
      </c>
      <c r="G125" s="217">
        <f>SUM(D125:F125)</f>
        <v>0</v>
      </c>
    </row>
    <row r="126" spans="1:7" hidden="1">
      <c r="A126" s="230"/>
      <c r="B126" s="214" t="s">
        <v>658</v>
      </c>
      <c r="C126" s="232" t="s">
        <v>659</v>
      </c>
      <c r="D126" s="216">
        <v>0</v>
      </c>
      <c r="E126" s="216">
        <v>0</v>
      </c>
      <c r="F126" s="216">
        <v>0</v>
      </c>
      <c r="G126" s="217">
        <f>SUM(D126:F126)</f>
        <v>0</v>
      </c>
    </row>
    <row r="127" spans="1:7" hidden="1">
      <c r="A127" s="230"/>
      <c r="B127" s="213"/>
      <c r="C127" s="192"/>
      <c r="D127" s="206"/>
      <c r="E127" s="206"/>
      <c r="F127" s="206"/>
      <c r="G127" s="217"/>
    </row>
    <row r="128" spans="1:7" hidden="1">
      <c r="A128" s="230"/>
      <c r="B128" s="213"/>
      <c r="C128" s="192"/>
      <c r="D128" s="206"/>
      <c r="E128" s="206"/>
      <c r="F128" s="206"/>
      <c r="G128" s="217"/>
    </row>
    <row r="129" spans="1:7" hidden="1">
      <c r="A129" s="231"/>
      <c r="B129" s="209">
        <v>1.3</v>
      </c>
      <c r="C129" s="84" t="s">
        <v>185</v>
      </c>
      <c r="D129" s="211">
        <f>SUM(D131:D133)</f>
        <v>0</v>
      </c>
      <c r="E129" s="211">
        <f>SUM(E131:E133)</f>
        <v>0</v>
      </c>
      <c r="F129" s="211">
        <f>SUM(F131:F133)</f>
        <v>0</v>
      </c>
      <c r="G129" s="212">
        <f>SUM(D129:F129)</f>
        <v>0</v>
      </c>
    </row>
    <row r="130" spans="1:7" hidden="1">
      <c r="A130" s="230"/>
      <c r="B130" s="213"/>
      <c r="C130" s="192"/>
      <c r="D130" s="206"/>
      <c r="E130" s="206"/>
      <c r="F130" s="206"/>
      <c r="G130" s="217"/>
    </row>
    <row r="131" spans="1:7" ht="20.399999999999999" hidden="1">
      <c r="A131" s="230"/>
      <c r="B131" s="214" t="s">
        <v>374</v>
      </c>
      <c r="C131" s="233" t="s">
        <v>376</v>
      </c>
      <c r="D131" s="216">
        <f>+'EGR x PART GRAL (AUMENTOS)'!D147</f>
        <v>0</v>
      </c>
      <c r="E131" s="216">
        <f>+'EGR x PART GRAL (AUMENTOS)'!E220</f>
        <v>0</v>
      </c>
      <c r="F131" s="216">
        <f>+'EGR x PART GRAL (AUMENTOS)'!F220</f>
        <v>0</v>
      </c>
      <c r="G131" s="217">
        <f>SUM(D131:F131)</f>
        <v>0</v>
      </c>
    </row>
    <row r="132" spans="1:7" ht="20.399999999999999" hidden="1">
      <c r="A132" s="230"/>
      <c r="B132" s="214" t="s">
        <v>184</v>
      </c>
      <c r="C132" s="233" t="s">
        <v>660</v>
      </c>
      <c r="D132" s="216">
        <f>+'EGR x PART GRAL (AUMENTOS)'!D227+'EGR x PART GRAL (AUMENTOS)'!D230+'EGR x PART GRAL (AUMENTOS)'!D235</f>
        <v>0</v>
      </c>
      <c r="E132" s="216">
        <f>+'EGR x PART GRAL (AUMENTOS)'!E227+'EGR x PART GRAL (AUMENTOS)'!E230+'EGR x PART GRAL (AUMENTOS)'!E235+'EGR x PART GRAL (AUMENTOS)'!E225</f>
        <v>0</v>
      </c>
      <c r="F132" s="216">
        <f>+'EGR x PART GRAL (AUMENTOS)'!F227+'EGR x PART GRAL (AUMENTOS)'!F230+'EGR x PART GRAL (AUMENTOS)'!F235+'EGR x PART GRAL (AUMENTOS)'!F225</f>
        <v>0</v>
      </c>
      <c r="G132" s="217">
        <f>SUM(D132:F132)</f>
        <v>0</v>
      </c>
    </row>
    <row r="133" spans="1:7" ht="20.399999999999999" hidden="1">
      <c r="A133" s="230"/>
      <c r="B133" s="214" t="s">
        <v>661</v>
      </c>
      <c r="C133" s="233" t="s">
        <v>662</v>
      </c>
      <c r="D133" s="216">
        <v>0</v>
      </c>
      <c r="E133" s="216">
        <v>0</v>
      </c>
      <c r="F133" s="216">
        <v>0</v>
      </c>
      <c r="G133" s="217">
        <f>SUM(D133:F133)</f>
        <v>0</v>
      </c>
    </row>
    <row r="134" spans="1:7" hidden="1">
      <c r="A134" s="230"/>
      <c r="B134" s="213"/>
      <c r="C134" s="192"/>
      <c r="D134" s="206"/>
      <c r="E134" s="206"/>
      <c r="F134" s="206"/>
      <c r="G134" s="217"/>
    </row>
    <row r="135" spans="1:7" hidden="1">
      <c r="A135" s="230"/>
      <c r="B135" s="213"/>
      <c r="C135" s="192"/>
      <c r="D135" s="206"/>
      <c r="E135" s="206"/>
      <c r="F135" s="206"/>
      <c r="G135" s="217"/>
    </row>
    <row r="136" spans="1:7">
      <c r="A136" s="200">
        <v>2</v>
      </c>
      <c r="B136" s="200"/>
      <c r="C136" s="78" t="s">
        <v>663</v>
      </c>
      <c r="D136" s="202">
        <f>+D138+D146+D154</f>
        <v>1000000</v>
      </c>
      <c r="E136" s="202">
        <f>+E138+E146+E154</f>
        <v>15000000</v>
      </c>
      <c r="F136" s="202">
        <f>+F138+F146+F154</f>
        <v>206608130.51999998</v>
      </c>
      <c r="G136" s="203">
        <f>SUM(D136:F136)</f>
        <v>222608130.51999998</v>
      </c>
    </row>
    <row r="137" spans="1:7">
      <c r="A137" s="230"/>
      <c r="B137" s="213"/>
      <c r="C137" s="192"/>
      <c r="D137" s="206"/>
      <c r="E137" s="206"/>
      <c r="F137" s="206"/>
      <c r="G137" s="217"/>
    </row>
    <row r="138" spans="1:7">
      <c r="A138" s="231"/>
      <c r="B138" s="209">
        <v>2.1</v>
      </c>
      <c r="C138" s="84" t="s">
        <v>664</v>
      </c>
      <c r="D138" s="211">
        <f>SUM(D140:D144)</f>
        <v>0</v>
      </c>
      <c r="E138" s="211">
        <f>SUM(E140:E144)</f>
        <v>15000000</v>
      </c>
      <c r="F138" s="211">
        <f>SUM(F140:F144)</f>
        <v>199865332.51999998</v>
      </c>
      <c r="G138" s="212">
        <f>SUM(D138:F138)</f>
        <v>214865332.51999998</v>
      </c>
    </row>
    <row r="139" spans="1:7">
      <c r="A139" s="230"/>
      <c r="B139" s="213"/>
      <c r="C139" s="192"/>
      <c r="D139" s="206"/>
      <c r="E139" s="206"/>
      <c r="F139" s="206"/>
      <c r="G139" s="217"/>
    </row>
    <row r="140" spans="1:7" hidden="1">
      <c r="A140" s="230"/>
      <c r="B140" s="214" t="s">
        <v>414</v>
      </c>
      <c r="C140" s="232" t="s">
        <v>665</v>
      </c>
      <c r="D140" s="216">
        <v>0</v>
      </c>
      <c r="E140" s="216">
        <v>0</v>
      </c>
      <c r="F140" s="216">
        <f>+'EGR x PART GRAL (AUMENTOS)'!F209</f>
        <v>0</v>
      </c>
      <c r="G140" s="217">
        <f>SUM(D140:F140)</f>
        <v>0</v>
      </c>
    </row>
    <row r="141" spans="1:7">
      <c r="A141" s="230"/>
      <c r="B141" s="214" t="s">
        <v>229</v>
      </c>
      <c r="C141" s="232" t="s">
        <v>666</v>
      </c>
      <c r="D141" s="216">
        <f>+'EGR x PART GRAL (AUMENTOS)'!D210</f>
        <v>0</v>
      </c>
      <c r="E141" s="216">
        <f>+'EGR x PART GRAL (AUMENTOS)'!E210</f>
        <v>15000000</v>
      </c>
      <c r="F141" s="216">
        <f>+'EGR x PART GRAL (AUMENTOS)'!F210+'CAPITALIZACIÓN DE G.CORRIENTE'!E53+'CAPITALIZACIÓN DE G.CORRIENTE'!F53</f>
        <v>192965922.51999998</v>
      </c>
      <c r="G141" s="217">
        <f>SUM(D141:F141)</f>
        <v>207965922.51999998</v>
      </c>
    </row>
    <row r="142" spans="1:7" hidden="1">
      <c r="A142" s="230"/>
      <c r="B142" s="214" t="s">
        <v>667</v>
      </c>
      <c r="C142" s="232" t="s">
        <v>668</v>
      </c>
      <c r="D142" s="216">
        <v>0</v>
      </c>
      <c r="E142" s="216">
        <v>0</v>
      </c>
      <c r="F142" s="216">
        <v>0</v>
      </c>
      <c r="G142" s="217">
        <f>SUM(D142:F142)</f>
        <v>0</v>
      </c>
    </row>
    <row r="143" spans="1:7" hidden="1">
      <c r="A143" s="230"/>
      <c r="B143" s="214" t="s">
        <v>173</v>
      </c>
      <c r="C143" s="232" t="s">
        <v>628</v>
      </c>
      <c r="D143" s="216">
        <f>+'EGR x PART GRAL (AUMENTOS)'!D211</f>
        <v>0</v>
      </c>
      <c r="E143" s="216">
        <f>+'EGR x PART GRAL (AUMENTOS)'!E211</f>
        <v>0</v>
      </c>
      <c r="F143" s="216">
        <f>+'EGR x PART GRAL (AUMENTOS)'!G211+'EGR x PART GRAL (AUMENTOS)'!F211+'CAPITALIZACIÓN DE G.CORRIENTE'!I53+'CAPITALIZACIÓN DE G.CORRIENTE'!J53</f>
        <v>0</v>
      </c>
      <c r="G143" s="217">
        <f>SUM(D143:F143)</f>
        <v>0</v>
      </c>
    </row>
    <row r="144" spans="1:7">
      <c r="A144" s="230"/>
      <c r="B144" s="214" t="s">
        <v>181</v>
      </c>
      <c r="C144" s="232" t="s">
        <v>669</v>
      </c>
      <c r="D144" s="216">
        <f>+'EGR x PART GRAL (AUMENTOS)'!D212</f>
        <v>0</v>
      </c>
      <c r="E144" s="216">
        <f>+'EGR x PART GRAL (AUMENTOS)'!E212</f>
        <v>0</v>
      </c>
      <c r="F144" s="216">
        <f>+'EGR x PART GRAL (AUMENTOS)'!G212+'EGR x PART GRAL (AUMENTOS)'!F212+'CAPITALIZACIÓN DE G.CORRIENTE'!L53</f>
        <v>6899410</v>
      </c>
      <c r="G144" s="217">
        <f>SUM(D144:F144)</f>
        <v>6899410</v>
      </c>
    </row>
    <row r="145" spans="1:7">
      <c r="A145" s="230"/>
      <c r="B145" s="213"/>
      <c r="C145" s="192"/>
      <c r="D145" s="206"/>
      <c r="E145" s="206"/>
      <c r="F145" s="206"/>
      <c r="G145" s="217"/>
    </row>
    <row r="146" spans="1:7">
      <c r="A146" s="231"/>
      <c r="B146" s="209">
        <v>2.2000000000000002</v>
      </c>
      <c r="C146" s="84" t="s">
        <v>670</v>
      </c>
      <c r="D146" s="211">
        <f>SUM(D148:D152)</f>
        <v>1000000</v>
      </c>
      <c r="E146" s="211">
        <f>SUM(E148:E152)</f>
        <v>0</v>
      </c>
      <c r="F146" s="211">
        <f>SUM(F148:F152)</f>
        <v>6742798</v>
      </c>
      <c r="G146" s="212">
        <f>SUM(D146:F146)</f>
        <v>7742798</v>
      </c>
    </row>
    <row r="147" spans="1:7">
      <c r="A147" s="230"/>
      <c r="B147" s="213"/>
      <c r="C147" s="192"/>
      <c r="D147" s="206"/>
      <c r="E147" s="206"/>
      <c r="F147" s="206"/>
      <c r="G147" s="217"/>
    </row>
    <row r="148" spans="1:7">
      <c r="A148" s="230"/>
      <c r="B148" s="214" t="s">
        <v>158</v>
      </c>
      <c r="C148" s="232" t="s">
        <v>671</v>
      </c>
      <c r="D148" s="216">
        <f>+'EGR x PART GRAL (AUMENTOS)'!D198</f>
        <v>1000000</v>
      </c>
      <c r="E148" s="216">
        <f>+'EGR x PART GRAL (AUMENTOS)'!E198</f>
        <v>0</v>
      </c>
      <c r="F148" s="216">
        <f>+'EGR x PART GRAL (AUMENTOS)'!G196+'EGR x PART GRAL (AUMENTOS)'!F198</f>
        <v>0</v>
      </c>
      <c r="G148" s="217">
        <f>SUM(D148:F148)</f>
        <v>1000000</v>
      </c>
    </row>
    <row r="149" spans="1:7" hidden="1">
      <c r="A149" s="230"/>
      <c r="B149" s="214" t="s">
        <v>672</v>
      </c>
      <c r="C149" s="232" t="s">
        <v>673</v>
      </c>
      <c r="D149" s="216">
        <v>0</v>
      </c>
      <c r="E149" s="216">
        <v>0</v>
      </c>
      <c r="F149" s="216">
        <v>0</v>
      </c>
      <c r="G149" s="217">
        <f>SUM(D149:F149)</f>
        <v>0</v>
      </c>
    </row>
    <row r="150" spans="1:7" hidden="1">
      <c r="A150" s="230"/>
      <c r="B150" s="214" t="s">
        <v>674</v>
      </c>
      <c r="C150" s="232" t="s">
        <v>675</v>
      </c>
      <c r="D150" s="216">
        <v>0</v>
      </c>
      <c r="E150" s="216">
        <v>0</v>
      </c>
      <c r="F150" s="216">
        <v>0</v>
      </c>
      <c r="G150" s="217">
        <f>SUM(D150:F150)</f>
        <v>0</v>
      </c>
    </row>
    <row r="151" spans="1:7">
      <c r="A151" s="230"/>
      <c r="B151" s="214" t="s">
        <v>178</v>
      </c>
      <c r="C151" s="232" t="s">
        <v>676</v>
      </c>
      <c r="D151" s="216">
        <f>+'EGR x PART GRAL (AUMENTOS)'!D215</f>
        <v>0</v>
      </c>
      <c r="E151" s="216">
        <f>+'EGR x PART GRAL (AUMENTOS)'!E215</f>
        <v>0</v>
      </c>
      <c r="F151" s="216">
        <f>+'EGR x PART GRAL (AUMENTOS)'!G215+'EGR x PART GRAL (AUMENTOS)'!F215</f>
        <v>6742798</v>
      </c>
      <c r="G151" s="217">
        <f>SUM(D151:F151)</f>
        <v>6742798</v>
      </c>
    </row>
    <row r="152" spans="1:7" hidden="1">
      <c r="A152" s="230"/>
      <c r="B152" s="214" t="s">
        <v>295</v>
      </c>
      <c r="C152" s="232" t="s">
        <v>677</v>
      </c>
      <c r="D152" s="216">
        <v>0</v>
      </c>
      <c r="E152" s="216">
        <v>0</v>
      </c>
      <c r="F152" s="216">
        <v>0</v>
      </c>
      <c r="G152" s="217">
        <f>SUM(D152:F152)</f>
        <v>0</v>
      </c>
    </row>
    <row r="153" spans="1:7" hidden="1">
      <c r="A153" s="230"/>
      <c r="B153" s="214"/>
      <c r="C153" s="232"/>
      <c r="D153" s="206"/>
      <c r="E153" s="206"/>
      <c r="F153" s="206"/>
      <c r="G153" s="217"/>
    </row>
    <row r="154" spans="1:7" hidden="1">
      <c r="A154" s="231"/>
      <c r="B154" s="209">
        <v>2.2999999999999998</v>
      </c>
      <c r="C154" s="84" t="s">
        <v>523</v>
      </c>
      <c r="D154" s="211">
        <f>SUM(D156:D158)</f>
        <v>0</v>
      </c>
      <c r="E154" s="211">
        <f>SUM(E156:E158)</f>
        <v>0</v>
      </c>
      <c r="F154" s="211">
        <f>SUM(F156:F158)</f>
        <v>0</v>
      </c>
      <c r="G154" s="212">
        <f>SUM(D154:F154)</f>
        <v>0</v>
      </c>
    </row>
    <row r="155" spans="1:7" hidden="1">
      <c r="A155" s="230"/>
      <c r="B155" s="214"/>
      <c r="C155" s="232"/>
      <c r="D155" s="206"/>
      <c r="E155" s="206"/>
      <c r="F155" s="206"/>
      <c r="G155" s="217"/>
    </row>
    <row r="156" spans="1:7" ht="20.399999999999999" hidden="1">
      <c r="A156" s="230"/>
      <c r="B156" s="214" t="s">
        <v>678</v>
      </c>
      <c r="C156" s="233" t="s">
        <v>679</v>
      </c>
      <c r="D156" s="216">
        <v>0</v>
      </c>
      <c r="E156" s="216">
        <v>0</v>
      </c>
      <c r="F156" s="216">
        <v>0</v>
      </c>
      <c r="G156" s="217">
        <f>SUM(D156:F156)</f>
        <v>0</v>
      </c>
    </row>
    <row r="157" spans="1:7" ht="20.399999999999999" hidden="1">
      <c r="A157" s="230"/>
      <c r="B157" s="214" t="s">
        <v>524</v>
      </c>
      <c r="C157" s="233" t="s">
        <v>680</v>
      </c>
      <c r="D157" s="216">
        <f>+'EGR x PART GRAL (AUMENTOS)'!D243</f>
        <v>0</v>
      </c>
      <c r="E157" s="216">
        <f>+'EGR x PART GRAL (AUMENTOS)'!E243</f>
        <v>0</v>
      </c>
      <c r="F157" s="216">
        <f>+'EGR x PART GRAL (AUMENTOS)'!G243</f>
        <v>0</v>
      </c>
      <c r="G157" s="217">
        <f>SUM(D157:F157)</f>
        <v>0</v>
      </c>
    </row>
    <row r="158" spans="1:7" ht="20.399999999999999" hidden="1">
      <c r="A158" s="230"/>
      <c r="B158" s="214" t="s">
        <v>681</v>
      </c>
      <c r="C158" s="233" t="s">
        <v>682</v>
      </c>
      <c r="D158" s="216">
        <v>0</v>
      </c>
      <c r="E158" s="216">
        <v>0</v>
      </c>
      <c r="F158" s="216">
        <v>0</v>
      </c>
      <c r="G158" s="217">
        <f>SUM(D158:F158)</f>
        <v>0</v>
      </c>
    </row>
    <row r="159" spans="1:7" hidden="1">
      <c r="A159" s="230"/>
      <c r="B159" s="214"/>
      <c r="C159" s="232"/>
      <c r="D159" s="206"/>
      <c r="E159" s="206"/>
      <c r="F159" s="206"/>
      <c r="G159" s="217"/>
    </row>
    <row r="160" spans="1:7" hidden="1">
      <c r="A160" s="230"/>
      <c r="B160" s="214"/>
      <c r="C160" s="232"/>
      <c r="D160" s="206"/>
      <c r="E160" s="206"/>
      <c r="F160" s="206"/>
      <c r="G160" s="217"/>
    </row>
    <row r="161" spans="1:7" hidden="1">
      <c r="A161" s="200">
        <v>3</v>
      </c>
      <c r="B161" s="200"/>
      <c r="C161" s="78" t="s">
        <v>683</v>
      </c>
      <c r="D161" s="202">
        <f>+D163+D165+D167+D172</f>
        <v>0</v>
      </c>
      <c r="E161" s="202">
        <f>+E163+E165+E167+E172</f>
        <v>0</v>
      </c>
      <c r="F161" s="202">
        <f>+F163+F165+F167+F172</f>
        <v>0</v>
      </c>
      <c r="G161" s="203">
        <f>SUM(D161:F161)</f>
        <v>0</v>
      </c>
    </row>
    <row r="162" spans="1:7" hidden="1">
      <c r="A162" s="230"/>
      <c r="B162" s="214"/>
      <c r="C162" s="232"/>
      <c r="D162" s="206"/>
      <c r="E162" s="206"/>
      <c r="F162" s="206"/>
      <c r="G162" s="217"/>
    </row>
    <row r="163" spans="1:7" hidden="1">
      <c r="A163" s="231"/>
      <c r="B163" s="209">
        <v>3.1</v>
      </c>
      <c r="C163" s="84" t="s">
        <v>684</v>
      </c>
      <c r="D163" s="211">
        <v>0</v>
      </c>
      <c r="E163" s="211">
        <v>0</v>
      </c>
      <c r="F163" s="211">
        <v>0</v>
      </c>
      <c r="G163" s="212">
        <f>SUM(D163:F163)</f>
        <v>0</v>
      </c>
    </row>
    <row r="164" spans="1:7" hidden="1">
      <c r="A164" s="231"/>
      <c r="B164" s="209"/>
      <c r="C164" s="84"/>
      <c r="D164" s="211"/>
      <c r="E164" s="211"/>
      <c r="F164" s="211"/>
      <c r="G164" s="212"/>
    </row>
    <row r="165" spans="1:7" hidden="1">
      <c r="A165" s="231"/>
      <c r="B165" s="209">
        <v>3.2</v>
      </c>
      <c r="C165" s="84" t="s">
        <v>685</v>
      </c>
      <c r="D165" s="211">
        <v>0</v>
      </c>
      <c r="E165" s="211">
        <v>0</v>
      </c>
      <c r="F165" s="211">
        <v>0</v>
      </c>
      <c r="G165" s="212">
        <f>SUM(D165:F165)</f>
        <v>0</v>
      </c>
    </row>
    <row r="166" spans="1:7" hidden="1">
      <c r="A166" s="231"/>
      <c r="B166" s="209"/>
      <c r="C166" s="84"/>
      <c r="D166" s="211"/>
      <c r="E166" s="211"/>
      <c r="F166" s="211"/>
      <c r="G166" s="212"/>
    </row>
    <row r="167" spans="1:7" hidden="1">
      <c r="A167" s="231"/>
      <c r="B167" s="209">
        <v>3.3</v>
      </c>
      <c r="C167" s="84" t="s">
        <v>686</v>
      </c>
      <c r="D167" s="211">
        <f>SUM(D169:D170)</f>
        <v>0</v>
      </c>
      <c r="E167" s="211">
        <f>SUM(E169:E170)</f>
        <v>0</v>
      </c>
      <c r="F167" s="211">
        <f>SUM(F169:F170)</f>
        <v>0</v>
      </c>
      <c r="G167" s="212">
        <f>SUM(D167:F167)</f>
        <v>0</v>
      </c>
    </row>
    <row r="168" spans="1:7" hidden="1">
      <c r="A168" s="230"/>
      <c r="B168" s="209"/>
      <c r="C168" s="232"/>
      <c r="D168" s="206"/>
      <c r="E168" s="206"/>
      <c r="F168" s="206"/>
      <c r="G168" s="217"/>
    </row>
    <row r="169" spans="1:7" hidden="1">
      <c r="A169" s="230"/>
      <c r="B169" s="214" t="s">
        <v>687</v>
      </c>
      <c r="C169" s="232" t="s">
        <v>688</v>
      </c>
      <c r="D169" s="216">
        <v>0</v>
      </c>
      <c r="E169" s="216">
        <v>0</v>
      </c>
      <c r="F169" s="216">
        <v>0</v>
      </c>
      <c r="G169" s="217">
        <f>SUM(D169:F169)</f>
        <v>0</v>
      </c>
    </row>
    <row r="170" spans="1:7" hidden="1">
      <c r="A170" s="230"/>
      <c r="B170" s="214" t="s">
        <v>687</v>
      </c>
      <c r="C170" s="232" t="s">
        <v>689</v>
      </c>
      <c r="D170" s="216">
        <v>0</v>
      </c>
      <c r="E170" s="216">
        <v>0</v>
      </c>
      <c r="F170" s="216">
        <v>0</v>
      </c>
      <c r="G170" s="217">
        <f>SUM(D170:F170)</f>
        <v>0</v>
      </c>
    </row>
    <row r="171" spans="1:7" hidden="1">
      <c r="A171" s="230"/>
      <c r="B171" s="214"/>
      <c r="C171" s="232"/>
      <c r="D171" s="206"/>
      <c r="E171" s="206"/>
      <c r="F171" s="206"/>
      <c r="G171" s="217"/>
    </row>
    <row r="172" spans="1:7" hidden="1">
      <c r="A172" s="231"/>
      <c r="B172" s="209">
        <v>3.4</v>
      </c>
      <c r="C172" s="84" t="s">
        <v>690</v>
      </c>
      <c r="D172" s="211">
        <v>0</v>
      </c>
      <c r="E172" s="211">
        <v>0</v>
      </c>
      <c r="F172" s="211">
        <v>0</v>
      </c>
      <c r="G172" s="212">
        <f>SUM(D172:F172)</f>
        <v>0</v>
      </c>
    </row>
    <row r="173" spans="1:7" hidden="1">
      <c r="A173" s="230"/>
      <c r="B173" s="214"/>
      <c r="C173" s="232"/>
      <c r="D173" s="206"/>
      <c r="E173" s="206"/>
      <c r="F173" s="206"/>
      <c r="G173" s="217"/>
    </row>
    <row r="174" spans="1:7" hidden="1">
      <c r="A174" s="231"/>
      <c r="B174" s="209">
        <v>3.4</v>
      </c>
      <c r="C174" s="84" t="s">
        <v>690</v>
      </c>
      <c r="D174" s="211">
        <v>0</v>
      </c>
      <c r="E174" s="211">
        <v>0</v>
      </c>
      <c r="F174" s="211">
        <v>0</v>
      </c>
      <c r="G174" s="212">
        <f>SUM(D174:F174)</f>
        <v>0</v>
      </c>
    </row>
    <row r="175" spans="1:7" hidden="1">
      <c r="A175" s="230"/>
      <c r="B175" s="214"/>
      <c r="C175" s="232"/>
      <c r="D175" s="206"/>
      <c r="E175" s="206"/>
      <c r="F175" s="206"/>
      <c r="G175" s="217"/>
    </row>
    <row r="176" spans="1:7" hidden="1">
      <c r="A176" s="230"/>
      <c r="B176" s="213"/>
      <c r="C176" s="192"/>
      <c r="D176" s="206"/>
      <c r="E176" s="206"/>
      <c r="F176" s="206"/>
      <c r="G176" s="217"/>
    </row>
    <row r="177" spans="1:7" hidden="1">
      <c r="A177" s="200">
        <v>4</v>
      </c>
      <c r="B177" s="200"/>
      <c r="C177" s="78" t="s">
        <v>691</v>
      </c>
      <c r="D177" s="202">
        <v>0</v>
      </c>
      <c r="E177" s="202">
        <v>0</v>
      </c>
      <c r="F177" s="202">
        <v>0</v>
      </c>
      <c r="G177" s="203">
        <f>SUM(D177:F177)</f>
        <v>0</v>
      </c>
    </row>
    <row r="178" spans="1:7">
      <c r="A178" s="230"/>
      <c r="B178" s="213"/>
      <c r="C178" s="192"/>
      <c r="D178" s="220"/>
      <c r="E178" s="220"/>
      <c r="F178" s="220"/>
      <c r="G178" s="217"/>
    </row>
    <row r="179" spans="1:7">
      <c r="A179" s="234"/>
      <c r="B179" s="221"/>
      <c r="C179" s="235"/>
      <c r="D179" s="223"/>
      <c r="E179" s="223"/>
      <c r="F179" s="223"/>
      <c r="G179" s="224"/>
    </row>
  </sheetData>
  <mergeCells count="16">
    <mergeCell ref="A110:C110"/>
    <mergeCell ref="A99:G99"/>
    <mergeCell ref="A102:G102"/>
    <mergeCell ref="A103:G103"/>
    <mergeCell ref="A104:G104"/>
    <mergeCell ref="A109:C109"/>
    <mergeCell ref="A8:G8"/>
    <mergeCell ref="A13:C13"/>
    <mergeCell ref="A14:C14"/>
    <mergeCell ref="A97:G97"/>
    <mergeCell ref="A98:E98"/>
    <mergeCell ref="A1:G1"/>
    <mergeCell ref="A2:E2"/>
    <mergeCell ref="A3:G3"/>
    <mergeCell ref="A6:G6"/>
    <mergeCell ref="A7:G7"/>
  </mergeCells>
  <printOptions horizontalCentered="1"/>
  <pageMargins left="0.39370078740157483" right="0.39370078740157483" top="0.59055118110236227" bottom="0.39370078740157483" header="0.31496062992125984" footer="0.31496062992125984"/>
  <pageSetup firstPageNumber="15" orientation="landscape" useFirstPageNumber="1" verticalDpi="597" r:id="rId1"/>
  <headerFooter>
    <oddHeader>&amp;CPágina &amp;P</oddHeader>
  </headerFooter>
  <rowBreaks count="1" manualBreakCount="1">
    <brk id="95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/>
  </sheetPr>
  <dimension ref="A1:P68"/>
  <sheetViews>
    <sheetView showGridLines="0" zoomScaleNormal="100" zoomScaleSheetLayoutView="80" workbookViewId="0">
      <selection activeCell="R20" sqref="R20"/>
    </sheetView>
  </sheetViews>
  <sheetFormatPr baseColWidth="10" defaultColWidth="11.5546875" defaultRowHeight="13.2"/>
  <cols>
    <col min="1" max="1" width="3.5546875" style="64" customWidth="1"/>
    <col min="2" max="2" width="6.5546875" style="64" customWidth="1"/>
    <col min="3" max="3" width="23.109375" style="64" customWidth="1"/>
    <col min="4" max="4" width="15.109375" style="64" hidden="1" customWidth="1"/>
    <col min="5" max="10" width="18.5546875" style="64" hidden="1" customWidth="1"/>
    <col min="11" max="11" width="18.5546875" style="64" customWidth="1"/>
    <col min="12" max="12" width="15" style="64" hidden="1" customWidth="1"/>
    <col min="13" max="13" width="16.33203125" style="64" customWidth="1"/>
    <col min="14" max="14" width="11.5546875" style="64"/>
    <col min="15" max="15" width="19.21875" style="64" customWidth="1"/>
    <col min="16" max="16384" width="11.5546875" style="64"/>
  </cols>
  <sheetData>
    <row r="1" spans="1:16" ht="15.6">
      <c r="A1" s="779" t="s">
        <v>16</v>
      </c>
      <c r="B1" s="779"/>
      <c r="C1" s="779"/>
      <c r="D1" s="779"/>
      <c r="E1" s="779"/>
      <c r="F1" s="779"/>
      <c r="G1" s="779"/>
      <c r="H1" s="779"/>
      <c r="I1" s="779"/>
      <c r="J1" s="779"/>
      <c r="K1" s="779"/>
      <c r="L1" s="779"/>
      <c r="M1" s="779"/>
    </row>
    <row r="2" spans="1:16">
      <c r="A2" s="783"/>
      <c r="B2" s="783"/>
      <c r="C2" s="783"/>
      <c r="D2" s="783"/>
      <c r="E2" s="783"/>
      <c r="F2" s="783"/>
      <c r="G2" s="783"/>
      <c r="H2" s="783"/>
      <c r="I2" s="783"/>
      <c r="J2" s="783"/>
      <c r="K2" s="783"/>
      <c r="L2" s="783"/>
      <c r="M2" s="783"/>
    </row>
    <row r="3" spans="1:16" ht="15.6">
      <c r="A3" s="775" t="str">
        <f>+'IND-ESTR-CLASIF '!A68:E68</f>
        <v>MODIFICACIÓN  Nº 03-2025</v>
      </c>
      <c r="B3" s="775"/>
      <c r="C3" s="775"/>
      <c r="D3" s="775"/>
      <c r="E3" s="775"/>
      <c r="F3" s="775"/>
      <c r="G3" s="775"/>
      <c r="H3" s="775"/>
      <c r="I3" s="775"/>
      <c r="J3" s="775"/>
      <c r="K3" s="775"/>
      <c r="L3" s="775"/>
      <c r="M3" s="775"/>
    </row>
    <row r="4" spans="1:16" ht="15.6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6" ht="15.6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6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</row>
    <row r="7" spans="1:16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</row>
    <row r="8" spans="1:16" ht="13.8">
      <c r="A8" s="784" t="s">
        <v>12</v>
      </c>
      <c r="B8" s="784"/>
      <c r="C8" s="784"/>
      <c r="D8" s="784"/>
      <c r="E8" s="784"/>
      <c r="F8" s="784"/>
      <c r="G8" s="784"/>
      <c r="H8" s="784"/>
      <c r="I8" s="784"/>
      <c r="J8" s="784"/>
      <c r="K8" s="784"/>
      <c r="L8" s="784"/>
      <c r="M8" s="784"/>
    </row>
    <row r="9" spans="1:16" ht="13.8">
      <c r="A9" s="784" t="s">
        <v>760</v>
      </c>
      <c r="B9" s="784"/>
      <c r="C9" s="784"/>
      <c r="D9" s="784"/>
      <c r="E9" s="784"/>
      <c r="F9" s="784"/>
      <c r="G9" s="784"/>
      <c r="H9" s="784"/>
      <c r="I9" s="784"/>
      <c r="J9" s="784"/>
      <c r="K9" s="784"/>
      <c r="L9" s="784"/>
      <c r="M9" s="784"/>
    </row>
    <row r="10" spans="1:16" ht="13.8">
      <c r="A10" s="784" t="s">
        <v>497</v>
      </c>
      <c r="B10" s="784"/>
      <c r="C10" s="784"/>
      <c r="D10" s="784"/>
      <c r="E10" s="784"/>
      <c r="F10" s="784"/>
      <c r="G10" s="784"/>
      <c r="H10" s="784"/>
      <c r="I10" s="784"/>
      <c r="J10" s="784"/>
      <c r="K10" s="784"/>
      <c r="L10" s="784"/>
      <c r="M10" s="784"/>
    </row>
    <row r="11" spans="1:16">
      <c r="A11" s="67"/>
      <c r="B11" s="67"/>
      <c r="C11" s="68"/>
      <c r="D11" s="69"/>
      <c r="E11" s="69"/>
      <c r="F11" s="69"/>
      <c r="G11" s="69"/>
      <c r="H11" s="69"/>
      <c r="I11" s="69"/>
      <c r="J11" s="69"/>
      <c r="K11" s="69"/>
      <c r="L11" s="69"/>
      <c r="M11" s="69"/>
    </row>
    <row r="12" spans="1:16" ht="24" customHeight="1">
      <c r="A12" s="772" t="s">
        <v>761</v>
      </c>
      <c r="B12" s="772"/>
      <c r="C12" s="772"/>
      <c r="D12" s="70" t="s">
        <v>675</v>
      </c>
      <c r="E12" s="772" t="s">
        <v>666</v>
      </c>
      <c r="F12" s="772"/>
      <c r="G12" s="772"/>
      <c r="H12" s="772"/>
      <c r="I12" s="785" t="s">
        <v>628</v>
      </c>
      <c r="J12" s="777"/>
      <c r="K12" s="731"/>
      <c r="L12" s="70" t="s">
        <v>762</v>
      </c>
      <c r="M12" s="772" t="s">
        <v>503</v>
      </c>
    </row>
    <row r="13" spans="1:16">
      <c r="A13" s="772"/>
      <c r="B13" s="772"/>
      <c r="C13" s="772"/>
      <c r="D13" s="71" t="s">
        <v>610</v>
      </c>
      <c r="E13" s="71" t="s">
        <v>424</v>
      </c>
      <c r="F13" s="71" t="s">
        <v>430</v>
      </c>
      <c r="G13" s="71" t="s">
        <v>436</v>
      </c>
      <c r="H13" s="71" t="s">
        <v>442</v>
      </c>
      <c r="I13" s="71" t="s">
        <v>449</v>
      </c>
      <c r="J13" s="71" t="s">
        <v>763</v>
      </c>
      <c r="K13" s="71" t="s">
        <v>827</v>
      </c>
      <c r="L13" s="71" t="s">
        <v>473</v>
      </c>
      <c r="M13" s="772"/>
    </row>
    <row r="14" spans="1:16" ht="45.6" customHeight="1">
      <c r="A14" s="772"/>
      <c r="B14" s="772"/>
      <c r="C14" s="772"/>
      <c r="D14" s="71" t="s">
        <v>609</v>
      </c>
      <c r="E14" s="71" t="s">
        <v>764</v>
      </c>
      <c r="F14" s="71" t="s">
        <v>429</v>
      </c>
      <c r="G14" s="71" t="s">
        <v>765</v>
      </c>
      <c r="H14" s="71" t="s">
        <v>766</v>
      </c>
      <c r="I14" s="71" t="s">
        <v>767</v>
      </c>
      <c r="J14" s="71" t="s">
        <v>454</v>
      </c>
      <c r="K14" s="71" t="s">
        <v>820</v>
      </c>
      <c r="L14" s="71" t="s">
        <v>768</v>
      </c>
      <c r="M14" s="772"/>
    </row>
    <row r="15" spans="1:16" ht="33.6" customHeight="1">
      <c r="A15" s="786" t="s">
        <v>650</v>
      </c>
      <c r="B15" s="787"/>
      <c r="C15" s="788"/>
      <c r="D15" s="72">
        <f t="shared" ref="D15:L15" si="0">+D17</f>
        <v>0</v>
      </c>
      <c r="E15" s="72">
        <f t="shared" si="0"/>
        <v>0</v>
      </c>
      <c r="F15" s="717">
        <f t="shared" si="0"/>
        <v>0</v>
      </c>
      <c r="G15" s="717">
        <f t="shared" si="0"/>
        <v>0</v>
      </c>
      <c r="H15" s="717">
        <f t="shared" si="0"/>
        <v>0</v>
      </c>
      <c r="I15" s="717">
        <f t="shared" si="0"/>
        <v>0</v>
      </c>
      <c r="J15" s="717">
        <f t="shared" si="0"/>
        <v>0</v>
      </c>
      <c r="K15" s="717">
        <f t="shared" ref="K15" si="1">+K17</f>
        <v>-6742798</v>
      </c>
      <c r="L15" s="717">
        <f t="shared" si="0"/>
        <v>0</v>
      </c>
      <c r="M15" s="717">
        <f>SUM(D15:L15)</f>
        <v>-6742798</v>
      </c>
      <c r="O15" s="98"/>
      <c r="P15" s="98"/>
    </row>
    <row r="16" spans="1:16">
      <c r="A16" s="73"/>
      <c r="B16" s="74"/>
      <c r="C16" s="68"/>
      <c r="D16" s="75"/>
      <c r="E16" s="75"/>
      <c r="F16" s="75"/>
      <c r="G16" s="75"/>
      <c r="H16" s="75"/>
      <c r="I16" s="75"/>
      <c r="J16" s="75"/>
      <c r="K16" s="75"/>
      <c r="L16" s="75"/>
      <c r="M16" s="101"/>
    </row>
    <row r="17" spans="1:15">
      <c r="A17" s="76">
        <v>1</v>
      </c>
      <c r="B17" s="77"/>
      <c r="C17" s="78" t="s">
        <v>651</v>
      </c>
      <c r="D17" s="79">
        <f t="shared" ref="D17:L17" si="2">+D19</f>
        <v>0</v>
      </c>
      <c r="E17" s="79">
        <f t="shared" si="2"/>
        <v>0</v>
      </c>
      <c r="F17" s="79">
        <f t="shared" si="2"/>
        <v>0</v>
      </c>
      <c r="G17" s="79">
        <f t="shared" si="2"/>
        <v>0</v>
      </c>
      <c r="H17" s="79">
        <f t="shared" si="2"/>
        <v>0</v>
      </c>
      <c r="I17" s="79">
        <f t="shared" si="2"/>
        <v>0</v>
      </c>
      <c r="J17" s="79">
        <f t="shared" si="2"/>
        <v>0</v>
      </c>
      <c r="K17" s="79">
        <f t="shared" ref="K17" si="3">+K19</f>
        <v>-6742798</v>
      </c>
      <c r="L17" s="79">
        <f t="shared" si="2"/>
        <v>0</v>
      </c>
      <c r="M17" s="102">
        <f>SUM(D17:L17)</f>
        <v>-6742798</v>
      </c>
      <c r="O17" s="98"/>
    </row>
    <row r="18" spans="1:15">
      <c r="A18" s="73"/>
      <c r="B18" s="80"/>
      <c r="C18" s="68"/>
      <c r="D18" s="81"/>
      <c r="E18" s="81"/>
      <c r="F18" s="81"/>
      <c r="G18" s="81"/>
      <c r="H18" s="81"/>
      <c r="I18" s="81"/>
      <c r="J18" s="81"/>
      <c r="K18" s="81"/>
      <c r="L18" s="81"/>
      <c r="M18" s="103"/>
    </row>
    <row r="19" spans="1:15">
      <c r="A19" s="82"/>
      <c r="B19" s="83">
        <v>1.1000000000000001</v>
      </c>
      <c r="C19" s="84" t="s">
        <v>652</v>
      </c>
      <c r="D19" s="85">
        <f t="shared" ref="D19:L19" si="4">+D21+D25</f>
        <v>0</v>
      </c>
      <c r="E19" s="85">
        <f t="shared" si="4"/>
        <v>0</v>
      </c>
      <c r="F19" s="85">
        <f t="shared" si="4"/>
        <v>0</v>
      </c>
      <c r="G19" s="85">
        <f t="shared" si="4"/>
        <v>0</v>
      </c>
      <c r="H19" s="85">
        <f t="shared" si="4"/>
        <v>0</v>
      </c>
      <c r="I19" s="85">
        <f t="shared" si="4"/>
        <v>0</v>
      </c>
      <c r="J19" s="85">
        <f t="shared" si="4"/>
        <v>0</v>
      </c>
      <c r="K19" s="85">
        <f t="shared" ref="K19" si="5">+K21+K25</f>
        <v>-6742798</v>
      </c>
      <c r="L19" s="85">
        <f t="shared" si="4"/>
        <v>0</v>
      </c>
      <c r="M19" s="104">
        <f>SUM(D19:L19)</f>
        <v>-6742798</v>
      </c>
    </row>
    <row r="20" spans="1:15">
      <c r="A20" s="73"/>
      <c r="B20" s="86"/>
      <c r="C20" s="78"/>
      <c r="D20" s="81"/>
      <c r="E20" s="81"/>
      <c r="F20" s="81"/>
      <c r="G20" s="81"/>
      <c r="H20" s="81"/>
      <c r="I20" s="81"/>
      <c r="J20" s="81"/>
      <c r="K20" s="81"/>
      <c r="L20" s="81"/>
      <c r="M20" s="103"/>
      <c r="O20" s="98"/>
    </row>
    <row r="21" spans="1:15" hidden="1">
      <c r="A21" s="73"/>
      <c r="B21" s="87" t="s">
        <v>23</v>
      </c>
      <c r="C21" s="88" t="s">
        <v>25</v>
      </c>
      <c r="D21" s="89">
        <f t="shared" ref="D21:L21" si="6">SUM(D22:D23)</f>
        <v>0</v>
      </c>
      <c r="E21" s="89">
        <f t="shared" si="6"/>
        <v>0</v>
      </c>
      <c r="F21" s="89">
        <f t="shared" si="6"/>
        <v>0</v>
      </c>
      <c r="G21" s="89">
        <f t="shared" si="6"/>
        <v>0</v>
      </c>
      <c r="H21" s="89">
        <f t="shared" si="6"/>
        <v>0</v>
      </c>
      <c r="I21" s="89">
        <f t="shared" si="6"/>
        <v>0</v>
      </c>
      <c r="J21" s="89">
        <f t="shared" si="6"/>
        <v>0</v>
      </c>
      <c r="K21" s="89">
        <f t="shared" ref="K21" si="7">SUM(K22:K23)</f>
        <v>0</v>
      </c>
      <c r="L21" s="89">
        <f t="shared" si="6"/>
        <v>0</v>
      </c>
      <c r="M21" s="105">
        <f>SUM(D21:L21)</f>
        <v>0</v>
      </c>
      <c r="O21" s="106"/>
    </row>
    <row r="22" spans="1:15" ht="16.2" hidden="1" customHeight="1">
      <c r="A22" s="73"/>
      <c r="B22" s="90" t="s">
        <v>26</v>
      </c>
      <c r="C22" s="68" t="s">
        <v>653</v>
      </c>
      <c r="D22" s="81">
        <v>0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0</v>
      </c>
      <c r="L22" s="81">
        <v>0</v>
      </c>
      <c r="M22" s="105">
        <f>SUM(D22:L22)</f>
        <v>0</v>
      </c>
      <c r="O22" s="98"/>
    </row>
    <row r="23" spans="1:15" ht="13.2" hidden="1" customHeight="1">
      <c r="A23" s="73"/>
      <c r="B23" s="90" t="s">
        <v>49</v>
      </c>
      <c r="C23" s="68" t="s">
        <v>654</v>
      </c>
      <c r="D23" s="81">
        <v>0</v>
      </c>
      <c r="E23" s="81">
        <v>0</v>
      </c>
      <c r="F23" s="81">
        <v>0</v>
      </c>
      <c r="G23" s="81">
        <v>0</v>
      </c>
      <c r="H23" s="81">
        <v>0</v>
      </c>
      <c r="I23" s="81">
        <v>0</v>
      </c>
      <c r="J23" s="81">
        <v>0</v>
      </c>
      <c r="K23" s="81">
        <v>0</v>
      </c>
      <c r="L23" s="81">
        <v>0</v>
      </c>
      <c r="M23" s="105">
        <f>SUM(D23:L23)</f>
        <v>0</v>
      </c>
    </row>
    <row r="24" spans="1:15" hidden="1">
      <c r="A24" s="73"/>
      <c r="B24" s="90"/>
      <c r="C24" s="68"/>
      <c r="D24" s="81"/>
      <c r="E24" s="81"/>
      <c r="F24" s="81"/>
      <c r="G24" s="81"/>
      <c r="H24" s="81"/>
      <c r="I24" s="81"/>
      <c r="J24" s="81"/>
      <c r="K24" s="81"/>
      <c r="L24" s="81"/>
      <c r="M24" s="105"/>
    </row>
    <row r="25" spans="1:15" ht="20.399999999999999">
      <c r="A25" s="73"/>
      <c r="B25" s="87" t="s">
        <v>64</v>
      </c>
      <c r="C25" s="91" t="s">
        <v>655</v>
      </c>
      <c r="D25" s="89">
        <v>0</v>
      </c>
      <c r="E25" s="89">
        <v>0</v>
      </c>
      <c r="F25" s="89">
        <v>0</v>
      </c>
      <c r="G25" s="89">
        <v>0</v>
      </c>
      <c r="H25" s="89">
        <v>0</v>
      </c>
      <c r="I25" s="89">
        <v>0</v>
      </c>
      <c r="J25" s="89">
        <v>0</v>
      </c>
      <c r="K25" s="89">
        <v>-6742798</v>
      </c>
      <c r="L25" s="89">
        <v>0</v>
      </c>
      <c r="M25" s="105">
        <f>SUM(D25:L25)</f>
        <v>-6742798</v>
      </c>
    </row>
    <row r="26" spans="1:15">
      <c r="A26" s="73"/>
      <c r="B26" s="87"/>
      <c r="C26" s="88"/>
      <c r="D26" s="92"/>
      <c r="E26" s="92"/>
      <c r="F26" s="92"/>
      <c r="G26" s="92"/>
      <c r="H26" s="92"/>
      <c r="I26" s="92"/>
      <c r="J26" s="92"/>
      <c r="K26" s="92"/>
      <c r="L26" s="92"/>
      <c r="M26" s="105"/>
    </row>
    <row r="27" spans="1:15">
      <c r="A27" s="93"/>
      <c r="B27" s="94"/>
      <c r="C27" s="95"/>
      <c r="D27" s="96"/>
      <c r="E27" s="96"/>
      <c r="F27" s="96"/>
      <c r="G27" s="96"/>
      <c r="H27" s="96"/>
      <c r="I27" s="96"/>
      <c r="J27" s="96"/>
      <c r="K27" s="96"/>
      <c r="L27" s="96"/>
      <c r="M27" s="107"/>
    </row>
    <row r="30" spans="1:15" s="63" customFormat="1" ht="10.199999999999999">
      <c r="D30" s="97"/>
      <c r="E30" s="97"/>
      <c r="F30" s="97"/>
      <c r="G30" s="97"/>
      <c r="H30" s="97"/>
      <c r="I30" s="97"/>
      <c r="J30" s="97"/>
      <c r="K30" s="97"/>
      <c r="L30" s="97"/>
    </row>
    <row r="31" spans="1:15" hidden="1">
      <c r="D31" s="98"/>
      <c r="E31" s="98"/>
      <c r="F31" s="98"/>
      <c r="G31" s="98"/>
    </row>
    <row r="32" spans="1:15" hidden="1"/>
    <row r="33" spans="1:13" hidden="1"/>
    <row r="34" spans="1:13" hidden="1"/>
    <row r="35" spans="1:13" hidden="1"/>
    <row r="36" spans="1:13" hidden="1"/>
    <row r="37" spans="1:13" hidden="1"/>
    <row r="38" spans="1:13" hidden="1"/>
    <row r="39" spans="1:13" ht="15.6" hidden="1">
      <c r="A39" s="779" t="s">
        <v>16</v>
      </c>
      <c r="B39" s="779"/>
      <c r="C39" s="779"/>
      <c r="D39" s="779"/>
      <c r="E39" s="779"/>
      <c r="F39" s="779"/>
      <c r="G39" s="779"/>
      <c r="H39" s="779"/>
      <c r="I39" s="779"/>
      <c r="J39" s="779"/>
      <c r="K39" s="779"/>
      <c r="L39" s="779"/>
      <c r="M39" s="779"/>
    </row>
    <row r="40" spans="1:13" hidden="1">
      <c r="A40" s="783"/>
      <c r="B40" s="783"/>
      <c r="C40" s="783"/>
      <c r="D40" s="783"/>
      <c r="E40" s="783"/>
      <c r="F40" s="783"/>
      <c r="G40" s="783"/>
      <c r="H40" s="783"/>
      <c r="I40" s="783"/>
      <c r="J40" s="783"/>
      <c r="K40" s="783"/>
      <c r="L40" s="783"/>
      <c r="M40" s="783"/>
    </row>
    <row r="41" spans="1:13" ht="15.6" hidden="1">
      <c r="A41" s="775" t="str">
        <f>+'IND-ESTR-CLASIF '!A68:E68</f>
        <v>MODIFICACIÓN  Nº 03-2025</v>
      </c>
      <c r="B41" s="775"/>
      <c r="C41" s="775"/>
      <c r="D41" s="775"/>
      <c r="E41" s="775"/>
      <c r="F41" s="775"/>
      <c r="G41" s="775"/>
      <c r="H41" s="775"/>
      <c r="I41" s="775"/>
      <c r="J41" s="775"/>
      <c r="K41" s="775"/>
      <c r="L41" s="775"/>
      <c r="M41" s="775"/>
    </row>
    <row r="42" spans="1:13" ht="15.6" hidden="1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</row>
    <row r="43" spans="1:13" hidden="1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</row>
    <row r="44" spans="1:13" hidden="1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</row>
    <row r="45" spans="1:13" ht="13.8" hidden="1">
      <c r="A45" s="784" t="s">
        <v>12</v>
      </c>
      <c r="B45" s="784"/>
      <c r="C45" s="784"/>
      <c r="D45" s="784"/>
      <c r="E45" s="784"/>
      <c r="F45" s="784"/>
      <c r="G45" s="784"/>
      <c r="H45" s="784"/>
      <c r="I45" s="784"/>
      <c r="J45" s="784"/>
      <c r="K45" s="784"/>
      <c r="L45" s="784"/>
      <c r="M45" s="784"/>
    </row>
    <row r="46" spans="1:13" ht="13.8" hidden="1">
      <c r="A46" s="784" t="s">
        <v>760</v>
      </c>
      <c r="B46" s="784"/>
      <c r="C46" s="784"/>
      <c r="D46" s="784"/>
      <c r="E46" s="784"/>
      <c r="F46" s="784"/>
      <c r="G46" s="784"/>
      <c r="H46" s="784"/>
      <c r="I46" s="784"/>
      <c r="J46" s="784"/>
      <c r="K46" s="784"/>
      <c r="L46" s="784"/>
      <c r="M46" s="784"/>
    </row>
    <row r="47" spans="1:13" ht="13.8" hidden="1">
      <c r="A47" s="784" t="s">
        <v>638</v>
      </c>
      <c r="B47" s="784"/>
      <c r="C47" s="784"/>
      <c r="D47" s="784"/>
      <c r="E47" s="784"/>
      <c r="F47" s="784"/>
      <c r="G47" s="784"/>
      <c r="H47" s="784"/>
      <c r="I47" s="784"/>
      <c r="J47" s="784"/>
      <c r="K47" s="784"/>
      <c r="L47" s="784"/>
      <c r="M47" s="784"/>
    </row>
    <row r="48" spans="1:13" ht="13.8" hidden="1">
      <c r="A48" s="730"/>
      <c r="B48" s="730"/>
      <c r="C48" s="730"/>
      <c r="D48" s="730"/>
      <c r="E48" s="730"/>
      <c r="F48" s="730"/>
      <c r="G48" s="730"/>
      <c r="H48" s="730"/>
      <c r="I48" s="730"/>
      <c r="J48" s="730"/>
      <c r="K48" s="730"/>
      <c r="L48" s="730"/>
      <c r="M48" s="730"/>
    </row>
    <row r="49" spans="1:16" hidden="1">
      <c r="A49" s="67"/>
      <c r="B49" s="67"/>
      <c r="C49" s="68"/>
      <c r="D49" s="69"/>
      <c r="E49" s="69"/>
      <c r="F49" s="69"/>
      <c r="G49" s="69"/>
      <c r="H49" s="69"/>
      <c r="I49" s="69"/>
      <c r="J49" s="69"/>
      <c r="K49" s="69"/>
      <c r="L49" s="69"/>
      <c r="M49" s="69"/>
    </row>
    <row r="50" spans="1:16" ht="24" hidden="1" customHeight="1">
      <c r="A50" s="772" t="s">
        <v>761</v>
      </c>
      <c r="B50" s="772"/>
      <c r="C50" s="772"/>
      <c r="D50" s="70" t="s">
        <v>675</v>
      </c>
      <c r="E50" s="772" t="s">
        <v>666</v>
      </c>
      <c r="F50" s="772"/>
      <c r="G50" s="772"/>
      <c r="H50" s="772"/>
      <c r="I50" s="785" t="s">
        <v>628</v>
      </c>
      <c r="J50" s="777"/>
      <c r="K50" s="731"/>
      <c r="L50" s="70" t="s">
        <v>762</v>
      </c>
      <c r="M50" s="772" t="s">
        <v>503</v>
      </c>
    </row>
    <row r="51" spans="1:16" hidden="1">
      <c r="A51" s="772"/>
      <c r="B51" s="772"/>
      <c r="C51" s="772"/>
      <c r="D51" s="71" t="s">
        <v>610</v>
      </c>
      <c r="E51" s="71" t="s">
        <v>424</v>
      </c>
      <c r="F51" s="71" t="s">
        <v>430</v>
      </c>
      <c r="G51" s="71" t="s">
        <v>436</v>
      </c>
      <c r="H51" s="71" t="s">
        <v>442</v>
      </c>
      <c r="I51" s="71" t="s">
        <v>449</v>
      </c>
      <c r="J51" s="71" t="s">
        <v>763</v>
      </c>
      <c r="K51" s="71" t="s">
        <v>763</v>
      </c>
      <c r="L51" s="71" t="s">
        <v>473</v>
      </c>
      <c r="M51" s="772"/>
    </row>
    <row r="52" spans="1:16" ht="45.6" hidden="1" customHeight="1">
      <c r="A52" s="772"/>
      <c r="B52" s="772"/>
      <c r="C52" s="772"/>
      <c r="D52" s="71" t="s">
        <v>609</v>
      </c>
      <c r="E52" s="71" t="s">
        <v>764</v>
      </c>
      <c r="F52" s="71" t="s">
        <v>429</v>
      </c>
      <c r="G52" s="71" t="s">
        <v>765</v>
      </c>
      <c r="H52" s="71" t="s">
        <v>766</v>
      </c>
      <c r="I52" s="71" t="s">
        <v>767</v>
      </c>
      <c r="J52" s="71" t="s">
        <v>454</v>
      </c>
      <c r="K52" s="71" t="s">
        <v>454</v>
      </c>
      <c r="L52" s="71" t="s">
        <v>768</v>
      </c>
      <c r="M52" s="772"/>
    </row>
    <row r="53" spans="1:16" ht="29.7" hidden="1" customHeight="1">
      <c r="A53" s="786" t="s">
        <v>650</v>
      </c>
      <c r="B53" s="787"/>
      <c r="C53" s="788"/>
      <c r="D53" s="72">
        <f t="shared" ref="D53:L53" si="8">+D55</f>
        <v>0</v>
      </c>
      <c r="E53" s="72">
        <f t="shared" si="8"/>
        <v>0</v>
      </c>
      <c r="F53" s="717">
        <f t="shared" si="8"/>
        <v>0</v>
      </c>
      <c r="G53" s="717">
        <f t="shared" si="8"/>
        <v>0</v>
      </c>
      <c r="H53" s="717">
        <f t="shared" si="8"/>
        <v>0</v>
      </c>
      <c r="I53" s="717">
        <f t="shared" si="8"/>
        <v>0</v>
      </c>
      <c r="J53" s="717">
        <f t="shared" si="8"/>
        <v>0</v>
      </c>
      <c r="K53" s="717">
        <f t="shared" ref="K53" si="9">+K55</f>
        <v>0</v>
      </c>
      <c r="L53" s="717">
        <f t="shared" si="8"/>
        <v>0</v>
      </c>
      <c r="M53" s="717">
        <f>SUM(D53:L53)</f>
        <v>0</v>
      </c>
      <c r="O53" s="98"/>
      <c r="P53" s="98"/>
    </row>
    <row r="54" spans="1:16" hidden="1">
      <c r="A54" s="74"/>
      <c r="B54" s="74"/>
      <c r="C54" s="99"/>
      <c r="D54" s="75"/>
      <c r="E54" s="75"/>
      <c r="F54" s="75"/>
      <c r="G54" s="75"/>
      <c r="H54" s="75"/>
      <c r="I54" s="75"/>
      <c r="J54" s="75"/>
      <c r="K54" s="75"/>
      <c r="L54" s="75"/>
      <c r="M54" s="108"/>
    </row>
    <row r="55" spans="1:16" hidden="1">
      <c r="A55" s="77">
        <v>1</v>
      </c>
      <c r="B55" s="77"/>
      <c r="C55" s="78" t="s">
        <v>651</v>
      </c>
      <c r="D55" s="79">
        <f t="shared" ref="D55:L55" si="10">+D57</f>
        <v>0</v>
      </c>
      <c r="E55" s="79">
        <f t="shared" si="10"/>
        <v>0</v>
      </c>
      <c r="F55" s="79">
        <f t="shared" si="10"/>
        <v>0</v>
      </c>
      <c r="G55" s="79">
        <f t="shared" si="10"/>
        <v>0</v>
      </c>
      <c r="H55" s="79">
        <f t="shared" si="10"/>
        <v>0</v>
      </c>
      <c r="I55" s="79">
        <f t="shared" si="10"/>
        <v>0</v>
      </c>
      <c r="J55" s="79">
        <f t="shared" si="10"/>
        <v>0</v>
      </c>
      <c r="K55" s="79">
        <f t="shared" ref="K55" si="11">+K57</f>
        <v>0</v>
      </c>
      <c r="L55" s="79">
        <f t="shared" si="10"/>
        <v>0</v>
      </c>
      <c r="M55" s="109">
        <f>SUM(D55:L55)</f>
        <v>0</v>
      </c>
      <c r="O55" s="98"/>
    </row>
    <row r="56" spans="1:16" hidden="1">
      <c r="A56" s="80"/>
      <c r="B56" s="80"/>
      <c r="C56" s="68"/>
      <c r="D56" s="81"/>
      <c r="E56" s="81"/>
      <c r="F56" s="81"/>
      <c r="G56" s="81"/>
      <c r="H56" s="81"/>
      <c r="I56" s="81"/>
      <c r="J56" s="81"/>
      <c r="K56" s="81"/>
      <c r="L56" s="81"/>
      <c r="M56" s="101"/>
    </row>
    <row r="57" spans="1:16" hidden="1">
      <c r="A57" s="100"/>
      <c r="B57" s="83">
        <v>1.1000000000000001</v>
      </c>
      <c r="C57" s="84" t="s">
        <v>652</v>
      </c>
      <c r="D57" s="85">
        <f t="shared" ref="D57:L57" si="12">+D59+D63</f>
        <v>0</v>
      </c>
      <c r="E57" s="85">
        <f t="shared" si="12"/>
        <v>0</v>
      </c>
      <c r="F57" s="85">
        <f t="shared" si="12"/>
        <v>0</v>
      </c>
      <c r="G57" s="85">
        <f t="shared" si="12"/>
        <v>0</v>
      </c>
      <c r="H57" s="85">
        <f t="shared" si="12"/>
        <v>0</v>
      </c>
      <c r="I57" s="85">
        <f t="shared" si="12"/>
        <v>0</v>
      </c>
      <c r="J57" s="85">
        <f t="shared" si="12"/>
        <v>0</v>
      </c>
      <c r="K57" s="85">
        <f t="shared" ref="K57" si="13">+K59+K63</f>
        <v>0</v>
      </c>
      <c r="L57" s="85">
        <f t="shared" si="12"/>
        <v>0</v>
      </c>
      <c r="M57" s="110">
        <f>SUM(D57:L57)</f>
        <v>0</v>
      </c>
    </row>
    <row r="58" spans="1:16" hidden="1">
      <c r="A58" s="80"/>
      <c r="B58" s="86"/>
      <c r="C58" s="78"/>
      <c r="D58" s="81"/>
      <c r="E58" s="81"/>
      <c r="F58" s="81"/>
      <c r="G58" s="81"/>
      <c r="H58" s="81"/>
      <c r="I58" s="81"/>
      <c r="J58" s="81"/>
      <c r="K58" s="81"/>
      <c r="L58" s="81"/>
      <c r="M58" s="101"/>
      <c r="O58" s="98"/>
    </row>
    <row r="59" spans="1:16" hidden="1">
      <c r="A59" s="80"/>
      <c r="B59" s="87" t="s">
        <v>23</v>
      </c>
      <c r="C59" s="88" t="s">
        <v>25</v>
      </c>
      <c r="D59" s="89">
        <f t="shared" ref="D59:L59" si="14">SUM(D60:D61)</f>
        <v>0</v>
      </c>
      <c r="E59" s="89">
        <f t="shared" si="14"/>
        <v>0</v>
      </c>
      <c r="F59" s="89">
        <f t="shared" si="14"/>
        <v>0</v>
      </c>
      <c r="G59" s="89">
        <f t="shared" si="14"/>
        <v>0</v>
      </c>
      <c r="H59" s="89">
        <f t="shared" si="14"/>
        <v>0</v>
      </c>
      <c r="I59" s="89">
        <f t="shared" si="14"/>
        <v>0</v>
      </c>
      <c r="J59" s="89">
        <f t="shared" si="14"/>
        <v>0</v>
      </c>
      <c r="K59" s="89">
        <f t="shared" ref="K59" si="15">SUM(K60:K61)</f>
        <v>0</v>
      </c>
      <c r="L59" s="89">
        <f t="shared" si="14"/>
        <v>0</v>
      </c>
      <c r="M59" s="111">
        <f>SUM(D59:L59)</f>
        <v>0</v>
      </c>
      <c r="O59" s="106"/>
    </row>
    <row r="60" spans="1:16" ht="16.2" hidden="1" customHeight="1">
      <c r="A60" s="80"/>
      <c r="B60" s="90" t="s">
        <v>26</v>
      </c>
      <c r="C60" s="68" t="s">
        <v>653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0</v>
      </c>
      <c r="J60" s="81">
        <v>0</v>
      </c>
      <c r="K60" s="81">
        <v>0</v>
      </c>
      <c r="L60" s="81">
        <v>0</v>
      </c>
      <c r="M60" s="111">
        <f>SUM(D60:L60)</f>
        <v>0</v>
      </c>
      <c r="O60" s="112"/>
    </row>
    <row r="61" spans="1:16" ht="13.2" hidden="1" customHeight="1">
      <c r="A61" s="80"/>
      <c r="B61" s="90" t="s">
        <v>49</v>
      </c>
      <c r="C61" s="68" t="s">
        <v>654</v>
      </c>
      <c r="D61" s="81">
        <v>0</v>
      </c>
      <c r="E61" s="81">
        <v>0</v>
      </c>
      <c r="F61" s="81">
        <v>0</v>
      </c>
      <c r="G61" s="81">
        <v>0</v>
      </c>
      <c r="H61" s="81">
        <v>0</v>
      </c>
      <c r="I61" s="81">
        <v>0</v>
      </c>
      <c r="J61" s="81">
        <v>0</v>
      </c>
      <c r="K61" s="81">
        <v>0</v>
      </c>
      <c r="L61" s="81">
        <v>0</v>
      </c>
      <c r="M61" s="111">
        <f>SUM(D61:L61)</f>
        <v>0</v>
      </c>
    </row>
    <row r="62" spans="1:16" hidden="1">
      <c r="A62" s="80"/>
      <c r="B62" s="90"/>
      <c r="C62" s="68"/>
      <c r="D62" s="81"/>
      <c r="E62" s="81"/>
      <c r="F62" s="81"/>
      <c r="G62" s="81"/>
      <c r="H62" s="81"/>
      <c r="I62" s="81"/>
      <c r="J62" s="81"/>
      <c r="K62" s="81"/>
      <c r="L62" s="81"/>
      <c r="M62" s="111"/>
    </row>
    <row r="63" spans="1:16" ht="20.399999999999999" hidden="1">
      <c r="A63" s="80"/>
      <c r="B63" s="87" t="s">
        <v>64</v>
      </c>
      <c r="C63" s="91" t="s">
        <v>655</v>
      </c>
      <c r="D63" s="89">
        <v>0</v>
      </c>
      <c r="E63" s="89">
        <v>0</v>
      </c>
      <c r="F63" s="89">
        <v>0</v>
      </c>
      <c r="G63" s="89">
        <v>0</v>
      </c>
      <c r="H63" s="89">
        <v>0</v>
      </c>
      <c r="I63" s="89">
        <v>0</v>
      </c>
      <c r="J63" s="89">
        <v>0</v>
      </c>
      <c r="K63" s="89">
        <v>0</v>
      </c>
      <c r="L63" s="89">
        <v>0</v>
      </c>
      <c r="M63" s="111">
        <f>SUM(D63:L63)</f>
        <v>0</v>
      </c>
    </row>
    <row r="64" spans="1:16" hidden="1">
      <c r="A64" s="80"/>
      <c r="B64" s="87"/>
      <c r="C64" s="88"/>
      <c r="D64" s="92"/>
      <c r="E64" s="92"/>
      <c r="F64" s="92"/>
      <c r="G64" s="92"/>
      <c r="H64" s="92"/>
      <c r="I64" s="92"/>
      <c r="J64" s="92"/>
      <c r="K64" s="92"/>
      <c r="L64" s="92"/>
      <c r="M64" s="111"/>
    </row>
    <row r="65" spans="1:15" hidden="1">
      <c r="A65" s="94"/>
      <c r="B65" s="94"/>
      <c r="C65" s="95"/>
      <c r="D65" s="96"/>
      <c r="E65" s="96"/>
      <c r="F65" s="96"/>
      <c r="G65" s="96"/>
      <c r="H65" s="96"/>
      <c r="I65" s="96"/>
      <c r="J65" s="96"/>
      <c r="K65" s="96"/>
      <c r="L65" s="96"/>
      <c r="M65" s="107"/>
      <c r="O65" s="98"/>
    </row>
    <row r="66" spans="1:15" hidden="1">
      <c r="O66" s="98"/>
    </row>
    <row r="67" spans="1:15" hidden="1"/>
    <row r="68" spans="1:15" hidden="1"/>
  </sheetData>
  <mergeCells count="22">
    <mergeCell ref="E50:H50"/>
    <mergeCell ref="I50:J50"/>
    <mergeCell ref="A53:C53"/>
    <mergeCell ref="M12:M14"/>
    <mergeCell ref="M50:M52"/>
    <mergeCell ref="A50:C52"/>
    <mergeCell ref="A12:C14"/>
    <mergeCell ref="A40:M40"/>
    <mergeCell ref="A41:M41"/>
    <mergeCell ref="A45:M45"/>
    <mergeCell ref="A46:M46"/>
    <mergeCell ref="A47:M47"/>
    <mergeCell ref="A10:M10"/>
    <mergeCell ref="E12:H12"/>
    <mergeCell ref="I12:J12"/>
    <mergeCell ref="A15:C15"/>
    <mergeCell ref="A39:M39"/>
    <mergeCell ref="A1:M1"/>
    <mergeCell ref="A2:M2"/>
    <mergeCell ref="A3:M3"/>
    <mergeCell ref="A8:M8"/>
    <mergeCell ref="A9:M9"/>
  </mergeCells>
  <printOptions horizontalCentered="1"/>
  <pageMargins left="0.39370078740157483" right="0.39370078740157483" top="0.78740157480314965" bottom="0.39370078740157483" header="0.31496062992125984" footer="0.31496062992125984"/>
  <pageSetup firstPageNumber="17" orientation="portrait" useFirstPageNumber="1" verticalDpi="597" r:id="rId1"/>
  <headerFooter>
    <oddHeader>&amp;CPágina 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3"/>
  </sheetPr>
  <dimension ref="A1:Z297"/>
  <sheetViews>
    <sheetView showGridLines="0" zoomScaleNormal="100" zoomScaleSheetLayoutView="90" workbookViewId="0">
      <pane ySplit="7" topLeftCell="A8" activePane="bottomLeft" state="frozen"/>
      <selection pane="bottomLeft" activeCell="AA146" sqref="AA146"/>
    </sheetView>
  </sheetViews>
  <sheetFormatPr baseColWidth="10" defaultColWidth="11.44140625" defaultRowHeight="11.4"/>
  <cols>
    <col min="1" max="1" width="7.88671875" style="118" customWidth="1"/>
    <col min="2" max="2" width="44.44140625" style="119" customWidth="1"/>
    <col min="3" max="3" width="13.77734375" style="120" customWidth="1"/>
    <col min="4" max="8" width="13.77734375" style="120" hidden="1" customWidth="1"/>
    <col min="9" max="19" width="14.5546875" style="120" hidden="1" customWidth="1"/>
    <col min="20" max="20" width="14.5546875" style="120" customWidth="1"/>
    <col min="21" max="21" width="13.6640625" style="120" hidden="1" customWidth="1"/>
    <col min="22" max="22" width="13.6640625" style="120" customWidth="1"/>
    <col min="23" max="23" width="13.6640625" style="120" hidden="1" customWidth="1"/>
    <col min="24" max="24" width="12.6640625" style="119" customWidth="1"/>
    <col min="25" max="25" width="12" style="119" customWidth="1"/>
    <col min="26" max="26" width="12.6640625" style="119" customWidth="1"/>
    <col min="27" max="16384" width="11.44140625" style="119"/>
  </cols>
  <sheetData>
    <row r="1" spans="1:26" ht="21">
      <c r="A1" s="789" t="s">
        <v>692</v>
      </c>
      <c r="B1" s="789"/>
      <c r="C1" s="789"/>
      <c r="D1" s="789"/>
      <c r="E1" s="789"/>
      <c r="F1" s="789"/>
      <c r="G1" s="789"/>
      <c r="H1" s="789"/>
      <c r="I1" s="789"/>
      <c r="J1" s="789"/>
      <c r="K1" s="789"/>
      <c r="L1" s="789"/>
      <c r="M1" s="789"/>
      <c r="N1" s="789"/>
      <c r="O1" s="789"/>
      <c r="P1" s="789"/>
      <c r="Q1" s="789"/>
      <c r="R1" s="789"/>
      <c r="S1" s="789"/>
      <c r="T1" s="789"/>
      <c r="U1" s="789"/>
      <c r="V1" s="789"/>
      <c r="W1" s="789"/>
    </row>
    <row r="2" spans="1:26" ht="14.4" customHeight="1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</row>
    <row r="3" spans="1:26" ht="14.4" customHeight="1">
      <c r="B3" s="121"/>
    </row>
    <row r="4" spans="1:26" ht="19.8" customHeight="1">
      <c r="A4" s="790" t="str">
        <f>+'IND-ESTR-CLASIF '!A68</f>
        <v>MODIFICACIÓN  Nº 03-2025</v>
      </c>
      <c r="B4" s="791"/>
      <c r="C4" s="791"/>
      <c r="D4" s="791"/>
      <c r="E4" s="791"/>
      <c r="F4" s="791"/>
      <c r="G4" s="791"/>
      <c r="H4" s="791"/>
      <c r="I4" s="791"/>
      <c r="J4" s="791"/>
      <c r="K4" s="791"/>
      <c r="L4" s="791"/>
      <c r="M4" s="791"/>
      <c r="N4" s="791"/>
      <c r="O4" s="791"/>
      <c r="P4" s="791"/>
      <c r="Q4" s="791"/>
      <c r="R4" s="791"/>
      <c r="S4" s="791"/>
      <c r="T4" s="791"/>
      <c r="U4" s="791"/>
      <c r="V4" s="791"/>
      <c r="W4" s="792"/>
    </row>
    <row r="5" spans="1:26" ht="19.8" customHeight="1">
      <c r="A5" s="793" t="s">
        <v>693</v>
      </c>
      <c r="B5" s="794"/>
      <c r="C5" s="794"/>
      <c r="D5" s="794"/>
      <c r="E5" s="794"/>
      <c r="F5" s="794"/>
      <c r="G5" s="794"/>
      <c r="H5" s="794"/>
      <c r="I5" s="794"/>
      <c r="J5" s="794"/>
      <c r="K5" s="794"/>
      <c r="L5" s="794"/>
      <c r="M5" s="794"/>
      <c r="N5" s="794"/>
      <c r="O5" s="794"/>
      <c r="P5" s="794"/>
      <c r="Q5" s="794"/>
      <c r="R5" s="794"/>
      <c r="S5" s="794"/>
      <c r="T5" s="794"/>
      <c r="U5" s="794"/>
      <c r="V5" s="794"/>
      <c r="W5" s="795"/>
    </row>
    <row r="6" spans="1:26" s="113" customFormat="1" ht="28.2" customHeight="1">
      <c r="A6" s="799" t="s">
        <v>694</v>
      </c>
      <c r="B6" s="801" t="s">
        <v>695</v>
      </c>
      <c r="C6" s="803" t="s">
        <v>265</v>
      </c>
      <c r="D6" s="123" t="s">
        <v>696</v>
      </c>
      <c r="E6" s="123" t="s">
        <v>697</v>
      </c>
      <c r="F6" s="123" t="s">
        <v>698</v>
      </c>
      <c r="G6" s="123" t="s">
        <v>699</v>
      </c>
      <c r="H6" s="123" t="s">
        <v>700</v>
      </c>
      <c r="I6" s="123" t="s">
        <v>701</v>
      </c>
      <c r="J6" s="140" t="s">
        <v>702</v>
      </c>
      <c r="K6" s="123" t="s">
        <v>703</v>
      </c>
      <c r="L6" s="123" t="s">
        <v>704</v>
      </c>
      <c r="M6" s="123" t="s">
        <v>705</v>
      </c>
      <c r="N6" s="123" t="s">
        <v>706</v>
      </c>
      <c r="O6" s="123" t="s">
        <v>707</v>
      </c>
      <c r="P6" s="123" t="s">
        <v>708</v>
      </c>
      <c r="Q6" s="123" t="s">
        <v>709</v>
      </c>
      <c r="R6" s="145" t="s">
        <v>710</v>
      </c>
      <c r="S6" s="123" t="s">
        <v>805</v>
      </c>
      <c r="T6" s="123" t="s">
        <v>711</v>
      </c>
      <c r="U6" s="123" t="s">
        <v>712</v>
      </c>
      <c r="V6" s="123" t="s">
        <v>828</v>
      </c>
      <c r="W6" s="123" t="s">
        <v>713</v>
      </c>
    </row>
    <row r="7" spans="1:26">
      <c r="A7" s="800"/>
      <c r="B7" s="802"/>
      <c r="C7" s="804"/>
      <c r="D7" s="125" t="s">
        <v>714</v>
      </c>
      <c r="E7" s="125" t="s">
        <v>715</v>
      </c>
      <c r="F7" s="125" t="s">
        <v>716</v>
      </c>
      <c r="G7" s="125" t="s">
        <v>717</v>
      </c>
      <c r="H7" s="125" t="s">
        <v>718</v>
      </c>
      <c r="I7" s="125" t="s">
        <v>719</v>
      </c>
      <c r="J7" s="141" t="s">
        <v>720</v>
      </c>
      <c r="K7" s="125" t="s">
        <v>721</v>
      </c>
      <c r="L7" s="125" t="s">
        <v>722</v>
      </c>
      <c r="M7" s="125" t="s">
        <v>723</v>
      </c>
      <c r="N7" s="125" t="s">
        <v>724</v>
      </c>
      <c r="O7" s="125" t="s">
        <v>725</v>
      </c>
      <c r="P7" s="125" t="s">
        <v>726</v>
      </c>
      <c r="Q7" s="125" t="s">
        <v>727</v>
      </c>
      <c r="R7" s="146" t="s">
        <v>728</v>
      </c>
      <c r="S7" s="125" t="s">
        <v>806</v>
      </c>
      <c r="T7" s="125" t="s">
        <v>729</v>
      </c>
      <c r="U7" s="125" t="s">
        <v>730</v>
      </c>
      <c r="V7" s="125" t="s">
        <v>829</v>
      </c>
      <c r="W7" s="125" t="s">
        <v>731</v>
      </c>
    </row>
    <row r="8" spans="1:26">
      <c r="A8" s="126"/>
      <c r="B8" s="127"/>
      <c r="C8" s="128"/>
      <c r="D8" s="128"/>
      <c r="E8" s="128"/>
      <c r="F8" s="128"/>
      <c r="G8" s="128"/>
      <c r="H8" s="128"/>
      <c r="I8" s="128"/>
      <c r="J8" s="142"/>
      <c r="K8" s="128"/>
      <c r="L8" s="128"/>
      <c r="M8" s="128"/>
      <c r="N8" s="128"/>
      <c r="O8" s="128"/>
      <c r="P8" s="128"/>
      <c r="Q8" s="147"/>
      <c r="R8" s="148"/>
      <c r="S8" s="128"/>
      <c r="T8" s="128"/>
      <c r="U8" s="128"/>
      <c r="V8" s="128"/>
      <c r="W8" s="128"/>
      <c r="Z8" s="120"/>
    </row>
    <row r="9" spans="1:26" s="114" customFormat="1" ht="12" hidden="1">
      <c r="A9" s="129">
        <v>0</v>
      </c>
      <c r="B9" s="130" t="s">
        <v>25</v>
      </c>
      <c r="C9" s="131">
        <f t="shared" ref="C9:W9" si="0">+C11+C17+C22+C29+C33</f>
        <v>0</v>
      </c>
      <c r="D9" s="131">
        <f t="shared" ref="D9" si="1">+D11+D17+D22+D29+D33</f>
        <v>0</v>
      </c>
      <c r="E9" s="131">
        <f t="shared" si="0"/>
        <v>0</v>
      </c>
      <c r="F9" s="131">
        <f t="shared" si="0"/>
        <v>0</v>
      </c>
      <c r="G9" s="131">
        <f t="shared" si="0"/>
        <v>0</v>
      </c>
      <c r="H9" s="131">
        <f t="shared" si="0"/>
        <v>0</v>
      </c>
      <c r="I9" s="131">
        <f t="shared" si="0"/>
        <v>0</v>
      </c>
      <c r="J9" s="143">
        <f t="shared" si="0"/>
        <v>0</v>
      </c>
      <c r="K9" s="131">
        <f t="shared" si="0"/>
        <v>0</v>
      </c>
      <c r="L9" s="131">
        <f t="shared" ref="L9" si="2">+L11+L17+L22+L29+L33</f>
        <v>0</v>
      </c>
      <c r="M9" s="131">
        <f t="shared" si="0"/>
        <v>0</v>
      </c>
      <c r="N9" s="131">
        <f t="shared" si="0"/>
        <v>0</v>
      </c>
      <c r="O9" s="131">
        <f t="shared" si="0"/>
        <v>0</v>
      </c>
      <c r="P9" s="131">
        <f t="shared" si="0"/>
        <v>0</v>
      </c>
      <c r="Q9" s="149">
        <f t="shared" ref="Q9:S9" si="3">+Q11+Q17+Q22+Q29+Q33</f>
        <v>0</v>
      </c>
      <c r="R9" s="131">
        <f t="shared" si="3"/>
        <v>0</v>
      </c>
      <c r="S9" s="131">
        <f t="shared" si="3"/>
        <v>0</v>
      </c>
      <c r="T9" s="131">
        <f t="shared" si="0"/>
        <v>0</v>
      </c>
      <c r="U9" s="131">
        <f t="shared" si="0"/>
        <v>0</v>
      </c>
      <c r="V9" s="131">
        <f t="shared" ref="V9" si="4">+V11+V17+V22+V29+V33</f>
        <v>0</v>
      </c>
      <c r="W9" s="131">
        <f t="shared" si="0"/>
        <v>0</v>
      </c>
      <c r="Z9" s="120"/>
    </row>
    <row r="10" spans="1:26" hidden="1">
      <c r="A10" s="126"/>
      <c r="B10" s="132"/>
      <c r="C10" s="128"/>
      <c r="D10" s="128"/>
      <c r="E10" s="128"/>
      <c r="F10" s="128"/>
      <c r="G10" s="128"/>
      <c r="H10" s="128"/>
      <c r="I10" s="128"/>
      <c r="J10" s="142"/>
      <c r="K10" s="128"/>
      <c r="L10" s="128"/>
      <c r="M10" s="128"/>
      <c r="N10" s="128"/>
      <c r="O10" s="128"/>
      <c r="P10" s="128"/>
      <c r="Q10" s="147"/>
      <c r="R10" s="128"/>
      <c r="S10" s="128"/>
      <c r="T10" s="128"/>
      <c r="U10" s="128"/>
      <c r="V10" s="128"/>
      <c r="W10" s="128"/>
      <c r="Z10" s="120"/>
    </row>
    <row r="11" spans="1:26" s="115" customFormat="1" ht="12" hidden="1">
      <c r="A11" s="133">
        <v>0.01</v>
      </c>
      <c r="B11" s="134" t="s">
        <v>732</v>
      </c>
      <c r="C11" s="135">
        <f t="shared" ref="C11:W11" si="5">SUM(C12:C15)</f>
        <v>0</v>
      </c>
      <c r="D11" s="135">
        <f t="shared" ref="D11" si="6">SUM(D12:D15)</f>
        <v>0</v>
      </c>
      <c r="E11" s="135">
        <f t="shared" si="5"/>
        <v>0</v>
      </c>
      <c r="F11" s="135">
        <f t="shared" si="5"/>
        <v>0</v>
      </c>
      <c r="G11" s="135">
        <f t="shared" si="5"/>
        <v>0</v>
      </c>
      <c r="H11" s="135">
        <f t="shared" si="5"/>
        <v>0</v>
      </c>
      <c r="I11" s="135">
        <f t="shared" si="5"/>
        <v>0</v>
      </c>
      <c r="J11" s="144">
        <f t="shared" si="5"/>
        <v>0</v>
      </c>
      <c r="K11" s="135">
        <f t="shared" si="5"/>
        <v>0</v>
      </c>
      <c r="L11" s="135">
        <f t="shared" ref="L11" si="7">SUM(L12:L15)</f>
        <v>0</v>
      </c>
      <c r="M11" s="135">
        <f t="shared" si="5"/>
        <v>0</v>
      </c>
      <c r="N11" s="135">
        <f t="shared" si="5"/>
        <v>0</v>
      </c>
      <c r="O11" s="135">
        <f t="shared" si="5"/>
        <v>0</v>
      </c>
      <c r="P11" s="135">
        <f t="shared" si="5"/>
        <v>0</v>
      </c>
      <c r="Q11" s="150">
        <f t="shared" ref="Q11" si="8">SUM(Q12:Q15)</f>
        <v>0</v>
      </c>
      <c r="R11" s="135">
        <f t="shared" ref="R11" si="9">SUM(R12:R15)</f>
        <v>0</v>
      </c>
      <c r="S11" s="135">
        <f t="shared" ref="S11" si="10">SUM(S12:S15)</f>
        <v>0</v>
      </c>
      <c r="T11" s="135">
        <f t="shared" si="5"/>
        <v>0</v>
      </c>
      <c r="U11" s="135">
        <f t="shared" si="5"/>
        <v>0</v>
      </c>
      <c r="V11" s="135">
        <f t="shared" ref="V11" si="11">SUM(V12:V15)</f>
        <v>0</v>
      </c>
      <c r="W11" s="135">
        <f t="shared" si="5"/>
        <v>0</v>
      </c>
      <c r="Z11" s="120"/>
    </row>
    <row r="12" spans="1:26" hidden="1">
      <c r="A12" s="126" t="s">
        <v>29</v>
      </c>
      <c r="B12" s="127" t="s">
        <v>30</v>
      </c>
      <c r="C12" s="128">
        <f>SUM(E12:W12)</f>
        <v>0</v>
      </c>
      <c r="D12" s="128">
        <v>0</v>
      </c>
      <c r="E12" s="128">
        <v>0</v>
      </c>
      <c r="F12" s="128">
        <v>0</v>
      </c>
      <c r="G12" s="128">
        <v>0</v>
      </c>
      <c r="H12" s="128">
        <v>0</v>
      </c>
      <c r="I12" s="128">
        <v>0</v>
      </c>
      <c r="J12" s="142">
        <v>0</v>
      </c>
      <c r="K12" s="128">
        <v>0</v>
      </c>
      <c r="L12" s="128">
        <v>0</v>
      </c>
      <c r="M12" s="128">
        <v>0</v>
      </c>
      <c r="N12" s="128">
        <v>0</v>
      </c>
      <c r="O12" s="128">
        <v>0</v>
      </c>
      <c r="P12" s="128">
        <v>0</v>
      </c>
      <c r="Q12" s="147">
        <v>0</v>
      </c>
      <c r="R12" s="128">
        <v>0</v>
      </c>
      <c r="S12" s="128">
        <v>0</v>
      </c>
      <c r="T12" s="128">
        <v>0</v>
      </c>
      <c r="U12" s="128">
        <v>0</v>
      </c>
      <c r="V12" s="128">
        <v>0</v>
      </c>
      <c r="W12" s="128">
        <v>0</v>
      </c>
      <c r="Y12" s="120"/>
      <c r="Z12" s="120"/>
    </row>
    <row r="13" spans="1:26" hidden="1">
      <c r="A13" s="126" t="s">
        <v>31</v>
      </c>
      <c r="B13" s="127" t="s">
        <v>32</v>
      </c>
      <c r="C13" s="128">
        <f>SUM(E13:W13)</f>
        <v>0</v>
      </c>
      <c r="D13" s="128">
        <v>0</v>
      </c>
      <c r="E13" s="128">
        <v>0</v>
      </c>
      <c r="F13" s="128">
        <v>0</v>
      </c>
      <c r="G13" s="128">
        <v>0</v>
      </c>
      <c r="H13" s="128">
        <v>0</v>
      </c>
      <c r="I13" s="128">
        <v>0</v>
      </c>
      <c r="J13" s="142">
        <v>0</v>
      </c>
      <c r="K13" s="128">
        <v>0</v>
      </c>
      <c r="L13" s="128">
        <v>0</v>
      </c>
      <c r="M13" s="128">
        <v>0</v>
      </c>
      <c r="N13" s="128">
        <v>0</v>
      </c>
      <c r="O13" s="128">
        <v>0</v>
      </c>
      <c r="P13" s="128">
        <v>0</v>
      </c>
      <c r="Q13" s="147">
        <v>0</v>
      </c>
      <c r="R13" s="128">
        <v>0</v>
      </c>
      <c r="S13" s="128">
        <v>0</v>
      </c>
      <c r="T13" s="128">
        <v>0</v>
      </c>
      <c r="U13" s="128">
        <v>0</v>
      </c>
      <c r="V13" s="128">
        <v>0</v>
      </c>
      <c r="W13" s="128">
        <v>0</v>
      </c>
      <c r="Y13" s="120"/>
      <c r="Z13" s="120"/>
    </row>
    <row r="14" spans="1:26" hidden="1">
      <c r="A14" s="126" t="s">
        <v>33</v>
      </c>
      <c r="B14" s="127" t="s">
        <v>34</v>
      </c>
      <c r="C14" s="128">
        <f>SUM(E14:W14)</f>
        <v>0</v>
      </c>
      <c r="D14" s="128">
        <v>0</v>
      </c>
      <c r="E14" s="128">
        <v>0</v>
      </c>
      <c r="F14" s="128">
        <v>0</v>
      </c>
      <c r="G14" s="128">
        <v>0</v>
      </c>
      <c r="H14" s="128">
        <v>0</v>
      </c>
      <c r="I14" s="128">
        <v>0</v>
      </c>
      <c r="J14" s="142">
        <v>0</v>
      </c>
      <c r="K14" s="128">
        <v>0</v>
      </c>
      <c r="L14" s="128">
        <v>0</v>
      </c>
      <c r="M14" s="128">
        <v>0</v>
      </c>
      <c r="N14" s="128">
        <v>0</v>
      </c>
      <c r="O14" s="128">
        <v>0</v>
      </c>
      <c r="P14" s="128">
        <v>0</v>
      </c>
      <c r="Q14" s="147">
        <v>0</v>
      </c>
      <c r="R14" s="128">
        <v>0</v>
      </c>
      <c r="S14" s="128">
        <v>0</v>
      </c>
      <c r="T14" s="128">
        <v>0</v>
      </c>
      <c r="U14" s="128">
        <v>0</v>
      </c>
      <c r="V14" s="128">
        <v>0</v>
      </c>
      <c r="W14" s="128">
        <v>0</v>
      </c>
      <c r="Y14" s="120"/>
      <c r="Z14" s="120"/>
    </row>
    <row r="15" spans="1:26" hidden="1">
      <c r="A15" s="126" t="s">
        <v>733</v>
      </c>
      <c r="B15" s="127" t="s">
        <v>734</v>
      </c>
      <c r="C15" s="128">
        <f>SUM(E15:W15)</f>
        <v>0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42">
        <v>0</v>
      </c>
      <c r="K15" s="128">
        <v>0</v>
      </c>
      <c r="L15" s="128">
        <v>0</v>
      </c>
      <c r="M15" s="128">
        <v>0</v>
      </c>
      <c r="N15" s="128">
        <v>0</v>
      </c>
      <c r="O15" s="128">
        <v>0</v>
      </c>
      <c r="P15" s="128">
        <v>0</v>
      </c>
      <c r="Q15" s="147">
        <v>0</v>
      </c>
      <c r="R15" s="128">
        <v>0</v>
      </c>
      <c r="S15" s="128">
        <v>0</v>
      </c>
      <c r="T15" s="128">
        <v>0</v>
      </c>
      <c r="U15" s="128">
        <v>0</v>
      </c>
      <c r="V15" s="128">
        <v>0</v>
      </c>
      <c r="W15" s="128">
        <v>0</v>
      </c>
      <c r="Y15" s="120"/>
      <c r="Z15" s="120"/>
    </row>
    <row r="16" spans="1:26" hidden="1">
      <c r="A16" s="126"/>
      <c r="B16" s="127"/>
      <c r="C16" s="128"/>
      <c r="D16" s="128"/>
      <c r="E16" s="128"/>
      <c r="F16" s="128"/>
      <c r="G16" s="128"/>
      <c r="H16" s="128"/>
      <c r="I16" s="128"/>
      <c r="J16" s="142"/>
      <c r="K16" s="128"/>
      <c r="L16" s="128"/>
      <c r="M16" s="128"/>
      <c r="N16" s="128"/>
      <c r="O16" s="128"/>
      <c r="P16" s="128"/>
      <c r="Q16" s="147"/>
      <c r="R16" s="128"/>
      <c r="S16" s="128"/>
      <c r="T16" s="128"/>
      <c r="U16" s="128"/>
      <c r="V16" s="128"/>
      <c r="W16" s="128"/>
      <c r="Y16" s="120"/>
      <c r="Z16" s="120"/>
    </row>
    <row r="17" spans="1:26" s="115" customFormat="1" ht="12" hidden="1">
      <c r="A17" s="133">
        <v>0.02</v>
      </c>
      <c r="B17" s="134" t="s">
        <v>36</v>
      </c>
      <c r="C17" s="135">
        <f t="shared" ref="C17:W17" si="12">SUM(C18:C20)</f>
        <v>0</v>
      </c>
      <c r="D17" s="135">
        <f t="shared" ref="D17" si="13">SUM(D18:D20)</f>
        <v>0</v>
      </c>
      <c r="E17" s="135">
        <f t="shared" si="12"/>
        <v>0</v>
      </c>
      <c r="F17" s="135">
        <f t="shared" si="12"/>
        <v>0</v>
      </c>
      <c r="G17" s="135">
        <f t="shared" si="12"/>
        <v>0</v>
      </c>
      <c r="H17" s="135">
        <f t="shared" si="12"/>
        <v>0</v>
      </c>
      <c r="I17" s="135">
        <f t="shared" si="12"/>
        <v>0</v>
      </c>
      <c r="J17" s="144">
        <f t="shared" si="12"/>
        <v>0</v>
      </c>
      <c r="K17" s="135">
        <f t="shared" si="12"/>
        <v>0</v>
      </c>
      <c r="L17" s="135">
        <f t="shared" ref="L17" si="14">SUM(L18:L20)</f>
        <v>0</v>
      </c>
      <c r="M17" s="135">
        <f t="shared" si="12"/>
        <v>0</v>
      </c>
      <c r="N17" s="135">
        <f t="shared" si="12"/>
        <v>0</v>
      </c>
      <c r="O17" s="135">
        <f t="shared" si="12"/>
        <v>0</v>
      </c>
      <c r="P17" s="135">
        <f t="shared" si="12"/>
        <v>0</v>
      </c>
      <c r="Q17" s="150">
        <f t="shared" ref="Q17:S17" si="15">SUM(Q18:Q20)</f>
        <v>0</v>
      </c>
      <c r="R17" s="135">
        <f t="shared" si="15"/>
        <v>0</v>
      </c>
      <c r="S17" s="135">
        <f t="shared" si="15"/>
        <v>0</v>
      </c>
      <c r="T17" s="135">
        <f t="shared" si="12"/>
        <v>0</v>
      </c>
      <c r="U17" s="135">
        <f t="shared" si="12"/>
        <v>0</v>
      </c>
      <c r="V17" s="135">
        <f t="shared" ref="V17" si="16">SUM(V18:V20)</f>
        <v>0</v>
      </c>
      <c r="W17" s="135">
        <f t="shared" si="12"/>
        <v>0</v>
      </c>
      <c r="Y17" s="120"/>
      <c r="Z17" s="120"/>
    </row>
    <row r="18" spans="1:26" hidden="1">
      <c r="A18" s="126" t="s">
        <v>37</v>
      </c>
      <c r="B18" s="127" t="s">
        <v>38</v>
      </c>
      <c r="C18" s="128">
        <f>SUM(E18:O18)</f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42">
        <v>0</v>
      </c>
      <c r="K18" s="128">
        <v>0</v>
      </c>
      <c r="L18" s="128">
        <v>0</v>
      </c>
      <c r="M18" s="128">
        <v>0</v>
      </c>
      <c r="N18" s="128">
        <v>0</v>
      </c>
      <c r="O18" s="128">
        <v>0</v>
      </c>
      <c r="P18" s="128">
        <v>0</v>
      </c>
      <c r="Q18" s="147">
        <v>0</v>
      </c>
      <c r="R18" s="128">
        <v>0</v>
      </c>
      <c r="S18" s="128">
        <v>0</v>
      </c>
      <c r="T18" s="128">
        <v>0</v>
      </c>
      <c r="U18" s="128">
        <v>0</v>
      </c>
      <c r="V18" s="128">
        <v>0</v>
      </c>
      <c r="W18" s="128">
        <v>0</v>
      </c>
      <c r="Y18" s="120"/>
      <c r="Z18" s="120"/>
    </row>
    <row r="19" spans="1:26" hidden="1">
      <c r="A19" s="126" t="s">
        <v>735</v>
      </c>
      <c r="B19" s="127" t="s">
        <v>736</v>
      </c>
      <c r="C19" s="128">
        <f>SUM(E19:O19)</f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42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0</v>
      </c>
      <c r="P19" s="128">
        <v>0</v>
      </c>
      <c r="Q19" s="147">
        <v>0</v>
      </c>
      <c r="R19" s="128">
        <v>0</v>
      </c>
      <c r="S19" s="128">
        <v>0</v>
      </c>
      <c r="T19" s="128">
        <v>0</v>
      </c>
      <c r="U19" s="128">
        <v>0</v>
      </c>
      <c r="V19" s="128">
        <v>0</v>
      </c>
      <c r="W19" s="128">
        <v>0</v>
      </c>
      <c r="Y19" s="120"/>
      <c r="Z19" s="120"/>
    </row>
    <row r="20" spans="1:26" hidden="1">
      <c r="A20" s="126" t="s">
        <v>39</v>
      </c>
      <c r="B20" s="127" t="s">
        <v>40</v>
      </c>
      <c r="C20" s="128">
        <f>SUM(E20:U20)</f>
        <v>0</v>
      </c>
      <c r="D20" s="128">
        <v>0</v>
      </c>
      <c r="E20" s="128">
        <v>0</v>
      </c>
      <c r="F20" s="128">
        <v>0</v>
      </c>
      <c r="G20" s="128">
        <v>0</v>
      </c>
      <c r="H20" s="128">
        <v>0</v>
      </c>
      <c r="I20" s="128">
        <v>0</v>
      </c>
      <c r="J20" s="142">
        <v>0</v>
      </c>
      <c r="K20" s="128">
        <v>0</v>
      </c>
      <c r="L20" s="128">
        <v>0</v>
      </c>
      <c r="M20" s="128">
        <v>0</v>
      </c>
      <c r="N20" s="128">
        <v>0</v>
      </c>
      <c r="O20" s="128">
        <v>0</v>
      </c>
      <c r="P20" s="128">
        <v>0</v>
      </c>
      <c r="Q20" s="147">
        <v>0</v>
      </c>
      <c r="R20" s="128">
        <v>0</v>
      </c>
      <c r="S20" s="128">
        <v>0</v>
      </c>
      <c r="T20" s="128">
        <v>0</v>
      </c>
      <c r="U20" s="128">
        <v>0</v>
      </c>
      <c r="V20" s="128">
        <v>0</v>
      </c>
      <c r="W20" s="128">
        <v>0</v>
      </c>
      <c r="Y20" s="120"/>
      <c r="Z20" s="120"/>
    </row>
    <row r="21" spans="1:26" hidden="1">
      <c r="A21" s="126"/>
      <c r="B21" s="127"/>
      <c r="C21" s="128"/>
      <c r="D21" s="128"/>
      <c r="E21" s="128"/>
      <c r="F21" s="128"/>
      <c r="G21" s="128"/>
      <c r="H21" s="128"/>
      <c r="I21" s="128"/>
      <c r="J21" s="142"/>
      <c r="K21" s="128"/>
      <c r="L21" s="128"/>
      <c r="M21" s="128"/>
      <c r="N21" s="128"/>
      <c r="O21" s="128"/>
      <c r="P21" s="128"/>
      <c r="Q21" s="147"/>
      <c r="R21" s="128"/>
      <c r="S21" s="128"/>
      <c r="T21" s="128"/>
      <c r="U21" s="128"/>
      <c r="V21" s="128"/>
      <c r="W21" s="128"/>
      <c r="Y21" s="120"/>
      <c r="Z21" s="120"/>
    </row>
    <row r="22" spans="1:26" s="115" customFormat="1" ht="12" hidden="1">
      <c r="A22" s="133" t="s">
        <v>41</v>
      </c>
      <c r="B22" s="136" t="s">
        <v>42</v>
      </c>
      <c r="C22" s="135">
        <f t="shared" ref="C22:W22" si="17">SUM(C23:C27)</f>
        <v>0</v>
      </c>
      <c r="D22" s="135">
        <f t="shared" ref="D22" si="18">SUM(D23:D27)</f>
        <v>0</v>
      </c>
      <c r="E22" s="135">
        <f t="shared" si="17"/>
        <v>0</v>
      </c>
      <c r="F22" s="135">
        <f t="shared" si="17"/>
        <v>0</v>
      </c>
      <c r="G22" s="135">
        <f t="shared" si="17"/>
        <v>0</v>
      </c>
      <c r="H22" s="135">
        <f t="shared" si="17"/>
        <v>0</v>
      </c>
      <c r="I22" s="135">
        <f t="shared" si="17"/>
        <v>0</v>
      </c>
      <c r="J22" s="144">
        <f t="shared" si="17"/>
        <v>0</v>
      </c>
      <c r="K22" s="135">
        <f t="shared" si="17"/>
        <v>0</v>
      </c>
      <c r="L22" s="135">
        <f t="shared" ref="L22" si="19">SUM(L23:L27)</f>
        <v>0</v>
      </c>
      <c r="M22" s="135">
        <f t="shared" si="17"/>
        <v>0</v>
      </c>
      <c r="N22" s="135">
        <f t="shared" si="17"/>
        <v>0</v>
      </c>
      <c r="O22" s="135">
        <f t="shared" si="17"/>
        <v>0</v>
      </c>
      <c r="P22" s="135">
        <f t="shared" si="17"/>
        <v>0</v>
      </c>
      <c r="Q22" s="150">
        <f t="shared" ref="Q22:S22" si="20">SUM(Q23:Q27)</f>
        <v>0</v>
      </c>
      <c r="R22" s="135">
        <f t="shared" si="20"/>
        <v>0</v>
      </c>
      <c r="S22" s="135">
        <f t="shared" si="20"/>
        <v>0</v>
      </c>
      <c r="T22" s="135">
        <f t="shared" si="17"/>
        <v>0</v>
      </c>
      <c r="U22" s="135">
        <f t="shared" si="17"/>
        <v>0</v>
      </c>
      <c r="V22" s="135">
        <f t="shared" ref="V22" si="21">SUM(V23:V27)</f>
        <v>0</v>
      </c>
      <c r="W22" s="135">
        <f t="shared" si="17"/>
        <v>0</v>
      </c>
      <c r="Y22" s="120"/>
      <c r="Z22" s="120"/>
    </row>
    <row r="23" spans="1:26" hidden="1">
      <c r="A23" s="126" t="s">
        <v>43</v>
      </c>
      <c r="B23" s="127" t="s">
        <v>44</v>
      </c>
      <c r="C23" s="128">
        <f>SUM(E23:W23)</f>
        <v>0</v>
      </c>
      <c r="D23" s="128">
        <v>0</v>
      </c>
      <c r="E23" s="128">
        <v>0</v>
      </c>
      <c r="F23" s="128">
        <v>0</v>
      </c>
      <c r="G23" s="128">
        <v>0</v>
      </c>
      <c r="H23" s="128">
        <v>0</v>
      </c>
      <c r="I23" s="128"/>
      <c r="J23" s="142">
        <v>0</v>
      </c>
      <c r="K23" s="128">
        <v>0</v>
      </c>
      <c r="L23" s="128">
        <v>0</v>
      </c>
      <c r="M23" s="128">
        <v>0</v>
      </c>
      <c r="N23" s="128">
        <v>0</v>
      </c>
      <c r="O23" s="128">
        <v>0</v>
      </c>
      <c r="P23" s="128">
        <v>0</v>
      </c>
      <c r="Q23" s="147">
        <v>0</v>
      </c>
      <c r="R23" s="128">
        <v>0</v>
      </c>
      <c r="S23" s="128">
        <v>0</v>
      </c>
      <c r="T23" s="128">
        <v>0</v>
      </c>
      <c r="U23" s="128">
        <v>0</v>
      </c>
      <c r="V23" s="128">
        <v>0</v>
      </c>
      <c r="W23" s="128">
        <v>0</v>
      </c>
      <c r="Y23" s="120"/>
      <c r="Z23" s="120"/>
    </row>
    <row r="24" spans="1:26" hidden="1">
      <c r="A24" s="126" t="s">
        <v>227</v>
      </c>
      <c r="B24" s="127" t="s">
        <v>228</v>
      </c>
      <c r="C24" s="128">
        <f>SUM(E24:W24)</f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42">
        <v>0</v>
      </c>
      <c r="K24" s="128">
        <v>0</v>
      </c>
      <c r="L24" s="128">
        <v>0</v>
      </c>
      <c r="M24" s="128">
        <v>0</v>
      </c>
      <c r="N24" s="128">
        <v>0</v>
      </c>
      <c r="O24" s="128">
        <v>0</v>
      </c>
      <c r="P24" s="128">
        <v>0</v>
      </c>
      <c r="Q24" s="147">
        <v>0</v>
      </c>
      <c r="R24" s="128">
        <v>0</v>
      </c>
      <c r="S24" s="128">
        <v>0</v>
      </c>
      <c r="T24" s="128">
        <v>0</v>
      </c>
      <c r="U24" s="128">
        <v>0</v>
      </c>
      <c r="V24" s="128">
        <v>0</v>
      </c>
      <c r="W24" s="128">
        <v>0</v>
      </c>
      <c r="Y24" s="120"/>
      <c r="Z24" s="120"/>
    </row>
    <row r="25" spans="1:26" hidden="1">
      <c r="A25" s="126" t="s">
        <v>45</v>
      </c>
      <c r="B25" s="127" t="s">
        <v>46</v>
      </c>
      <c r="C25" s="128">
        <f>SUM(E25:W25)</f>
        <v>0</v>
      </c>
      <c r="D25" s="128">
        <f t="shared" ref="D25" si="22">+(D11+D23+D24+D28)/12</f>
        <v>0</v>
      </c>
      <c r="E25" s="128">
        <f t="shared" ref="E25:W25" si="23">+(E11+E23+E24+E28)/12</f>
        <v>0</v>
      </c>
      <c r="F25" s="128">
        <f t="shared" si="23"/>
        <v>0</v>
      </c>
      <c r="G25" s="128">
        <f t="shared" si="23"/>
        <v>0</v>
      </c>
      <c r="H25" s="128">
        <f t="shared" si="23"/>
        <v>0</v>
      </c>
      <c r="I25" s="128">
        <v>0</v>
      </c>
      <c r="J25" s="142">
        <f t="shared" si="23"/>
        <v>0</v>
      </c>
      <c r="K25" s="128">
        <f t="shared" si="23"/>
        <v>0</v>
      </c>
      <c r="L25" s="128">
        <f t="shared" ref="L25" si="24">+(L11+L23+L24+L28)/12</f>
        <v>0</v>
      </c>
      <c r="M25" s="128">
        <v>0</v>
      </c>
      <c r="N25" s="128">
        <f t="shared" si="23"/>
        <v>0</v>
      </c>
      <c r="O25" s="128">
        <f>+(O11+O23+O24+O26+O27)/12</f>
        <v>0</v>
      </c>
      <c r="P25" s="128">
        <f t="shared" si="23"/>
        <v>0</v>
      </c>
      <c r="Q25" s="147">
        <f t="shared" ref="Q25:S25" si="25">+(Q11+Q23+Q24+Q28)/12</f>
        <v>0</v>
      </c>
      <c r="R25" s="128">
        <f t="shared" si="25"/>
        <v>0</v>
      </c>
      <c r="S25" s="128">
        <f t="shared" si="25"/>
        <v>0</v>
      </c>
      <c r="T25" s="128">
        <f t="shared" si="23"/>
        <v>0</v>
      </c>
      <c r="U25" s="128">
        <v>0</v>
      </c>
      <c r="V25" s="128">
        <f t="shared" ref="V25" si="26">+(V11+V23+V24+V28)/12</f>
        <v>0</v>
      </c>
      <c r="W25" s="128">
        <f t="shared" si="23"/>
        <v>0</v>
      </c>
      <c r="Y25" s="120"/>
      <c r="Z25" s="120"/>
    </row>
    <row r="26" spans="1:26" hidden="1">
      <c r="A26" s="126" t="s">
        <v>47</v>
      </c>
      <c r="B26" s="127" t="s">
        <v>48</v>
      </c>
      <c r="C26" s="128">
        <f>SUM(E26:W26)</f>
        <v>0</v>
      </c>
      <c r="D26" s="128">
        <v>0</v>
      </c>
      <c r="E26" s="128">
        <v>0</v>
      </c>
      <c r="F26" s="128">
        <v>0</v>
      </c>
      <c r="G26" s="128">
        <v>0</v>
      </c>
      <c r="H26" s="128">
        <v>0</v>
      </c>
      <c r="I26" s="128">
        <v>0</v>
      </c>
      <c r="J26" s="128">
        <v>0</v>
      </c>
      <c r="K26" s="128">
        <v>0</v>
      </c>
      <c r="L26" s="128">
        <v>0</v>
      </c>
      <c r="M26" s="128">
        <v>0</v>
      </c>
      <c r="N26" s="128">
        <v>0</v>
      </c>
      <c r="O26" s="128">
        <v>0</v>
      </c>
      <c r="P26" s="128">
        <v>0</v>
      </c>
      <c r="Q26" s="147">
        <v>0</v>
      </c>
      <c r="R26" s="128">
        <v>0</v>
      </c>
      <c r="S26" s="128">
        <v>0</v>
      </c>
      <c r="T26" s="128">
        <v>0</v>
      </c>
      <c r="U26" s="128">
        <v>0</v>
      </c>
      <c r="V26" s="128">
        <v>0</v>
      </c>
      <c r="W26" s="128">
        <v>0</v>
      </c>
      <c r="Y26" s="120"/>
      <c r="Z26" s="120"/>
    </row>
    <row r="27" spans="1:26" hidden="1">
      <c r="A27" s="126" t="s">
        <v>342</v>
      </c>
      <c r="B27" s="127" t="s">
        <v>343</v>
      </c>
      <c r="C27" s="128">
        <f>SUM(E27:W27)</f>
        <v>0</v>
      </c>
      <c r="D27" s="128">
        <v>0</v>
      </c>
      <c r="E27" s="128">
        <v>0</v>
      </c>
      <c r="F27" s="128">
        <v>0</v>
      </c>
      <c r="G27" s="128">
        <v>0</v>
      </c>
      <c r="H27" s="128">
        <v>0</v>
      </c>
      <c r="I27" s="128">
        <v>0</v>
      </c>
      <c r="J27" s="142">
        <v>0</v>
      </c>
      <c r="K27" s="128">
        <v>0</v>
      </c>
      <c r="L27" s="128">
        <v>0</v>
      </c>
      <c r="M27" s="128">
        <v>0</v>
      </c>
      <c r="N27" s="128">
        <v>0</v>
      </c>
      <c r="O27" s="128">
        <v>0</v>
      </c>
      <c r="P27" s="128">
        <v>0</v>
      </c>
      <c r="Q27" s="147">
        <v>0</v>
      </c>
      <c r="R27" s="128">
        <v>0</v>
      </c>
      <c r="S27" s="128">
        <v>0</v>
      </c>
      <c r="T27" s="128">
        <v>0</v>
      </c>
      <c r="U27" s="128">
        <v>0</v>
      </c>
      <c r="V27" s="128">
        <v>0</v>
      </c>
      <c r="W27" s="128">
        <v>0</v>
      </c>
      <c r="Y27" s="120"/>
      <c r="Z27" s="120"/>
    </row>
    <row r="28" spans="1:26" hidden="1">
      <c r="A28" s="126"/>
      <c r="B28" s="127"/>
      <c r="C28" s="128"/>
      <c r="D28" s="128"/>
      <c r="E28" s="128"/>
      <c r="F28" s="128"/>
      <c r="G28" s="128"/>
      <c r="H28" s="128"/>
      <c r="I28" s="128"/>
      <c r="J28" s="142"/>
      <c r="K28" s="128"/>
      <c r="L28" s="128"/>
      <c r="M28" s="128"/>
      <c r="N28" s="128"/>
      <c r="O28" s="128"/>
      <c r="P28" s="128"/>
      <c r="Q28" s="147"/>
      <c r="R28" s="128"/>
      <c r="S28" s="128"/>
      <c r="T28" s="128"/>
      <c r="U28" s="128"/>
      <c r="V28" s="128"/>
      <c r="W28" s="128"/>
      <c r="Y28" s="120"/>
      <c r="Z28" s="120"/>
    </row>
    <row r="29" spans="1:26" s="115" customFormat="1" ht="24" hidden="1">
      <c r="A29" s="133" t="s">
        <v>50</v>
      </c>
      <c r="B29" s="136" t="s">
        <v>737</v>
      </c>
      <c r="C29" s="135">
        <f>+C30+C31</f>
        <v>0</v>
      </c>
      <c r="D29" s="135">
        <f>+D30+D31</f>
        <v>0</v>
      </c>
      <c r="E29" s="135">
        <f>+E30+E31</f>
        <v>0</v>
      </c>
      <c r="F29" s="135">
        <f t="shared" ref="F29:W29" si="27">+F30+F31</f>
        <v>0</v>
      </c>
      <c r="G29" s="135">
        <f t="shared" si="27"/>
        <v>0</v>
      </c>
      <c r="H29" s="135">
        <f t="shared" si="27"/>
        <v>0</v>
      </c>
      <c r="I29" s="135">
        <f t="shared" si="27"/>
        <v>0</v>
      </c>
      <c r="J29" s="144">
        <f t="shared" si="27"/>
        <v>0</v>
      </c>
      <c r="K29" s="135">
        <f t="shared" si="27"/>
        <v>0</v>
      </c>
      <c r="L29" s="135">
        <f t="shared" ref="L29:N29" si="28">+L30+L31</f>
        <v>0</v>
      </c>
      <c r="M29" s="135">
        <f t="shared" si="28"/>
        <v>0</v>
      </c>
      <c r="N29" s="135">
        <f t="shared" si="28"/>
        <v>0</v>
      </c>
      <c r="O29" s="135">
        <f t="shared" si="27"/>
        <v>0</v>
      </c>
      <c r="P29" s="135">
        <f t="shared" si="27"/>
        <v>0</v>
      </c>
      <c r="Q29" s="150">
        <f t="shared" si="27"/>
        <v>0</v>
      </c>
      <c r="R29" s="135">
        <f t="shared" si="27"/>
        <v>0</v>
      </c>
      <c r="S29" s="135">
        <f t="shared" ref="S29" si="29">+S30+S31</f>
        <v>0</v>
      </c>
      <c r="T29" s="135">
        <f t="shared" si="27"/>
        <v>0</v>
      </c>
      <c r="U29" s="135">
        <f t="shared" si="27"/>
        <v>0</v>
      </c>
      <c r="V29" s="135">
        <f t="shared" ref="V29" si="30">+V30+V31</f>
        <v>0</v>
      </c>
      <c r="W29" s="135">
        <f t="shared" si="27"/>
        <v>0</v>
      </c>
      <c r="Y29" s="120"/>
      <c r="Z29" s="120"/>
    </row>
    <row r="30" spans="1:26" ht="22.8" hidden="1">
      <c r="A30" s="126" t="s">
        <v>52</v>
      </c>
      <c r="B30" s="137" t="s">
        <v>262</v>
      </c>
      <c r="C30" s="128">
        <f>SUM(E30:W30)</f>
        <v>0</v>
      </c>
      <c r="D30" s="128">
        <f t="shared" ref="D30" si="31">+(D11+D23+D24+D27)*9.25%</f>
        <v>0</v>
      </c>
      <c r="E30" s="128">
        <f t="shared" ref="E30:W30" si="32">+(E11+E23+E24+E27)*9.25%</f>
        <v>0</v>
      </c>
      <c r="F30" s="128">
        <f t="shared" si="32"/>
        <v>0</v>
      </c>
      <c r="G30" s="128">
        <f t="shared" si="32"/>
        <v>0</v>
      </c>
      <c r="H30" s="128">
        <f t="shared" si="32"/>
        <v>0</v>
      </c>
      <c r="I30" s="128">
        <v>0</v>
      </c>
      <c r="J30" s="142">
        <f t="shared" si="32"/>
        <v>0</v>
      </c>
      <c r="K30" s="128">
        <f t="shared" si="32"/>
        <v>0</v>
      </c>
      <c r="L30" s="128">
        <f t="shared" ref="L30" si="33">+(L11+L23+L24+L27)*9.25%</f>
        <v>0</v>
      </c>
      <c r="M30" s="128">
        <v>0</v>
      </c>
      <c r="N30" s="128">
        <f t="shared" si="32"/>
        <v>0</v>
      </c>
      <c r="O30" s="128">
        <f t="shared" si="32"/>
        <v>0</v>
      </c>
      <c r="P30" s="128">
        <f t="shared" si="32"/>
        <v>0</v>
      </c>
      <c r="Q30" s="147">
        <f t="shared" ref="Q30:S30" si="34">+(Q11+Q23+Q24+Q27)*9.25%</f>
        <v>0</v>
      </c>
      <c r="R30" s="128">
        <f t="shared" si="34"/>
        <v>0</v>
      </c>
      <c r="S30" s="128">
        <f t="shared" si="34"/>
        <v>0</v>
      </c>
      <c r="T30" s="128">
        <f t="shared" si="32"/>
        <v>0</v>
      </c>
      <c r="U30" s="128">
        <v>0</v>
      </c>
      <c r="V30" s="128">
        <f t="shared" ref="V30" si="35">+(V11+V23+V24+V27)*9.25%</f>
        <v>0</v>
      </c>
      <c r="W30" s="128">
        <f t="shared" si="32"/>
        <v>0</v>
      </c>
      <c r="Y30" s="120"/>
      <c r="Z30" s="120"/>
    </row>
    <row r="31" spans="1:26" ht="24.6" hidden="1" customHeight="1">
      <c r="A31" s="126" t="s">
        <v>54</v>
      </c>
      <c r="B31" s="137" t="s">
        <v>55</v>
      </c>
      <c r="C31" s="128">
        <f>SUM(E31:W31)</f>
        <v>0</v>
      </c>
      <c r="D31" s="128">
        <f t="shared" ref="D31" si="36">+(D11+D23+D24+D27)*0.5%</f>
        <v>0</v>
      </c>
      <c r="E31" s="128">
        <f t="shared" ref="E31:W31" si="37">+(E11+E23+E24+E27)*0.5%</f>
        <v>0</v>
      </c>
      <c r="F31" s="128">
        <f t="shared" si="37"/>
        <v>0</v>
      </c>
      <c r="G31" s="128">
        <f t="shared" si="37"/>
        <v>0</v>
      </c>
      <c r="H31" s="128">
        <f t="shared" si="37"/>
        <v>0</v>
      </c>
      <c r="I31" s="128">
        <v>0</v>
      </c>
      <c r="J31" s="142">
        <f t="shared" si="37"/>
        <v>0</v>
      </c>
      <c r="K31" s="128">
        <f t="shared" si="37"/>
        <v>0</v>
      </c>
      <c r="L31" s="128">
        <f t="shared" ref="L31" si="38">+(L11+L23+L24+L27)*0.5%</f>
        <v>0</v>
      </c>
      <c r="M31" s="128">
        <v>0</v>
      </c>
      <c r="N31" s="128">
        <f t="shared" si="37"/>
        <v>0</v>
      </c>
      <c r="O31" s="128">
        <f t="shared" si="37"/>
        <v>0</v>
      </c>
      <c r="P31" s="128">
        <f t="shared" si="37"/>
        <v>0</v>
      </c>
      <c r="Q31" s="147">
        <f t="shared" ref="Q31:S31" si="39">+(Q11+Q23+Q24+Q27)*0.5%</f>
        <v>0</v>
      </c>
      <c r="R31" s="128">
        <f t="shared" si="39"/>
        <v>0</v>
      </c>
      <c r="S31" s="128">
        <f t="shared" si="39"/>
        <v>0</v>
      </c>
      <c r="T31" s="128">
        <f t="shared" si="37"/>
        <v>0</v>
      </c>
      <c r="U31" s="128">
        <v>0</v>
      </c>
      <c r="V31" s="128">
        <f t="shared" ref="V31" si="40">+(V11+V23+V24+V27)*0.5%</f>
        <v>0</v>
      </c>
      <c r="W31" s="128">
        <f t="shared" si="37"/>
        <v>0</v>
      </c>
    </row>
    <row r="32" spans="1:26" hidden="1">
      <c r="A32" s="126"/>
      <c r="B32" s="127"/>
      <c r="C32" s="128"/>
      <c r="D32" s="128"/>
      <c r="E32" s="128"/>
      <c r="F32" s="128"/>
      <c r="G32" s="128"/>
      <c r="H32" s="128"/>
      <c r="I32" s="128"/>
      <c r="J32" s="142"/>
      <c r="K32" s="128"/>
      <c r="L32" s="128"/>
      <c r="M32" s="128"/>
      <c r="N32" s="128">
        <f>+N33</f>
        <v>0</v>
      </c>
      <c r="O32" s="128"/>
      <c r="P32" s="128"/>
      <c r="Q32" s="147"/>
      <c r="R32" s="128"/>
      <c r="S32" s="128"/>
      <c r="T32" s="128"/>
      <c r="U32" s="128"/>
      <c r="V32" s="128"/>
      <c r="W32" s="128"/>
    </row>
    <row r="33" spans="1:25" s="115" customFormat="1" ht="36" hidden="1">
      <c r="A33" s="133" t="s">
        <v>56</v>
      </c>
      <c r="B33" s="136" t="s">
        <v>738</v>
      </c>
      <c r="C33" s="135">
        <f t="shared" ref="C33:H33" si="41">+C34+C35+C36</f>
        <v>0</v>
      </c>
      <c r="D33" s="135">
        <f t="shared" si="41"/>
        <v>0</v>
      </c>
      <c r="E33" s="135">
        <f t="shared" si="41"/>
        <v>0</v>
      </c>
      <c r="F33" s="135">
        <f t="shared" si="41"/>
        <v>0</v>
      </c>
      <c r="G33" s="135">
        <f t="shared" si="41"/>
        <v>0</v>
      </c>
      <c r="H33" s="135">
        <f t="shared" si="41"/>
        <v>0</v>
      </c>
      <c r="I33" s="135">
        <f t="shared" ref="I33:W33" si="42">+I34+I35+I36</f>
        <v>0</v>
      </c>
      <c r="J33" s="144">
        <f t="shared" si="42"/>
        <v>0</v>
      </c>
      <c r="K33" s="135">
        <f t="shared" si="42"/>
        <v>0</v>
      </c>
      <c r="L33" s="135">
        <f t="shared" ref="L33:M33" si="43">+L34+L35+L36</f>
        <v>0</v>
      </c>
      <c r="M33" s="135">
        <f t="shared" si="43"/>
        <v>0</v>
      </c>
      <c r="N33" s="135">
        <v>0</v>
      </c>
      <c r="O33" s="135">
        <f t="shared" si="42"/>
        <v>0</v>
      </c>
      <c r="P33" s="135">
        <f t="shared" si="42"/>
        <v>0</v>
      </c>
      <c r="Q33" s="150">
        <f t="shared" si="42"/>
        <v>0</v>
      </c>
      <c r="R33" s="135">
        <f t="shared" si="42"/>
        <v>0</v>
      </c>
      <c r="S33" s="135">
        <f t="shared" ref="S33" si="44">+S34+S35+S36</f>
        <v>0</v>
      </c>
      <c r="T33" s="135">
        <f t="shared" si="42"/>
        <v>0</v>
      </c>
      <c r="U33" s="135">
        <f t="shared" si="42"/>
        <v>0</v>
      </c>
      <c r="V33" s="135">
        <f t="shared" ref="V33" si="45">+V34+V35+V36</f>
        <v>0</v>
      </c>
      <c r="W33" s="135">
        <f t="shared" si="42"/>
        <v>0</v>
      </c>
    </row>
    <row r="34" spans="1:25" ht="22.8" hidden="1">
      <c r="A34" s="126" t="s">
        <v>58</v>
      </c>
      <c r="B34" s="137" t="s">
        <v>59</v>
      </c>
      <c r="C34" s="128">
        <f>SUM(E34:W34)</f>
        <v>0</v>
      </c>
      <c r="D34" s="128">
        <f>+(D11+D23+D24+D27)*5.42%</f>
        <v>0</v>
      </c>
      <c r="E34" s="128">
        <f>+(E11+E23+E24+E27)*5.42%</f>
        <v>0</v>
      </c>
      <c r="F34" s="128">
        <f t="shared" ref="F34:W34" si="46">+(F11+F23+F24+F27)*5.42%</f>
        <v>0</v>
      </c>
      <c r="G34" s="128">
        <f t="shared" si="46"/>
        <v>0</v>
      </c>
      <c r="H34" s="128">
        <f t="shared" si="46"/>
        <v>0</v>
      </c>
      <c r="I34" s="128">
        <v>0</v>
      </c>
      <c r="J34" s="142">
        <f t="shared" si="46"/>
        <v>0</v>
      </c>
      <c r="K34" s="128">
        <f t="shared" si="46"/>
        <v>0</v>
      </c>
      <c r="L34" s="128">
        <f t="shared" ref="L34" si="47">+(L11+L23+L24+L27)*5.42%</f>
        <v>0</v>
      </c>
      <c r="M34" s="128">
        <v>0</v>
      </c>
      <c r="N34" s="128">
        <f t="shared" si="46"/>
        <v>0</v>
      </c>
      <c r="O34" s="128">
        <f t="shared" si="46"/>
        <v>0</v>
      </c>
      <c r="P34" s="128">
        <f t="shared" si="46"/>
        <v>0</v>
      </c>
      <c r="Q34" s="147">
        <f t="shared" ref="Q34:S34" si="48">+(Q11+Q23+Q24+Q27)*5.42%</f>
        <v>0</v>
      </c>
      <c r="R34" s="128">
        <f t="shared" si="48"/>
        <v>0</v>
      </c>
      <c r="S34" s="128">
        <f t="shared" si="48"/>
        <v>0</v>
      </c>
      <c r="T34" s="128">
        <f t="shared" si="46"/>
        <v>0</v>
      </c>
      <c r="U34" s="128">
        <v>0</v>
      </c>
      <c r="V34" s="128">
        <f t="shared" ref="V34" si="49">+(V11+V23+V24+V27)*5.42%</f>
        <v>0</v>
      </c>
      <c r="W34" s="128">
        <f t="shared" si="46"/>
        <v>0</v>
      </c>
    </row>
    <row r="35" spans="1:25" ht="22.8" hidden="1">
      <c r="A35" s="126" t="s">
        <v>60</v>
      </c>
      <c r="B35" s="137" t="s">
        <v>404</v>
      </c>
      <c r="C35" s="128">
        <f>SUM(E35:W35)</f>
        <v>0</v>
      </c>
      <c r="D35" s="128">
        <f t="shared" ref="D35" si="50">+(D11+D23+D24+D27)*3%</f>
        <v>0</v>
      </c>
      <c r="E35" s="128">
        <f t="shared" ref="E35:W35" si="51">+(E11+E23+E24+E27)*3%</f>
        <v>0</v>
      </c>
      <c r="F35" s="128">
        <f t="shared" si="51"/>
        <v>0</v>
      </c>
      <c r="G35" s="128">
        <f t="shared" si="51"/>
        <v>0</v>
      </c>
      <c r="H35" s="128">
        <f t="shared" si="51"/>
        <v>0</v>
      </c>
      <c r="I35" s="128">
        <v>0</v>
      </c>
      <c r="J35" s="142">
        <f t="shared" si="51"/>
        <v>0</v>
      </c>
      <c r="K35" s="128">
        <f t="shared" si="51"/>
        <v>0</v>
      </c>
      <c r="L35" s="128">
        <f t="shared" ref="L35" si="52">+(L11+L23+L24+L27)*3%</f>
        <v>0</v>
      </c>
      <c r="M35" s="128">
        <v>0</v>
      </c>
      <c r="N35" s="128">
        <f t="shared" si="51"/>
        <v>0</v>
      </c>
      <c r="O35" s="128">
        <f t="shared" si="51"/>
        <v>0</v>
      </c>
      <c r="P35" s="128">
        <f t="shared" si="51"/>
        <v>0</v>
      </c>
      <c r="Q35" s="147">
        <f t="shared" ref="Q35:S35" si="53">+(Q11+Q23+Q24+Q27)*3%</f>
        <v>0</v>
      </c>
      <c r="R35" s="128">
        <f t="shared" si="53"/>
        <v>0</v>
      </c>
      <c r="S35" s="128">
        <f t="shared" si="53"/>
        <v>0</v>
      </c>
      <c r="T35" s="128">
        <f t="shared" si="51"/>
        <v>0</v>
      </c>
      <c r="U35" s="128">
        <v>0</v>
      </c>
      <c r="V35" s="128">
        <f t="shared" ref="V35" si="54">+(V11+V23+V24+V27)*3%</f>
        <v>0</v>
      </c>
      <c r="W35" s="128">
        <f t="shared" si="51"/>
        <v>0</v>
      </c>
    </row>
    <row r="36" spans="1:25" hidden="1">
      <c r="A36" s="126" t="s">
        <v>62</v>
      </c>
      <c r="B36" s="127" t="s">
        <v>63</v>
      </c>
      <c r="C36" s="128">
        <f>SUM(E36:W36)</f>
        <v>0</v>
      </c>
      <c r="D36" s="128">
        <f t="shared" ref="D36" si="55">+(D11+D23+D24+D27)*1.5%</f>
        <v>0</v>
      </c>
      <c r="E36" s="128">
        <f t="shared" ref="E36:W36" si="56">+(E11+E23+E24+E27)*1.5%</f>
        <v>0</v>
      </c>
      <c r="F36" s="128">
        <f t="shared" si="56"/>
        <v>0</v>
      </c>
      <c r="G36" s="128">
        <f t="shared" si="56"/>
        <v>0</v>
      </c>
      <c r="H36" s="128">
        <f t="shared" si="56"/>
        <v>0</v>
      </c>
      <c r="I36" s="128">
        <v>0</v>
      </c>
      <c r="J36" s="142">
        <f t="shared" si="56"/>
        <v>0</v>
      </c>
      <c r="K36" s="128">
        <f t="shared" si="56"/>
        <v>0</v>
      </c>
      <c r="L36" s="128">
        <f t="shared" ref="L36" si="57">+(L11+L23+L24+L27)*1.5%</f>
        <v>0</v>
      </c>
      <c r="M36" s="128">
        <v>0</v>
      </c>
      <c r="N36" s="128">
        <f t="shared" si="56"/>
        <v>0</v>
      </c>
      <c r="O36" s="128">
        <f t="shared" si="56"/>
        <v>0</v>
      </c>
      <c r="P36" s="128">
        <f t="shared" si="56"/>
        <v>0</v>
      </c>
      <c r="Q36" s="147">
        <f t="shared" ref="Q36:S36" si="58">+(Q11+Q23+Q24+Q27)*1.5%</f>
        <v>0</v>
      </c>
      <c r="R36" s="128">
        <f t="shared" si="58"/>
        <v>0</v>
      </c>
      <c r="S36" s="128">
        <f t="shared" si="58"/>
        <v>0</v>
      </c>
      <c r="T36" s="128">
        <f t="shared" si="56"/>
        <v>0</v>
      </c>
      <c r="U36" s="128">
        <v>0</v>
      </c>
      <c r="V36" s="128">
        <f t="shared" ref="V36" si="59">+(V11+V23+V24+V27)*1.5%</f>
        <v>0</v>
      </c>
      <c r="W36" s="128">
        <f t="shared" si="56"/>
        <v>0</v>
      </c>
    </row>
    <row r="37" spans="1:25" hidden="1">
      <c r="A37" s="126"/>
      <c r="B37" s="127"/>
      <c r="C37" s="128"/>
      <c r="D37" s="128"/>
      <c r="E37" s="128"/>
      <c r="F37" s="128"/>
      <c r="G37" s="128"/>
      <c r="H37" s="128"/>
      <c r="I37" s="128"/>
      <c r="J37" s="142"/>
      <c r="K37" s="128"/>
      <c r="L37" s="128"/>
      <c r="M37" s="128"/>
      <c r="N37" s="128"/>
      <c r="O37" s="128"/>
      <c r="P37" s="128"/>
      <c r="Q37" s="147"/>
      <c r="R37" s="128"/>
      <c r="S37" s="128"/>
      <c r="T37" s="128"/>
      <c r="U37" s="128"/>
      <c r="V37" s="128"/>
      <c r="W37" s="128"/>
      <c r="Y37" s="120"/>
    </row>
    <row r="38" spans="1:25" hidden="1">
      <c r="A38" s="126"/>
      <c r="B38" s="127"/>
      <c r="C38" s="128"/>
      <c r="D38" s="128"/>
      <c r="E38" s="128"/>
      <c r="F38" s="128"/>
      <c r="G38" s="128"/>
      <c r="H38" s="128"/>
      <c r="I38" s="128"/>
      <c r="J38" s="142"/>
      <c r="K38" s="128"/>
      <c r="L38" s="128"/>
      <c r="M38" s="128"/>
      <c r="N38" s="128"/>
      <c r="O38" s="128"/>
      <c r="P38" s="128"/>
      <c r="Q38" s="147"/>
      <c r="R38" s="128"/>
      <c r="S38" s="128"/>
      <c r="T38" s="128"/>
      <c r="U38" s="128"/>
      <c r="V38" s="128"/>
      <c r="W38" s="128"/>
    </row>
    <row r="39" spans="1:25" ht="12">
      <c r="A39" s="129">
        <v>1</v>
      </c>
      <c r="B39" s="130" t="s">
        <v>65</v>
      </c>
      <c r="C39" s="131">
        <f>+C45+C49+C56+C69+C78+C41+C66+C62</f>
        <v>-1000000</v>
      </c>
      <c r="D39" s="131">
        <f t="shared" ref="D39:T39" si="60">+D45+D49+D56+D69+D78+D41+D66+D62</f>
        <v>0</v>
      </c>
      <c r="E39" s="131">
        <f t="shared" si="60"/>
        <v>0</v>
      </c>
      <c r="F39" s="131">
        <f t="shared" si="60"/>
        <v>0</v>
      </c>
      <c r="G39" s="131">
        <f t="shared" si="60"/>
        <v>0</v>
      </c>
      <c r="H39" s="131">
        <f t="shared" si="60"/>
        <v>0</v>
      </c>
      <c r="I39" s="131">
        <f t="shared" si="60"/>
        <v>0</v>
      </c>
      <c r="J39" s="131">
        <f t="shared" si="60"/>
        <v>0</v>
      </c>
      <c r="K39" s="131">
        <f t="shared" si="60"/>
        <v>0</v>
      </c>
      <c r="L39" s="131">
        <f t="shared" si="60"/>
        <v>0</v>
      </c>
      <c r="M39" s="131">
        <f t="shared" si="60"/>
        <v>0</v>
      </c>
      <c r="N39" s="131">
        <f t="shared" si="60"/>
        <v>0</v>
      </c>
      <c r="O39" s="131">
        <f t="shared" si="60"/>
        <v>0</v>
      </c>
      <c r="P39" s="131">
        <f t="shared" si="60"/>
        <v>0</v>
      </c>
      <c r="Q39" s="131">
        <f t="shared" si="60"/>
        <v>0</v>
      </c>
      <c r="R39" s="131">
        <f t="shared" si="60"/>
        <v>0</v>
      </c>
      <c r="S39" s="131">
        <f t="shared" ref="S39" si="61">+S45+S49+S56+S69+S78+S41+S66+S62</f>
        <v>0</v>
      </c>
      <c r="T39" s="131">
        <f t="shared" si="60"/>
        <v>0</v>
      </c>
      <c r="U39" s="131">
        <f t="shared" ref="U39:W39" si="62">+U45+U49+U56+U69+U78+U41+U66</f>
        <v>0</v>
      </c>
      <c r="V39" s="131">
        <f t="shared" ref="V39" si="63">+V45+V49+V56+V69+V78+V41+V66</f>
        <v>-1000000</v>
      </c>
      <c r="W39" s="131">
        <f t="shared" si="62"/>
        <v>0</v>
      </c>
    </row>
    <row r="40" spans="1:25">
      <c r="A40" s="126"/>
      <c r="B40" s="127"/>
      <c r="C40" s="128"/>
      <c r="D40" s="128"/>
      <c r="E40" s="128"/>
      <c r="F40" s="128"/>
      <c r="G40" s="128"/>
      <c r="H40" s="128"/>
      <c r="I40" s="128"/>
      <c r="J40" s="142"/>
      <c r="K40" s="128"/>
      <c r="L40" s="128"/>
      <c r="M40" s="128"/>
      <c r="N40" s="128"/>
      <c r="O40" s="128"/>
      <c r="P40" s="128"/>
      <c r="Q40" s="147"/>
      <c r="R40" s="128"/>
      <c r="S40" s="128"/>
      <c r="T40" s="128"/>
      <c r="U40" s="128"/>
      <c r="V40" s="128"/>
      <c r="W40" s="128"/>
    </row>
    <row r="41" spans="1:25" ht="12.6" hidden="1" customHeight="1">
      <c r="A41" s="138" t="s">
        <v>66</v>
      </c>
      <c r="B41" s="134" t="s">
        <v>67</v>
      </c>
      <c r="C41" s="135">
        <f>SUM(C42:C43)</f>
        <v>0</v>
      </c>
      <c r="D41" s="135">
        <f t="shared" ref="D41" si="64">SUM(D42:D43)</f>
        <v>0</v>
      </c>
      <c r="E41" s="135">
        <f t="shared" ref="E41:W41" si="65">SUM(E42:E43)</f>
        <v>0</v>
      </c>
      <c r="F41" s="135">
        <f t="shared" si="65"/>
        <v>0</v>
      </c>
      <c r="G41" s="135">
        <f t="shared" si="65"/>
        <v>0</v>
      </c>
      <c r="H41" s="135">
        <f t="shared" si="65"/>
        <v>0</v>
      </c>
      <c r="I41" s="135">
        <f t="shared" si="65"/>
        <v>0</v>
      </c>
      <c r="J41" s="135">
        <f t="shared" si="65"/>
        <v>0</v>
      </c>
      <c r="K41" s="135">
        <f t="shared" si="65"/>
        <v>0</v>
      </c>
      <c r="L41" s="135">
        <f t="shared" si="65"/>
        <v>0</v>
      </c>
      <c r="M41" s="135">
        <f t="shared" si="65"/>
        <v>0</v>
      </c>
      <c r="N41" s="135">
        <f t="shared" si="65"/>
        <v>0</v>
      </c>
      <c r="O41" s="135">
        <f t="shared" si="65"/>
        <v>0</v>
      </c>
      <c r="P41" s="135">
        <f t="shared" si="65"/>
        <v>0</v>
      </c>
      <c r="Q41" s="135">
        <f t="shared" si="65"/>
        <v>0</v>
      </c>
      <c r="R41" s="135">
        <f t="shared" ref="R41:S41" si="66">SUM(R42:R43)</f>
        <v>0</v>
      </c>
      <c r="S41" s="135">
        <f t="shared" si="66"/>
        <v>0</v>
      </c>
      <c r="T41" s="135">
        <f t="shared" si="65"/>
        <v>0</v>
      </c>
      <c r="U41" s="135">
        <f t="shared" si="65"/>
        <v>0</v>
      </c>
      <c r="V41" s="135">
        <f t="shared" ref="V41" si="67">SUM(V42:V43)</f>
        <v>0</v>
      </c>
      <c r="W41" s="135">
        <f t="shared" si="65"/>
        <v>0</v>
      </c>
    </row>
    <row r="42" spans="1:25" ht="12" hidden="1">
      <c r="A42" s="139" t="s">
        <v>68</v>
      </c>
      <c r="B42" s="127" t="s">
        <v>510</v>
      </c>
      <c r="C42" s="128">
        <f>SUM(E42:W42)</f>
        <v>0</v>
      </c>
      <c r="D42" s="128"/>
      <c r="E42" s="135"/>
      <c r="F42" s="135"/>
      <c r="G42" s="135"/>
      <c r="H42" s="135"/>
      <c r="I42" s="135"/>
      <c r="J42" s="144"/>
      <c r="K42" s="135"/>
      <c r="L42" s="135"/>
      <c r="M42" s="135"/>
      <c r="N42" s="135"/>
      <c r="O42" s="135"/>
      <c r="P42" s="135"/>
      <c r="Q42" s="147">
        <v>0</v>
      </c>
      <c r="R42" s="128"/>
      <c r="S42" s="128"/>
      <c r="T42" s="135"/>
      <c r="U42" s="135"/>
      <c r="V42" s="135"/>
      <c r="W42" s="135"/>
    </row>
    <row r="43" spans="1:25" hidden="1">
      <c r="A43" s="139" t="s">
        <v>70</v>
      </c>
      <c r="B43" s="127" t="s">
        <v>71</v>
      </c>
      <c r="C43" s="128">
        <f>SUM(E43:W43)</f>
        <v>0</v>
      </c>
      <c r="D43" s="128">
        <v>0</v>
      </c>
      <c r="E43" s="128">
        <v>0</v>
      </c>
      <c r="F43" s="128">
        <v>0</v>
      </c>
      <c r="G43" s="128">
        <v>0</v>
      </c>
      <c r="H43" s="128">
        <v>0</v>
      </c>
      <c r="I43" s="128">
        <v>0</v>
      </c>
      <c r="J43" s="142">
        <v>0</v>
      </c>
      <c r="K43" s="128">
        <v>0</v>
      </c>
      <c r="L43" s="128">
        <v>0</v>
      </c>
      <c r="M43" s="128">
        <v>0</v>
      </c>
      <c r="N43" s="128">
        <v>0</v>
      </c>
      <c r="O43" s="128">
        <v>0</v>
      </c>
      <c r="P43" s="128">
        <v>0</v>
      </c>
      <c r="Q43" s="147">
        <v>0</v>
      </c>
      <c r="R43" s="128">
        <v>0</v>
      </c>
      <c r="S43" s="128">
        <v>0</v>
      </c>
      <c r="T43" s="128">
        <v>0</v>
      </c>
      <c r="U43" s="128">
        <v>0</v>
      </c>
      <c r="V43" s="128">
        <v>0</v>
      </c>
      <c r="W43" s="128">
        <v>0</v>
      </c>
    </row>
    <row r="44" spans="1:25" hidden="1">
      <c r="A44" s="126"/>
      <c r="B44" s="127"/>
      <c r="C44" s="128"/>
      <c r="D44" s="128"/>
      <c r="E44" s="128"/>
      <c r="F44" s="128"/>
      <c r="G44" s="128"/>
      <c r="H44" s="128"/>
      <c r="I44" s="128"/>
      <c r="J44" s="142"/>
      <c r="K44" s="128"/>
      <c r="L44" s="128"/>
      <c r="M44" s="128"/>
      <c r="N44" s="128"/>
      <c r="O44" s="128"/>
      <c r="P44" s="128"/>
      <c r="Q44" s="147"/>
      <c r="R44" s="128"/>
      <c r="S44" s="128"/>
      <c r="T44" s="128"/>
      <c r="U44" s="128"/>
      <c r="V44" s="128"/>
      <c r="W44" s="128"/>
    </row>
    <row r="45" spans="1:25" ht="12" hidden="1">
      <c r="A45" s="133" t="s">
        <v>72</v>
      </c>
      <c r="B45" s="136" t="s">
        <v>73</v>
      </c>
      <c r="C45" s="135">
        <f>SUM(C46:C48)</f>
        <v>0</v>
      </c>
      <c r="D45" s="135">
        <f t="shared" ref="D45" si="68">SUM(D46:D48)</f>
        <v>0</v>
      </c>
      <c r="E45" s="135">
        <f t="shared" ref="E45:W45" si="69">SUM(E46:E48)</f>
        <v>0</v>
      </c>
      <c r="F45" s="135">
        <f t="shared" si="69"/>
        <v>0</v>
      </c>
      <c r="G45" s="135">
        <f t="shared" si="69"/>
        <v>0</v>
      </c>
      <c r="H45" s="135">
        <f t="shared" si="69"/>
        <v>0</v>
      </c>
      <c r="I45" s="135">
        <f t="shared" si="69"/>
        <v>0</v>
      </c>
      <c r="J45" s="135">
        <f t="shared" si="69"/>
        <v>0</v>
      </c>
      <c r="K45" s="135">
        <f t="shared" si="69"/>
        <v>0</v>
      </c>
      <c r="L45" s="135">
        <f t="shared" si="69"/>
        <v>0</v>
      </c>
      <c r="M45" s="135">
        <f t="shared" si="69"/>
        <v>0</v>
      </c>
      <c r="N45" s="135">
        <f t="shared" si="69"/>
        <v>0</v>
      </c>
      <c r="O45" s="135">
        <f t="shared" si="69"/>
        <v>0</v>
      </c>
      <c r="P45" s="135">
        <f t="shared" si="69"/>
        <v>0</v>
      </c>
      <c r="Q45" s="135">
        <f t="shared" si="69"/>
        <v>0</v>
      </c>
      <c r="R45" s="135">
        <f t="shared" ref="R45:S45" si="70">SUM(R46:R48)</f>
        <v>0</v>
      </c>
      <c r="S45" s="135">
        <f t="shared" si="70"/>
        <v>0</v>
      </c>
      <c r="T45" s="135">
        <f t="shared" si="69"/>
        <v>0</v>
      </c>
      <c r="U45" s="135">
        <f t="shared" si="69"/>
        <v>0</v>
      </c>
      <c r="V45" s="135">
        <f t="shared" ref="V45" si="71">SUM(V46:V48)</f>
        <v>0</v>
      </c>
      <c r="W45" s="135">
        <f t="shared" si="69"/>
        <v>0</v>
      </c>
    </row>
    <row r="46" spans="1:25" hidden="1">
      <c r="A46" s="126" t="s">
        <v>74</v>
      </c>
      <c r="B46" s="127" t="s">
        <v>75</v>
      </c>
      <c r="C46" s="128">
        <f>SUM(E46:W46)</f>
        <v>0</v>
      </c>
      <c r="D46" s="128">
        <v>0</v>
      </c>
      <c r="E46" s="128">
        <v>0</v>
      </c>
      <c r="F46" s="128">
        <v>0</v>
      </c>
      <c r="G46" s="128">
        <v>0</v>
      </c>
      <c r="H46" s="128">
        <v>0</v>
      </c>
      <c r="I46" s="128">
        <v>0</v>
      </c>
      <c r="J46" s="142">
        <v>0</v>
      </c>
      <c r="K46" s="128">
        <v>0</v>
      </c>
      <c r="L46" s="128">
        <v>0</v>
      </c>
      <c r="M46" s="128">
        <v>0</v>
      </c>
      <c r="N46" s="128">
        <v>0</v>
      </c>
      <c r="O46" s="128">
        <v>0</v>
      </c>
      <c r="P46" s="128">
        <v>0</v>
      </c>
      <c r="Q46" s="147">
        <v>0</v>
      </c>
      <c r="R46" s="128">
        <v>0</v>
      </c>
      <c r="S46" s="128">
        <v>0</v>
      </c>
      <c r="T46" s="128">
        <v>0</v>
      </c>
      <c r="U46" s="128">
        <v>0</v>
      </c>
      <c r="V46" s="128">
        <v>0</v>
      </c>
      <c r="W46" s="128">
        <v>0</v>
      </c>
    </row>
    <row r="47" spans="1:25" hidden="1">
      <c r="A47" s="126" t="s">
        <v>76</v>
      </c>
      <c r="B47" s="127" t="s">
        <v>77</v>
      </c>
      <c r="C47" s="128">
        <f>SUM(E47:W47)</f>
        <v>0</v>
      </c>
      <c r="D47" s="128"/>
      <c r="E47" s="128"/>
      <c r="F47" s="128">
        <v>0</v>
      </c>
      <c r="G47" s="128"/>
      <c r="H47" s="128"/>
      <c r="I47" s="128"/>
      <c r="J47" s="142"/>
      <c r="K47" s="128"/>
      <c r="L47" s="128"/>
      <c r="M47" s="128"/>
      <c r="N47" s="128"/>
      <c r="O47" s="128"/>
      <c r="P47" s="128"/>
      <c r="Q47" s="147"/>
      <c r="R47" s="128"/>
      <c r="S47" s="128"/>
      <c r="T47" s="128"/>
      <c r="U47" s="128"/>
      <c r="V47" s="128"/>
      <c r="W47" s="128"/>
    </row>
    <row r="48" spans="1:25" hidden="1">
      <c r="A48" s="126"/>
      <c r="B48" s="127"/>
      <c r="C48" s="128"/>
      <c r="D48" s="128"/>
      <c r="E48" s="128"/>
      <c r="F48" s="128"/>
      <c r="G48" s="128"/>
      <c r="H48" s="128"/>
      <c r="I48" s="128"/>
      <c r="J48" s="142"/>
      <c r="K48" s="128"/>
      <c r="L48" s="128"/>
      <c r="M48" s="128"/>
      <c r="N48" s="128"/>
      <c r="O48" s="128"/>
      <c r="P48" s="128"/>
      <c r="Q48" s="147"/>
      <c r="R48" s="128"/>
      <c r="S48" s="128"/>
      <c r="T48" s="128"/>
      <c r="U48" s="128"/>
      <c r="V48" s="128"/>
      <c r="W48" s="128"/>
    </row>
    <row r="49" spans="1:23" ht="12" hidden="1">
      <c r="A49" s="133">
        <v>1.03</v>
      </c>
      <c r="B49" s="136" t="s">
        <v>78</v>
      </c>
      <c r="C49" s="135">
        <f t="shared" ref="C49:I49" si="72">SUM(C50:C54)</f>
        <v>0</v>
      </c>
      <c r="D49" s="135">
        <f t="shared" si="72"/>
        <v>0</v>
      </c>
      <c r="E49" s="135">
        <f t="shared" si="72"/>
        <v>0</v>
      </c>
      <c r="F49" s="135">
        <f t="shared" si="72"/>
        <v>0</v>
      </c>
      <c r="G49" s="135">
        <f t="shared" si="72"/>
        <v>0</v>
      </c>
      <c r="H49" s="135">
        <f t="shared" si="72"/>
        <v>0</v>
      </c>
      <c r="I49" s="135">
        <f t="shared" si="72"/>
        <v>0</v>
      </c>
      <c r="J49" s="135">
        <f t="shared" ref="J49:W49" si="73">SUM(J50:J54)</f>
        <v>0</v>
      </c>
      <c r="K49" s="135">
        <f t="shared" si="73"/>
        <v>0</v>
      </c>
      <c r="L49" s="135">
        <f t="shared" si="73"/>
        <v>0</v>
      </c>
      <c r="M49" s="135">
        <f t="shared" si="73"/>
        <v>0</v>
      </c>
      <c r="N49" s="135">
        <f t="shared" si="73"/>
        <v>0</v>
      </c>
      <c r="O49" s="135">
        <f t="shared" si="73"/>
        <v>0</v>
      </c>
      <c r="P49" s="135">
        <f t="shared" si="73"/>
        <v>0</v>
      </c>
      <c r="Q49" s="150">
        <f t="shared" si="73"/>
        <v>0</v>
      </c>
      <c r="R49" s="135">
        <f t="shared" si="73"/>
        <v>0</v>
      </c>
      <c r="S49" s="135">
        <f t="shared" ref="S49" si="74">SUM(S50:S54)</f>
        <v>0</v>
      </c>
      <c r="T49" s="135">
        <f t="shared" si="73"/>
        <v>0</v>
      </c>
      <c r="U49" s="135">
        <f t="shared" si="73"/>
        <v>0</v>
      </c>
      <c r="V49" s="135">
        <f t="shared" ref="V49" si="75">SUM(V50:V54)</f>
        <v>0</v>
      </c>
      <c r="W49" s="135">
        <f t="shared" si="73"/>
        <v>0</v>
      </c>
    </row>
    <row r="50" spans="1:23" hidden="1">
      <c r="A50" s="126" t="s">
        <v>79</v>
      </c>
      <c r="B50" s="127" t="s">
        <v>80</v>
      </c>
      <c r="C50" s="128">
        <f>SUM(E50:W50)</f>
        <v>0</v>
      </c>
      <c r="D50" s="128">
        <v>0</v>
      </c>
      <c r="E50" s="128">
        <v>0</v>
      </c>
      <c r="F50" s="128">
        <v>0</v>
      </c>
      <c r="G50" s="128">
        <v>0</v>
      </c>
      <c r="H50" s="128">
        <v>0</v>
      </c>
      <c r="I50" s="128">
        <v>0</v>
      </c>
      <c r="J50" s="128">
        <v>0</v>
      </c>
      <c r="K50" s="128">
        <v>0</v>
      </c>
      <c r="L50" s="128">
        <v>0</v>
      </c>
      <c r="M50" s="128">
        <v>0</v>
      </c>
      <c r="N50" s="128">
        <v>0</v>
      </c>
      <c r="O50" s="128">
        <v>0</v>
      </c>
      <c r="P50" s="128">
        <v>0</v>
      </c>
      <c r="Q50" s="147">
        <v>0</v>
      </c>
      <c r="R50" s="128">
        <v>0</v>
      </c>
      <c r="S50" s="128">
        <v>0</v>
      </c>
      <c r="T50" s="128">
        <v>0</v>
      </c>
      <c r="U50" s="128">
        <v>0</v>
      </c>
      <c r="V50" s="128">
        <v>0</v>
      </c>
      <c r="W50" s="128">
        <v>0</v>
      </c>
    </row>
    <row r="51" spans="1:23" hidden="1">
      <c r="A51" s="126" t="s">
        <v>81</v>
      </c>
      <c r="B51" s="127" t="s">
        <v>82</v>
      </c>
      <c r="C51" s="128">
        <f>SUM(E51:W51)</f>
        <v>0</v>
      </c>
      <c r="D51" s="128">
        <v>0</v>
      </c>
      <c r="E51" s="128">
        <v>0</v>
      </c>
      <c r="F51" s="128">
        <v>0</v>
      </c>
      <c r="G51" s="128">
        <v>0</v>
      </c>
      <c r="H51" s="128">
        <v>0</v>
      </c>
      <c r="I51" s="128">
        <v>0</v>
      </c>
      <c r="J51" s="142">
        <v>0</v>
      </c>
      <c r="K51" s="128">
        <v>0</v>
      </c>
      <c r="L51" s="128">
        <v>0</v>
      </c>
      <c r="M51" s="128">
        <v>0</v>
      </c>
      <c r="N51" s="128">
        <v>0</v>
      </c>
      <c r="O51" s="128">
        <v>0</v>
      </c>
      <c r="P51" s="128">
        <v>0</v>
      </c>
      <c r="Q51" s="147">
        <v>0</v>
      </c>
      <c r="R51" s="128">
        <v>0</v>
      </c>
      <c r="S51" s="128">
        <v>0</v>
      </c>
      <c r="T51" s="128">
        <v>0</v>
      </c>
      <c r="U51" s="128">
        <v>0</v>
      </c>
      <c r="V51" s="128">
        <v>0</v>
      </c>
      <c r="W51" s="128">
        <v>0</v>
      </c>
    </row>
    <row r="52" spans="1:23" hidden="1">
      <c r="A52" s="126" t="s">
        <v>83</v>
      </c>
      <c r="B52" s="127" t="s">
        <v>84</v>
      </c>
      <c r="C52" s="128">
        <f>SUM(E52:W52)</f>
        <v>0</v>
      </c>
      <c r="D52" s="128">
        <v>0</v>
      </c>
      <c r="E52" s="128">
        <v>0</v>
      </c>
      <c r="F52" s="128">
        <v>0</v>
      </c>
      <c r="G52" s="128">
        <v>0</v>
      </c>
      <c r="H52" s="128">
        <v>0</v>
      </c>
      <c r="I52" s="128">
        <v>0</v>
      </c>
      <c r="J52" s="142">
        <v>0</v>
      </c>
      <c r="K52" s="128">
        <v>0</v>
      </c>
      <c r="L52" s="128">
        <v>0</v>
      </c>
      <c r="M52" s="128">
        <v>0</v>
      </c>
      <c r="N52" s="128">
        <v>0</v>
      </c>
      <c r="O52" s="128">
        <v>0</v>
      </c>
      <c r="P52" s="128">
        <v>0</v>
      </c>
      <c r="Q52" s="147">
        <v>0</v>
      </c>
      <c r="R52" s="128">
        <v>0</v>
      </c>
      <c r="S52" s="128">
        <v>0</v>
      </c>
      <c r="T52" s="128">
        <v>0</v>
      </c>
      <c r="U52" s="128">
        <v>0</v>
      </c>
      <c r="V52" s="128">
        <v>0</v>
      </c>
      <c r="W52" s="128">
        <v>0</v>
      </c>
    </row>
    <row r="53" spans="1:23" hidden="1">
      <c r="A53" s="126" t="s">
        <v>85</v>
      </c>
      <c r="B53" s="127" t="s">
        <v>86</v>
      </c>
      <c r="C53" s="128">
        <f>SUM(E53:W53)</f>
        <v>0</v>
      </c>
      <c r="D53" s="128">
        <v>0</v>
      </c>
      <c r="E53" s="128">
        <v>0</v>
      </c>
      <c r="F53" s="128">
        <v>0</v>
      </c>
      <c r="G53" s="128">
        <v>0</v>
      </c>
      <c r="H53" s="128">
        <v>0</v>
      </c>
      <c r="I53" s="128">
        <v>0</v>
      </c>
      <c r="J53" s="142">
        <v>0</v>
      </c>
      <c r="K53" s="128">
        <v>0</v>
      </c>
      <c r="L53" s="128">
        <v>0</v>
      </c>
      <c r="M53" s="128">
        <v>0</v>
      </c>
      <c r="N53" s="128">
        <v>0</v>
      </c>
      <c r="O53" s="128">
        <v>0</v>
      </c>
      <c r="P53" s="128">
        <v>0</v>
      </c>
      <c r="Q53" s="147">
        <v>0</v>
      </c>
      <c r="R53" s="128">
        <v>0</v>
      </c>
      <c r="S53" s="128">
        <v>0</v>
      </c>
      <c r="T53" s="128">
        <v>0</v>
      </c>
      <c r="U53" s="128">
        <v>0</v>
      </c>
      <c r="V53" s="128">
        <v>0</v>
      </c>
      <c r="W53" s="128">
        <v>0</v>
      </c>
    </row>
    <row r="54" spans="1:23" hidden="1">
      <c r="A54" s="126" t="s">
        <v>87</v>
      </c>
      <c r="B54" s="127" t="s">
        <v>739</v>
      </c>
      <c r="C54" s="128">
        <f>SUM(E54:W54)</f>
        <v>0</v>
      </c>
      <c r="D54" s="128">
        <v>0</v>
      </c>
      <c r="E54" s="128">
        <v>0</v>
      </c>
      <c r="F54" s="128">
        <v>0</v>
      </c>
      <c r="G54" s="128">
        <v>0</v>
      </c>
      <c r="H54" s="128">
        <v>0</v>
      </c>
      <c r="I54" s="128">
        <v>0</v>
      </c>
      <c r="J54" s="128">
        <v>0</v>
      </c>
      <c r="K54" s="128">
        <v>0</v>
      </c>
      <c r="L54" s="128">
        <v>0</v>
      </c>
      <c r="M54" s="128">
        <v>0</v>
      </c>
      <c r="N54" s="128">
        <v>0</v>
      </c>
      <c r="O54" s="128">
        <v>0</v>
      </c>
      <c r="P54" s="128">
        <v>0</v>
      </c>
      <c r="Q54" s="147">
        <v>0</v>
      </c>
      <c r="R54" s="128">
        <v>0</v>
      </c>
      <c r="S54" s="128">
        <v>0</v>
      </c>
      <c r="T54" s="128">
        <v>0</v>
      </c>
      <c r="U54" s="128">
        <v>0</v>
      </c>
      <c r="V54" s="128">
        <v>0</v>
      </c>
      <c r="W54" s="128">
        <v>0</v>
      </c>
    </row>
    <row r="55" spans="1:23" hidden="1">
      <c r="A55" s="126"/>
      <c r="B55" s="127"/>
      <c r="C55" s="128"/>
      <c r="D55" s="128"/>
      <c r="E55" s="128"/>
      <c r="F55" s="128"/>
      <c r="G55" s="128"/>
      <c r="H55" s="128"/>
      <c r="I55" s="128"/>
      <c r="J55" s="142"/>
      <c r="K55" s="128"/>
      <c r="L55" s="128"/>
      <c r="M55" s="128"/>
      <c r="N55" s="128"/>
      <c r="O55" s="128"/>
      <c r="P55" s="128"/>
      <c r="Q55" s="147"/>
      <c r="R55" s="128"/>
      <c r="S55" s="128"/>
      <c r="T55" s="128"/>
      <c r="U55" s="128"/>
      <c r="V55" s="128"/>
      <c r="W55" s="128"/>
    </row>
    <row r="56" spans="1:23" ht="12" hidden="1">
      <c r="A56" s="133" t="s">
        <v>89</v>
      </c>
      <c r="B56" s="136" t="s">
        <v>90</v>
      </c>
      <c r="C56" s="135">
        <f t="shared" ref="C56:O56" si="76">SUM(C57:C60)</f>
        <v>0</v>
      </c>
      <c r="D56" s="135">
        <f t="shared" ref="D56" si="77">SUM(D57:D60)</f>
        <v>0</v>
      </c>
      <c r="E56" s="135">
        <f t="shared" si="76"/>
        <v>0</v>
      </c>
      <c r="F56" s="135">
        <f t="shared" si="76"/>
        <v>0</v>
      </c>
      <c r="G56" s="135">
        <f t="shared" si="76"/>
        <v>0</v>
      </c>
      <c r="H56" s="135">
        <f t="shared" si="76"/>
        <v>0</v>
      </c>
      <c r="I56" s="135">
        <f t="shared" si="76"/>
        <v>0</v>
      </c>
      <c r="J56" s="144">
        <f t="shared" si="76"/>
        <v>0</v>
      </c>
      <c r="K56" s="135">
        <f t="shared" si="76"/>
        <v>0</v>
      </c>
      <c r="L56" s="135">
        <f t="shared" ref="L56" si="78">SUM(L57:L60)</f>
        <v>0</v>
      </c>
      <c r="M56" s="135">
        <f t="shared" si="76"/>
        <v>0</v>
      </c>
      <c r="N56" s="135">
        <f t="shared" si="76"/>
        <v>0</v>
      </c>
      <c r="O56" s="135">
        <f t="shared" si="76"/>
        <v>0</v>
      </c>
      <c r="P56" s="135">
        <f t="shared" ref="P56:W56" si="79">SUM(P59:P60)</f>
        <v>0</v>
      </c>
      <c r="Q56" s="150">
        <f t="shared" si="79"/>
        <v>0</v>
      </c>
      <c r="R56" s="135">
        <f t="shared" ref="R56:S56" si="80">SUM(R59:R60)</f>
        <v>0</v>
      </c>
      <c r="S56" s="135">
        <f t="shared" si="80"/>
        <v>0</v>
      </c>
      <c r="T56" s="135">
        <f t="shared" si="79"/>
        <v>0</v>
      </c>
      <c r="U56" s="135">
        <f t="shared" si="79"/>
        <v>0</v>
      </c>
      <c r="V56" s="135">
        <f t="shared" ref="V56" si="81">SUM(V59:V60)</f>
        <v>0</v>
      </c>
      <c r="W56" s="135">
        <f t="shared" si="79"/>
        <v>0</v>
      </c>
    </row>
    <row r="57" spans="1:23" ht="12" hidden="1">
      <c r="A57" s="126" t="s">
        <v>91</v>
      </c>
      <c r="B57" s="127" t="s">
        <v>92</v>
      </c>
      <c r="C57" s="128">
        <f>SUM(E57:W57)</f>
        <v>0</v>
      </c>
      <c r="D57" s="128">
        <v>0</v>
      </c>
      <c r="E57" s="128">
        <v>0</v>
      </c>
      <c r="F57" s="128">
        <v>0</v>
      </c>
      <c r="G57" s="128">
        <v>0</v>
      </c>
      <c r="H57" s="128">
        <v>0</v>
      </c>
      <c r="I57" s="128">
        <v>0</v>
      </c>
      <c r="J57" s="142">
        <v>0</v>
      </c>
      <c r="K57" s="128">
        <v>0</v>
      </c>
      <c r="L57" s="128">
        <v>0</v>
      </c>
      <c r="M57" s="128">
        <v>0</v>
      </c>
      <c r="N57" s="128">
        <v>0</v>
      </c>
      <c r="O57" s="128">
        <v>0</v>
      </c>
      <c r="P57" s="135"/>
      <c r="Q57" s="150"/>
      <c r="R57" s="135"/>
      <c r="S57" s="135"/>
      <c r="T57" s="128"/>
      <c r="U57" s="135"/>
      <c r="V57" s="135"/>
      <c r="W57" s="135"/>
    </row>
    <row r="58" spans="1:23" ht="12" hidden="1">
      <c r="A58" s="126" t="s">
        <v>93</v>
      </c>
      <c r="B58" s="127" t="s">
        <v>94</v>
      </c>
      <c r="C58" s="128">
        <f>SUM(E58:W58)</f>
        <v>0</v>
      </c>
      <c r="D58" s="128"/>
      <c r="E58" s="128"/>
      <c r="F58" s="128"/>
      <c r="G58" s="128"/>
      <c r="H58" s="128"/>
      <c r="I58" s="128">
        <v>0</v>
      </c>
      <c r="J58" s="142">
        <v>0</v>
      </c>
      <c r="K58" s="128"/>
      <c r="L58" s="128"/>
      <c r="M58" s="128"/>
      <c r="N58" s="128">
        <v>0</v>
      </c>
      <c r="O58" s="128"/>
      <c r="P58" s="135"/>
      <c r="Q58" s="150"/>
      <c r="R58" s="135"/>
      <c r="S58" s="135"/>
      <c r="T58" s="128"/>
      <c r="U58" s="135"/>
      <c r="V58" s="135"/>
      <c r="W58" s="135"/>
    </row>
    <row r="59" spans="1:23" hidden="1">
      <c r="A59" s="126" t="s">
        <v>95</v>
      </c>
      <c r="B59" s="127" t="s">
        <v>96</v>
      </c>
      <c r="C59" s="128">
        <f>SUM(E59:W59)</f>
        <v>0</v>
      </c>
      <c r="D59" s="128">
        <v>0</v>
      </c>
      <c r="E59" s="128">
        <v>0</v>
      </c>
      <c r="F59" s="128">
        <v>0</v>
      </c>
      <c r="G59" s="128">
        <v>0</v>
      </c>
      <c r="H59" s="128">
        <v>0</v>
      </c>
      <c r="I59" s="128">
        <v>0</v>
      </c>
      <c r="J59" s="142">
        <v>0</v>
      </c>
      <c r="K59" s="128">
        <v>0</v>
      </c>
      <c r="L59" s="128">
        <v>0</v>
      </c>
      <c r="M59" s="128">
        <v>0</v>
      </c>
      <c r="N59" s="128">
        <v>0</v>
      </c>
      <c r="O59" s="128">
        <v>0</v>
      </c>
      <c r="P59" s="128">
        <v>0</v>
      </c>
      <c r="Q59" s="147">
        <v>0</v>
      </c>
      <c r="R59" s="128">
        <v>0</v>
      </c>
      <c r="S59" s="128">
        <v>0</v>
      </c>
      <c r="T59" s="128">
        <v>0</v>
      </c>
      <c r="U59" s="128">
        <v>0</v>
      </c>
      <c r="V59" s="128">
        <v>0</v>
      </c>
      <c r="W59" s="128">
        <v>0</v>
      </c>
    </row>
    <row r="60" spans="1:23" hidden="1">
      <c r="A60" s="126" t="s">
        <v>97</v>
      </c>
      <c r="B60" s="127" t="s">
        <v>98</v>
      </c>
      <c r="C60" s="128">
        <f>SUM(E60:W60)</f>
        <v>0</v>
      </c>
      <c r="D60" s="128">
        <v>0</v>
      </c>
      <c r="E60" s="128">
        <v>0</v>
      </c>
      <c r="F60" s="128">
        <v>0</v>
      </c>
      <c r="G60" s="128">
        <v>0</v>
      </c>
      <c r="H60" s="128">
        <v>0</v>
      </c>
      <c r="I60" s="128">
        <v>0</v>
      </c>
      <c r="J60" s="142">
        <v>0</v>
      </c>
      <c r="K60" s="128">
        <v>0</v>
      </c>
      <c r="L60" s="128">
        <v>0</v>
      </c>
      <c r="M60" s="128">
        <v>0</v>
      </c>
      <c r="N60" s="128">
        <v>0</v>
      </c>
      <c r="O60" s="128">
        <v>0</v>
      </c>
      <c r="P60" s="128">
        <v>0</v>
      </c>
      <c r="Q60" s="147">
        <v>0</v>
      </c>
      <c r="R60" s="128">
        <v>0</v>
      </c>
      <c r="S60" s="128">
        <v>0</v>
      </c>
      <c r="T60" s="128">
        <v>0</v>
      </c>
      <c r="U60" s="128">
        <v>0</v>
      </c>
      <c r="V60" s="128">
        <v>0</v>
      </c>
      <c r="W60" s="128">
        <v>0</v>
      </c>
    </row>
    <row r="61" spans="1:23" hidden="1">
      <c r="A61" s="126"/>
      <c r="B61" s="127"/>
      <c r="C61" s="128"/>
      <c r="D61" s="128"/>
      <c r="E61" s="128"/>
      <c r="F61" s="128"/>
      <c r="G61" s="128"/>
      <c r="H61" s="128"/>
      <c r="I61" s="128"/>
      <c r="J61" s="142"/>
      <c r="K61" s="128"/>
      <c r="L61" s="128"/>
      <c r="M61" s="128"/>
      <c r="N61" s="128"/>
      <c r="O61" s="128"/>
      <c r="P61" s="128"/>
      <c r="Q61" s="147"/>
      <c r="R61" s="128"/>
      <c r="S61" s="128"/>
      <c r="T61" s="128"/>
      <c r="U61" s="128"/>
      <c r="V61" s="128"/>
      <c r="W61" s="128"/>
    </row>
    <row r="62" spans="1:23" ht="12" hidden="1">
      <c r="A62" s="719" t="s">
        <v>247</v>
      </c>
      <c r="B62" s="720" t="s">
        <v>362</v>
      </c>
      <c r="C62" s="135">
        <f>SUM(C63:C65)</f>
        <v>0</v>
      </c>
      <c r="D62" s="135">
        <f t="shared" ref="D62:T62" si="82">SUM(D63:D64)</f>
        <v>0</v>
      </c>
      <c r="E62" s="135">
        <f t="shared" si="82"/>
        <v>0</v>
      </c>
      <c r="F62" s="135">
        <f t="shared" si="82"/>
        <v>0</v>
      </c>
      <c r="G62" s="135">
        <f t="shared" si="82"/>
        <v>0</v>
      </c>
      <c r="H62" s="135">
        <f t="shared" si="82"/>
        <v>0</v>
      </c>
      <c r="I62" s="135">
        <f t="shared" si="82"/>
        <v>0</v>
      </c>
      <c r="J62" s="144">
        <f t="shared" si="82"/>
        <v>0</v>
      </c>
      <c r="K62" s="135">
        <f t="shared" si="82"/>
        <v>0</v>
      </c>
      <c r="L62" s="135">
        <f t="shared" si="82"/>
        <v>0</v>
      </c>
      <c r="M62" s="135">
        <f t="shared" si="82"/>
        <v>0</v>
      </c>
      <c r="N62" s="135">
        <f t="shared" si="82"/>
        <v>0</v>
      </c>
      <c r="O62" s="135">
        <f t="shared" si="82"/>
        <v>0</v>
      </c>
      <c r="P62" s="135">
        <f t="shared" si="82"/>
        <v>0</v>
      </c>
      <c r="Q62" s="135">
        <f t="shared" si="82"/>
        <v>0</v>
      </c>
      <c r="R62" s="135">
        <f t="shared" si="82"/>
        <v>0</v>
      </c>
      <c r="S62" s="135">
        <f t="shared" ref="S62" si="83">SUM(S63:S64)</f>
        <v>0</v>
      </c>
      <c r="T62" s="135">
        <f t="shared" si="82"/>
        <v>0</v>
      </c>
      <c r="U62" s="128"/>
      <c r="V62" s="128"/>
      <c r="W62" s="128"/>
    </row>
    <row r="63" spans="1:23" hidden="1">
      <c r="A63" s="721" t="s">
        <v>249</v>
      </c>
      <c r="B63" s="722" t="s">
        <v>250</v>
      </c>
      <c r="C63" s="128">
        <f>SUM(E63:W63)</f>
        <v>0</v>
      </c>
      <c r="D63" s="128">
        <f>+(D21+D27+D33+D34+D36)*1.32%</f>
        <v>0</v>
      </c>
      <c r="E63" s="128">
        <f>+(E21+E27+E33+E34+E36)*1.32%</f>
        <v>0</v>
      </c>
      <c r="F63" s="128">
        <v>0</v>
      </c>
      <c r="G63" s="128">
        <v>0</v>
      </c>
      <c r="H63" s="128">
        <v>0</v>
      </c>
      <c r="I63" s="128">
        <v>0</v>
      </c>
      <c r="J63" s="142">
        <v>0</v>
      </c>
      <c r="K63" s="128">
        <v>0</v>
      </c>
      <c r="L63" s="128">
        <v>0</v>
      </c>
      <c r="M63" s="128">
        <v>0</v>
      </c>
      <c r="N63" s="128">
        <v>0</v>
      </c>
      <c r="O63" s="128">
        <v>0</v>
      </c>
      <c r="P63" s="128">
        <v>0</v>
      </c>
      <c r="Q63" s="128">
        <v>0</v>
      </c>
      <c r="R63" s="128">
        <v>0</v>
      </c>
      <c r="S63" s="128">
        <v>0</v>
      </c>
      <c r="T63" s="128">
        <v>0</v>
      </c>
      <c r="U63" s="128"/>
      <c r="V63" s="128"/>
      <c r="W63" s="128"/>
    </row>
    <row r="64" spans="1:23" hidden="1">
      <c r="A64" s="139" t="s">
        <v>580</v>
      </c>
      <c r="B64" s="127" t="s">
        <v>581</v>
      </c>
      <c r="C64" s="128">
        <f>SUM(E64:W64)</f>
        <v>0</v>
      </c>
      <c r="D64" s="128">
        <v>0</v>
      </c>
      <c r="E64" s="128">
        <v>0</v>
      </c>
      <c r="F64" s="128">
        <v>0</v>
      </c>
      <c r="G64" s="128">
        <v>0</v>
      </c>
      <c r="H64" s="128">
        <v>0</v>
      </c>
      <c r="I64" s="128">
        <v>0</v>
      </c>
      <c r="J64" s="142">
        <v>0</v>
      </c>
      <c r="K64" s="128">
        <v>0</v>
      </c>
      <c r="L64" s="128">
        <v>0</v>
      </c>
      <c r="M64" s="128">
        <v>0</v>
      </c>
      <c r="N64" s="128">
        <v>0</v>
      </c>
      <c r="O64" s="128">
        <v>0</v>
      </c>
      <c r="P64" s="128">
        <v>0</v>
      </c>
      <c r="Q64" s="128">
        <v>0</v>
      </c>
      <c r="R64" s="128">
        <v>0</v>
      </c>
      <c r="S64" s="128">
        <v>0</v>
      </c>
      <c r="T64" s="128">
        <v>0</v>
      </c>
      <c r="U64" s="128"/>
      <c r="V64" s="128"/>
      <c r="W64" s="128"/>
    </row>
    <row r="65" spans="1:23" hidden="1">
      <c r="A65" s="126"/>
      <c r="B65" s="127"/>
      <c r="C65" s="128"/>
      <c r="D65" s="128"/>
      <c r="E65" s="128"/>
      <c r="F65" s="128"/>
      <c r="G65" s="128"/>
      <c r="H65" s="128"/>
      <c r="I65" s="128"/>
      <c r="J65" s="142"/>
      <c r="K65" s="128"/>
      <c r="L65" s="128"/>
      <c r="M65" s="128"/>
      <c r="N65" s="128"/>
      <c r="O65" s="128"/>
      <c r="P65" s="128"/>
      <c r="Q65" s="147"/>
      <c r="R65" s="128"/>
      <c r="S65" s="128"/>
      <c r="T65" s="128"/>
      <c r="U65" s="128"/>
      <c r="V65" s="128"/>
      <c r="W65" s="128"/>
    </row>
    <row r="66" spans="1:23" ht="24" hidden="1">
      <c r="A66" s="133" t="s">
        <v>99</v>
      </c>
      <c r="B66" s="136" t="s">
        <v>100</v>
      </c>
      <c r="C66" s="135">
        <f>SUM(E66:W66)</f>
        <v>0</v>
      </c>
      <c r="D66" s="135"/>
      <c r="E66" s="128"/>
      <c r="F66" s="135">
        <f>+F67</f>
        <v>0</v>
      </c>
      <c r="G66" s="135"/>
      <c r="H66" s="128"/>
      <c r="I66" s="128"/>
      <c r="J66" s="142"/>
      <c r="K66" s="128"/>
      <c r="L66" s="128"/>
      <c r="M66" s="128"/>
      <c r="N66" s="128"/>
      <c r="O66" s="128"/>
      <c r="P66" s="128"/>
      <c r="Q66" s="147"/>
      <c r="R66" s="128"/>
      <c r="S66" s="128"/>
      <c r="T66" s="128"/>
      <c r="U66" s="128"/>
      <c r="V66" s="128"/>
      <c r="W66" s="128"/>
    </row>
    <row r="67" spans="1:23" hidden="1">
      <c r="A67" s="126" t="s">
        <v>101</v>
      </c>
      <c r="B67" s="127" t="s">
        <v>102</v>
      </c>
      <c r="C67" s="128">
        <f>SUM(E67:W67)</f>
        <v>0</v>
      </c>
      <c r="D67" s="128"/>
      <c r="E67" s="128"/>
      <c r="F67" s="128">
        <v>0</v>
      </c>
      <c r="G67" s="128"/>
      <c r="H67" s="128"/>
      <c r="I67" s="128"/>
      <c r="J67" s="142"/>
      <c r="K67" s="128"/>
      <c r="L67" s="128"/>
      <c r="M67" s="128"/>
      <c r="N67" s="128"/>
      <c r="O67" s="128"/>
      <c r="P67" s="128"/>
      <c r="Q67" s="147"/>
      <c r="R67" s="128"/>
      <c r="S67" s="128"/>
      <c r="T67" s="128"/>
      <c r="U67" s="128"/>
      <c r="V67" s="128"/>
      <c r="W67" s="128"/>
    </row>
    <row r="68" spans="1:23" hidden="1">
      <c r="A68" s="126"/>
      <c r="B68" s="127"/>
      <c r="C68" s="128"/>
      <c r="D68" s="128"/>
      <c r="E68" s="128"/>
      <c r="F68" s="128"/>
      <c r="G68" s="128"/>
      <c r="H68" s="128"/>
      <c r="I68" s="128"/>
      <c r="J68" s="142"/>
      <c r="K68" s="128"/>
      <c r="L68" s="128"/>
      <c r="M68" s="128"/>
      <c r="N68" s="128"/>
      <c r="O68" s="128"/>
      <c r="P68" s="128"/>
      <c r="Q68" s="147"/>
      <c r="R68" s="128"/>
      <c r="S68" s="128"/>
      <c r="T68" s="128"/>
      <c r="U68" s="128"/>
      <c r="V68" s="128"/>
      <c r="W68" s="128"/>
    </row>
    <row r="69" spans="1:23" ht="12">
      <c r="A69" s="133">
        <v>1.08</v>
      </c>
      <c r="B69" s="134" t="s">
        <v>103</v>
      </c>
      <c r="C69" s="135">
        <f t="shared" ref="C69:W69" si="84">SUM(C70:C76)</f>
        <v>-1000000</v>
      </c>
      <c r="D69" s="135">
        <f t="shared" ref="D69" si="85">SUM(D70:D76)</f>
        <v>0</v>
      </c>
      <c r="E69" s="135">
        <f t="shared" si="84"/>
        <v>0</v>
      </c>
      <c r="F69" s="135">
        <f t="shared" si="84"/>
        <v>0</v>
      </c>
      <c r="G69" s="135">
        <f t="shared" si="84"/>
        <v>0</v>
      </c>
      <c r="H69" s="135">
        <f t="shared" si="84"/>
        <v>0</v>
      </c>
      <c r="I69" s="135">
        <f t="shared" si="84"/>
        <v>0</v>
      </c>
      <c r="J69" s="144">
        <f t="shared" si="84"/>
        <v>0</v>
      </c>
      <c r="K69" s="135">
        <f t="shared" si="84"/>
        <v>0</v>
      </c>
      <c r="L69" s="135">
        <f t="shared" ref="L69" si="86">SUM(L70:L76)</f>
        <v>0</v>
      </c>
      <c r="M69" s="135">
        <f t="shared" si="84"/>
        <v>0</v>
      </c>
      <c r="N69" s="135">
        <f t="shared" si="84"/>
        <v>0</v>
      </c>
      <c r="O69" s="135">
        <f t="shared" si="84"/>
        <v>0</v>
      </c>
      <c r="P69" s="135">
        <f t="shared" si="84"/>
        <v>0</v>
      </c>
      <c r="Q69" s="150">
        <f t="shared" ref="Q69:S69" si="87">SUM(Q70:Q76)</f>
        <v>0</v>
      </c>
      <c r="R69" s="135">
        <f t="shared" si="87"/>
        <v>0</v>
      </c>
      <c r="S69" s="135">
        <f t="shared" si="87"/>
        <v>0</v>
      </c>
      <c r="T69" s="135">
        <f t="shared" si="84"/>
        <v>0</v>
      </c>
      <c r="U69" s="135">
        <f t="shared" si="84"/>
        <v>0</v>
      </c>
      <c r="V69" s="135">
        <f t="shared" ref="V69" si="88">SUM(V70:V76)</f>
        <v>-1000000</v>
      </c>
      <c r="W69" s="135">
        <f t="shared" si="84"/>
        <v>0</v>
      </c>
    </row>
    <row r="70" spans="1:23" hidden="1">
      <c r="A70" s="126" t="s">
        <v>104</v>
      </c>
      <c r="B70" s="127" t="s">
        <v>105</v>
      </c>
      <c r="C70" s="128">
        <f t="shared" ref="C70:C76" si="89">SUM(E70:W70)</f>
        <v>0</v>
      </c>
      <c r="D70" s="128">
        <v>0</v>
      </c>
      <c r="E70" s="128">
        <v>0</v>
      </c>
      <c r="F70" s="128">
        <v>0</v>
      </c>
      <c r="G70" s="128">
        <v>0</v>
      </c>
      <c r="H70" s="128">
        <v>0</v>
      </c>
      <c r="I70" s="128">
        <v>0</v>
      </c>
      <c r="J70" s="142">
        <v>0</v>
      </c>
      <c r="K70" s="128">
        <v>0</v>
      </c>
      <c r="L70" s="128">
        <v>0</v>
      </c>
      <c r="M70" s="128">
        <v>0</v>
      </c>
      <c r="N70" s="128">
        <v>0</v>
      </c>
      <c r="O70" s="128">
        <v>0</v>
      </c>
      <c r="P70" s="128">
        <v>0</v>
      </c>
      <c r="Q70" s="147">
        <v>0</v>
      </c>
      <c r="R70" s="128">
        <v>0</v>
      </c>
      <c r="S70" s="128">
        <v>0</v>
      </c>
      <c r="T70" s="128">
        <v>0</v>
      </c>
      <c r="U70" s="128">
        <v>0</v>
      </c>
      <c r="V70" s="128">
        <v>0</v>
      </c>
      <c r="W70" s="128">
        <v>0</v>
      </c>
    </row>
    <row r="71" spans="1:23" ht="22.8" hidden="1">
      <c r="A71" s="126" t="s">
        <v>108</v>
      </c>
      <c r="B71" s="137" t="s">
        <v>109</v>
      </c>
      <c r="C71" s="128">
        <f t="shared" si="89"/>
        <v>0</v>
      </c>
      <c r="D71" s="128">
        <v>0</v>
      </c>
      <c r="E71" s="128">
        <v>0</v>
      </c>
      <c r="F71" s="128">
        <v>0</v>
      </c>
      <c r="G71" s="128">
        <v>0</v>
      </c>
      <c r="H71" s="128">
        <v>0</v>
      </c>
      <c r="I71" s="128">
        <v>0</v>
      </c>
      <c r="J71" s="142">
        <v>0</v>
      </c>
      <c r="K71" s="128">
        <v>0</v>
      </c>
      <c r="L71" s="128">
        <v>0</v>
      </c>
      <c r="M71" s="128">
        <v>0</v>
      </c>
      <c r="N71" s="128">
        <v>0</v>
      </c>
      <c r="O71" s="128">
        <v>0</v>
      </c>
      <c r="P71" s="128">
        <v>0</v>
      </c>
      <c r="Q71" s="147">
        <v>0</v>
      </c>
      <c r="R71" s="128">
        <v>0</v>
      </c>
      <c r="S71" s="128">
        <v>0</v>
      </c>
      <c r="T71" s="128">
        <v>0</v>
      </c>
      <c r="U71" s="128">
        <v>0</v>
      </c>
      <c r="V71" s="128">
        <v>0</v>
      </c>
      <c r="W71" s="128">
        <v>0</v>
      </c>
    </row>
    <row r="72" spans="1:23" hidden="1">
      <c r="A72" s="126" t="s">
        <v>110</v>
      </c>
      <c r="B72" s="137" t="s">
        <v>111</v>
      </c>
      <c r="C72" s="128">
        <f t="shared" si="89"/>
        <v>0</v>
      </c>
      <c r="D72" s="128">
        <v>0</v>
      </c>
      <c r="E72" s="128">
        <v>0</v>
      </c>
      <c r="F72" s="128">
        <v>0</v>
      </c>
      <c r="G72" s="128">
        <v>0</v>
      </c>
      <c r="H72" s="128">
        <v>0</v>
      </c>
      <c r="I72" s="128">
        <v>0</v>
      </c>
      <c r="J72" s="142">
        <v>0</v>
      </c>
      <c r="K72" s="128">
        <v>0</v>
      </c>
      <c r="L72" s="128">
        <v>0</v>
      </c>
      <c r="M72" s="128">
        <v>0</v>
      </c>
      <c r="N72" s="128">
        <v>0</v>
      </c>
      <c r="O72" s="128">
        <v>0</v>
      </c>
      <c r="P72" s="128">
        <v>0</v>
      </c>
      <c r="Q72" s="147">
        <v>0</v>
      </c>
      <c r="R72" s="128">
        <v>0</v>
      </c>
      <c r="S72" s="128">
        <v>0</v>
      </c>
      <c r="T72" s="128">
        <v>0</v>
      </c>
      <c r="U72" s="128">
        <v>0</v>
      </c>
      <c r="V72" s="128">
        <v>0</v>
      </c>
      <c r="W72" s="128">
        <v>0</v>
      </c>
    </row>
    <row r="73" spans="1:23" hidden="1">
      <c r="A73" s="126" t="s">
        <v>106</v>
      </c>
      <c r="B73" s="127" t="s">
        <v>107</v>
      </c>
      <c r="C73" s="128">
        <f t="shared" si="89"/>
        <v>0</v>
      </c>
      <c r="D73" s="128">
        <v>0</v>
      </c>
      <c r="E73" s="128">
        <v>0</v>
      </c>
      <c r="F73" s="128">
        <v>0</v>
      </c>
      <c r="G73" s="128">
        <v>0</v>
      </c>
      <c r="H73" s="128">
        <v>0</v>
      </c>
      <c r="I73" s="128">
        <v>0</v>
      </c>
      <c r="J73" s="142">
        <v>0</v>
      </c>
      <c r="K73" s="128">
        <v>0</v>
      </c>
      <c r="L73" s="128">
        <v>0</v>
      </c>
      <c r="M73" s="128">
        <v>0</v>
      </c>
      <c r="N73" s="128">
        <v>0</v>
      </c>
      <c r="O73" s="128">
        <v>0</v>
      </c>
      <c r="P73" s="128">
        <v>0</v>
      </c>
      <c r="Q73" s="147">
        <v>0</v>
      </c>
      <c r="R73" s="128">
        <v>0</v>
      </c>
      <c r="S73" s="128">
        <v>0</v>
      </c>
      <c r="T73" s="128">
        <v>0</v>
      </c>
      <c r="U73" s="128">
        <v>0</v>
      </c>
      <c r="V73" s="128">
        <v>0</v>
      </c>
      <c r="W73" s="128">
        <v>0</v>
      </c>
    </row>
    <row r="74" spans="1:23" ht="22.8" hidden="1">
      <c r="A74" s="126" t="s">
        <v>112</v>
      </c>
      <c r="B74" s="137" t="s">
        <v>113</v>
      </c>
      <c r="C74" s="128">
        <f t="shared" si="89"/>
        <v>0</v>
      </c>
      <c r="D74" s="128">
        <v>0</v>
      </c>
      <c r="E74" s="128">
        <v>0</v>
      </c>
      <c r="F74" s="128">
        <v>0</v>
      </c>
      <c r="G74" s="128">
        <v>0</v>
      </c>
      <c r="H74" s="128">
        <v>0</v>
      </c>
      <c r="I74" s="128">
        <v>0</v>
      </c>
      <c r="J74" s="142">
        <v>0</v>
      </c>
      <c r="K74" s="128">
        <v>0</v>
      </c>
      <c r="L74" s="128">
        <v>0</v>
      </c>
      <c r="M74" s="128">
        <v>0</v>
      </c>
      <c r="N74" s="128">
        <v>0</v>
      </c>
      <c r="O74" s="128">
        <v>0</v>
      </c>
      <c r="P74" s="128"/>
      <c r="Q74" s="147"/>
      <c r="R74" s="128"/>
      <c r="S74" s="128"/>
      <c r="T74" s="128"/>
      <c r="U74" s="128"/>
      <c r="V74" s="128"/>
      <c r="W74" s="128"/>
    </row>
    <row r="75" spans="1:23" ht="22.8" hidden="1">
      <c r="A75" s="126" t="s">
        <v>114</v>
      </c>
      <c r="B75" s="137" t="s">
        <v>115</v>
      </c>
      <c r="C75" s="128">
        <f t="shared" si="89"/>
        <v>0</v>
      </c>
      <c r="D75" s="128">
        <v>0</v>
      </c>
      <c r="E75" s="128">
        <v>0</v>
      </c>
      <c r="F75" s="128">
        <v>0</v>
      </c>
      <c r="G75" s="128">
        <v>0</v>
      </c>
      <c r="H75" s="128">
        <v>0</v>
      </c>
      <c r="I75" s="128">
        <v>0</v>
      </c>
      <c r="J75" s="142">
        <v>0</v>
      </c>
      <c r="K75" s="128">
        <v>0</v>
      </c>
      <c r="L75" s="128">
        <v>0</v>
      </c>
      <c r="M75" s="128">
        <v>0</v>
      </c>
      <c r="N75" s="128">
        <v>0</v>
      </c>
      <c r="O75" s="128">
        <v>0</v>
      </c>
      <c r="P75" s="128">
        <v>0</v>
      </c>
      <c r="Q75" s="147">
        <v>0</v>
      </c>
      <c r="R75" s="128">
        <v>0</v>
      </c>
      <c r="S75" s="128">
        <v>0</v>
      </c>
      <c r="T75" s="128">
        <v>0</v>
      </c>
      <c r="U75" s="128">
        <v>0</v>
      </c>
      <c r="V75" s="128">
        <v>0</v>
      </c>
      <c r="W75" s="128">
        <v>0</v>
      </c>
    </row>
    <row r="76" spans="1:23">
      <c r="A76" s="126" t="s">
        <v>116</v>
      </c>
      <c r="B76" s="137" t="s">
        <v>117</v>
      </c>
      <c r="C76" s="128">
        <f t="shared" si="89"/>
        <v>-1000000</v>
      </c>
      <c r="D76" s="128"/>
      <c r="E76" s="128"/>
      <c r="F76" s="128"/>
      <c r="G76" s="128"/>
      <c r="H76" s="128"/>
      <c r="I76" s="128"/>
      <c r="J76" s="142">
        <v>0</v>
      </c>
      <c r="K76" s="128"/>
      <c r="L76" s="128"/>
      <c r="M76" s="128">
        <v>0</v>
      </c>
      <c r="N76" s="128"/>
      <c r="O76" s="128"/>
      <c r="P76" s="128"/>
      <c r="Q76" s="147"/>
      <c r="R76" s="128"/>
      <c r="S76" s="128"/>
      <c r="T76" s="128">
        <v>0</v>
      </c>
      <c r="U76" s="128"/>
      <c r="V76" s="128">
        <v>-1000000</v>
      </c>
      <c r="W76" s="128"/>
    </row>
    <row r="77" spans="1:23">
      <c r="A77" s="126"/>
      <c r="B77" s="137"/>
      <c r="C77" s="128"/>
      <c r="D77" s="128"/>
      <c r="E77" s="128"/>
      <c r="F77" s="128"/>
      <c r="G77" s="128"/>
      <c r="H77" s="128"/>
      <c r="I77" s="128"/>
      <c r="J77" s="142"/>
      <c r="K77" s="128"/>
      <c r="L77" s="128"/>
      <c r="M77" s="128"/>
      <c r="N77" s="128"/>
      <c r="O77" s="128"/>
      <c r="P77" s="128"/>
      <c r="Q77" s="147"/>
      <c r="R77" s="128"/>
      <c r="S77" s="128"/>
      <c r="T77" s="128"/>
      <c r="U77" s="128"/>
      <c r="V77" s="128"/>
      <c r="W77" s="128"/>
    </row>
    <row r="78" spans="1:23" ht="12" hidden="1">
      <c r="A78" s="133" t="s">
        <v>118</v>
      </c>
      <c r="B78" s="134" t="s">
        <v>119</v>
      </c>
      <c r="C78" s="135">
        <f>SUM(C79)</f>
        <v>0</v>
      </c>
      <c r="D78" s="135">
        <f t="shared" ref="D78:W78" si="90">SUM(D79)</f>
        <v>0</v>
      </c>
      <c r="E78" s="135">
        <f t="shared" si="90"/>
        <v>0</v>
      </c>
      <c r="F78" s="135">
        <f t="shared" si="90"/>
        <v>0</v>
      </c>
      <c r="G78" s="135">
        <f t="shared" si="90"/>
        <v>0</v>
      </c>
      <c r="H78" s="135">
        <f t="shared" si="90"/>
        <v>0</v>
      </c>
      <c r="I78" s="135">
        <f t="shared" si="90"/>
        <v>0</v>
      </c>
      <c r="J78" s="135">
        <f t="shared" si="90"/>
        <v>0</v>
      </c>
      <c r="K78" s="135">
        <f t="shared" si="90"/>
        <v>0</v>
      </c>
      <c r="L78" s="135">
        <f t="shared" si="90"/>
        <v>0</v>
      </c>
      <c r="M78" s="135">
        <f t="shared" si="90"/>
        <v>0</v>
      </c>
      <c r="N78" s="135">
        <f t="shared" si="90"/>
        <v>0</v>
      </c>
      <c r="O78" s="135">
        <f t="shared" si="90"/>
        <v>0</v>
      </c>
      <c r="P78" s="135">
        <f t="shared" si="90"/>
        <v>0</v>
      </c>
      <c r="Q78" s="150">
        <f t="shared" si="90"/>
        <v>0</v>
      </c>
      <c r="R78" s="135">
        <f t="shared" si="90"/>
        <v>0</v>
      </c>
      <c r="S78" s="135">
        <f t="shared" si="90"/>
        <v>0</v>
      </c>
      <c r="T78" s="135">
        <f t="shared" si="90"/>
        <v>0</v>
      </c>
      <c r="U78" s="135">
        <f t="shared" si="90"/>
        <v>0</v>
      </c>
      <c r="V78" s="135">
        <f t="shared" si="90"/>
        <v>0</v>
      </c>
      <c r="W78" s="135">
        <f t="shared" si="90"/>
        <v>0</v>
      </c>
    </row>
    <row r="79" spans="1:23" hidden="1">
      <c r="A79" s="126" t="s">
        <v>120</v>
      </c>
      <c r="B79" s="137" t="s">
        <v>121</v>
      </c>
      <c r="C79" s="128">
        <f>SUM(E79:W79)</f>
        <v>0</v>
      </c>
      <c r="D79" s="128">
        <v>0</v>
      </c>
      <c r="E79" s="128">
        <v>0</v>
      </c>
      <c r="F79" s="128">
        <v>0</v>
      </c>
      <c r="G79" s="128">
        <v>0</v>
      </c>
      <c r="H79" s="128">
        <v>0</v>
      </c>
      <c r="I79" s="128">
        <v>0</v>
      </c>
      <c r="J79" s="128">
        <v>0</v>
      </c>
      <c r="K79" s="128">
        <v>0</v>
      </c>
      <c r="L79" s="128">
        <v>0</v>
      </c>
      <c r="M79" s="128">
        <v>0</v>
      </c>
      <c r="N79" s="128">
        <v>0</v>
      </c>
      <c r="O79" s="128">
        <v>0</v>
      </c>
      <c r="P79" s="128">
        <v>0</v>
      </c>
      <c r="Q79" s="147">
        <v>0</v>
      </c>
      <c r="R79" s="128">
        <v>0</v>
      </c>
      <c r="S79" s="128">
        <v>0</v>
      </c>
      <c r="T79" s="128">
        <v>0</v>
      </c>
      <c r="U79" s="128">
        <v>0</v>
      </c>
      <c r="V79" s="128">
        <v>0</v>
      </c>
      <c r="W79" s="128">
        <v>0</v>
      </c>
    </row>
    <row r="80" spans="1:23" hidden="1">
      <c r="A80" s="126"/>
      <c r="B80" s="127"/>
      <c r="C80" s="127"/>
      <c r="D80" s="127"/>
      <c r="E80" s="127"/>
      <c r="F80" s="127"/>
      <c r="G80" s="127"/>
      <c r="H80" s="127"/>
      <c r="I80" s="128"/>
      <c r="J80" s="152"/>
      <c r="K80" s="127"/>
      <c r="L80" s="127"/>
      <c r="M80" s="127"/>
      <c r="N80" s="127"/>
      <c r="O80" s="127"/>
      <c r="P80" s="127"/>
      <c r="Q80" s="154"/>
      <c r="R80" s="127"/>
      <c r="S80" s="127"/>
      <c r="T80" s="127"/>
      <c r="U80" s="128"/>
      <c r="V80" s="128"/>
      <c r="W80" s="128"/>
    </row>
    <row r="81" spans="1:24" hidden="1">
      <c r="A81" s="126"/>
      <c r="B81" s="127"/>
      <c r="C81" s="127"/>
      <c r="D81" s="127"/>
      <c r="E81" s="127"/>
      <c r="F81" s="127"/>
      <c r="G81" s="127"/>
      <c r="H81" s="127"/>
      <c r="I81" s="128"/>
      <c r="J81" s="152"/>
      <c r="K81" s="127"/>
      <c r="L81" s="127"/>
      <c r="M81" s="127"/>
      <c r="N81" s="127"/>
      <c r="O81" s="127"/>
      <c r="P81" s="127"/>
      <c r="Q81" s="154"/>
      <c r="R81" s="127"/>
      <c r="S81" s="127"/>
      <c r="T81" s="127"/>
      <c r="U81" s="128"/>
      <c r="V81" s="128"/>
      <c r="W81" s="128"/>
    </row>
    <row r="82" spans="1:24" ht="12" hidden="1">
      <c r="A82" s="129">
        <v>2</v>
      </c>
      <c r="B82" s="130" t="s">
        <v>122</v>
      </c>
      <c r="C82" s="131">
        <f>+C89+C98+C94+C84</f>
        <v>0</v>
      </c>
      <c r="D82" s="131">
        <f t="shared" ref="D82" si="91">+D89+D98+D94+D84</f>
        <v>0</v>
      </c>
      <c r="E82" s="131">
        <f t="shared" ref="E82:W82" si="92">+E89+E98+E94+E84</f>
        <v>0</v>
      </c>
      <c r="F82" s="131">
        <f t="shared" si="92"/>
        <v>0</v>
      </c>
      <c r="G82" s="131">
        <f t="shared" si="92"/>
        <v>0</v>
      </c>
      <c r="H82" s="131">
        <f t="shared" si="92"/>
        <v>0</v>
      </c>
      <c r="I82" s="131">
        <f t="shared" si="92"/>
        <v>0</v>
      </c>
      <c r="J82" s="131">
        <f t="shared" si="92"/>
        <v>0</v>
      </c>
      <c r="K82" s="131">
        <f t="shared" si="92"/>
        <v>0</v>
      </c>
      <c r="L82" s="131">
        <f t="shared" ref="L82" si="93">+L89+L98+L94+L84</f>
        <v>0</v>
      </c>
      <c r="M82" s="131">
        <f t="shared" si="92"/>
        <v>0</v>
      </c>
      <c r="N82" s="131">
        <f t="shared" si="92"/>
        <v>0</v>
      </c>
      <c r="O82" s="131">
        <f t="shared" si="92"/>
        <v>0</v>
      </c>
      <c r="P82" s="131">
        <f t="shared" si="92"/>
        <v>0</v>
      </c>
      <c r="Q82" s="149">
        <f t="shared" ref="Q82:S82" si="94">+Q89+Q98+Q94+Q84</f>
        <v>0</v>
      </c>
      <c r="R82" s="131">
        <f t="shared" si="94"/>
        <v>0</v>
      </c>
      <c r="S82" s="131">
        <f t="shared" si="94"/>
        <v>0</v>
      </c>
      <c r="T82" s="131">
        <f t="shared" si="92"/>
        <v>0</v>
      </c>
      <c r="U82" s="131">
        <f t="shared" si="92"/>
        <v>0</v>
      </c>
      <c r="V82" s="131">
        <f t="shared" ref="V82" si="95">+V89+V98+V94+V84</f>
        <v>0</v>
      </c>
      <c r="W82" s="131">
        <f t="shared" si="92"/>
        <v>0</v>
      </c>
    </row>
    <row r="83" spans="1:24" hidden="1">
      <c r="A83" s="126"/>
      <c r="B83" s="127"/>
      <c r="C83" s="128"/>
      <c r="D83" s="128"/>
      <c r="E83" s="128"/>
      <c r="F83" s="128"/>
      <c r="G83" s="128"/>
      <c r="H83" s="128"/>
      <c r="I83" s="128"/>
      <c r="J83" s="142"/>
      <c r="K83" s="128"/>
      <c r="L83" s="128"/>
      <c r="M83" s="128"/>
      <c r="N83" s="128"/>
      <c r="O83" s="128"/>
      <c r="P83" s="128"/>
      <c r="Q83" s="147"/>
      <c r="R83" s="128"/>
      <c r="S83" s="128"/>
      <c r="T83" s="128"/>
      <c r="U83" s="128"/>
      <c r="V83" s="128"/>
      <c r="W83" s="128"/>
      <c r="X83" s="120"/>
    </row>
    <row r="84" spans="1:24" ht="12" hidden="1">
      <c r="A84" s="133" t="s">
        <v>123</v>
      </c>
      <c r="B84" s="136" t="s">
        <v>124</v>
      </c>
      <c r="C84" s="135">
        <f>SUM(C85:C87)</f>
        <v>0</v>
      </c>
      <c r="D84" s="135">
        <f t="shared" ref="D84" si="96">SUM(D85:D87)</f>
        <v>0</v>
      </c>
      <c r="E84" s="135">
        <f t="shared" ref="E84:L84" si="97">SUM(E85:E87)</f>
        <v>0</v>
      </c>
      <c r="F84" s="135">
        <f t="shared" si="97"/>
        <v>0</v>
      </c>
      <c r="G84" s="135">
        <f t="shared" si="97"/>
        <v>0</v>
      </c>
      <c r="H84" s="135">
        <f t="shared" si="97"/>
        <v>0</v>
      </c>
      <c r="I84" s="135">
        <f t="shared" si="97"/>
        <v>0</v>
      </c>
      <c r="J84" s="135">
        <f t="shared" si="97"/>
        <v>0</v>
      </c>
      <c r="K84" s="135">
        <f t="shared" si="97"/>
        <v>0</v>
      </c>
      <c r="L84" s="135">
        <f t="shared" si="97"/>
        <v>0</v>
      </c>
      <c r="M84" s="135">
        <f t="shared" ref="M84:W84" si="98">SUM(M86:M87)</f>
        <v>0</v>
      </c>
      <c r="N84" s="135">
        <f t="shared" si="98"/>
        <v>0</v>
      </c>
      <c r="O84" s="135">
        <f t="shared" si="98"/>
        <v>0</v>
      </c>
      <c r="P84" s="135">
        <f t="shared" si="98"/>
        <v>0</v>
      </c>
      <c r="Q84" s="150">
        <f t="shared" ref="Q84:S84" si="99">SUM(Q86:Q87)</f>
        <v>0</v>
      </c>
      <c r="R84" s="135">
        <f t="shared" si="99"/>
        <v>0</v>
      </c>
      <c r="S84" s="135">
        <f t="shared" si="99"/>
        <v>0</v>
      </c>
      <c r="T84" s="135">
        <f t="shared" si="98"/>
        <v>0</v>
      </c>
      <c r="U84" s="135">
        <f t="shared" si="98"/>
        <v>0</v>
      </c>
      <c r="V84" s="135">
        <f t="shared" ref="V84" si="100">SUM(V86:V87)</f>
        <v>0</v>
      </c>
      <c r="W84" s="135">
        <f t="shared" si="98"/>
        <v>0</v>
      </c>
    </row>
    <row r="85" spans="1:24" ht="12" hidden="1">
      <c r="A85" s="126" t="s">
        <v>125</v>
      </c>
      <c r="B85" s="127" t="s">
        <v>126</v>
      </c>
      <c r="C85" s="128">
        <f>SUM(E85:W85)</f>
        <v>0</v>
      </c>
      <c r="D85" s="128"/>
      <c r="E85" s="135"/>
      <c r="F85" s="135"/>
      <c r="G85" s="135"/>
      <c r="H85" s="135"/>
      <c r="I85" s="128">
        <v>0</v>
      </c>
      <c r="J85" s="128">
        <v>0</v>
      </c>
      <c r="K85" s="135"/>
      <c r="L85" s="128">
        <v>0</v>
      </c>
      <c r="M85" s="135"/>
      <c r="N85" s="128">
        <v>0</v>
      </c>
      <c r="O85" s="135"/>
      <c r="P85" s="135"/>
      <c r="Q85" s="150"/>
      <c r="R85" s="135"/>
      <c r="S85" s="135"/>
      <c r="T85" s="135"/>
      <c r="U85" s="135"/>
      <c r="V85" s="135"/>
      <c r="W85" s="135"/>
    </row>
    <row r="86" spans="1:24" ht="12" hidden="1">
      <c r="A86" s="126" t="s">
        <v>127</v>
      </c>
      <c r="B86" s="127" t="s">
        <v>128</v>
      </c>
      <c r="C86" s="128">
        <f>SUM(E86:W86)</f>
        <v>0</v>
      </c>
      <c r="D86" s="128"/>
      <c r="E86" s="135"/>
      <c r="F86" s="128">
        <v>0</v>
      </c>
      <c r="G86" s="128"/>
      <c r="H86" s="135"/>
      <c r="I86" s="128">
        <v>0</v>
      </c>
      <c r="J86" s="128">
        <v>0</v>
      </c>
      <c r="K86" s="135"/>
      <c r="L86" s="135"/>
      <c r="M86" s="128">
        <v>0</v>
      </c>
      <c r="N86" s="128">
        <v>0</v>
      </c>
      <c r="O86" s="135"/>
      <c r="P86" s="135"/>
      <c r="Q86" s="150"/>
      <c r="R86" s="135"/>
      <c r="S86" s="135"/>
      <c r="T86" s="135"/>
      <c r="U86" s="135"/>
      <c r="V86" s="135"/>
      <c r="W86" s="135"/>
    </row>
    <row r="87" spans="1:24" hidden="1">
      <c r="A87" s="126" t="s">
        <v>129</v>
      </c>
      <c r="B87" s="127" t="s">
        <v>130</v>
      </c>
      <c r="C87" s="128">
        <f>SUM(E87:W87)</f>
        <v>0</v>
      </c>
      <c r="D87" s="128"/>
      <c r="E87" s="128"/>
      <c r="F87" s="128">
        <v>0</v>
      </c>
      <c r="G87" s="128"/>
      <c r="H87" s="128"/>
      <c r="I87" s="128">
        <v>0</v>
      </c>
      <c r="J87" s="142">
        <v>0</v>
      </c>
      <c r="K87" s="128"/>
      <c r="L87" s="128"/>
      <c r="M87" s="128">
        <v>0</v>
      </c>
      <c r="N87" s="128">
        <v>0</v>
      </c>
      <c r="O87" s="128"/>
      <c r="P87" s="128"/>
      <c r="Q87" s="147"/>
      <c r="R87" s="128"/>
      <c r="S87" s="128"/>
      <c r="T87" s="128"/>
      <c r="U87" s="128"/>
      <c r="V87" s="128"/>
      <c r="W87" s="128"/>
    </row>
    <row r="88" spans="1:24" hidden="1">
      <c r="A88" s="126"/>
      <c r="B88" s="127"/>
      <c r="C88" s="128"/>
      <c r="D88" s="128"/>
      <c r="E88" s="128"/>
      <c r="F88" s="128"/>
      <c r="G88" s="128"/>
      <c r="H88" s="128"/>
      <c r="I88" s="128"/>
      <c r="J88" s="142"/>
      <c r="K88" s="128"/>
      <c r="L88" s="128"/>
      <c r="M88" s="128"/>
      <c r="N88" s="128"/>
      <c r="O88" s="128"/>
      <c r="P88" s="128"/>
      <c r="Q88" s="147"/>
      <c r="R88" s="128"/>
      <c r="S88" s="128"/>
      <c r="T88" s="128"/>
      <c r="U88" s="128"/>
      <c r="V88" s="128"/>
      <c r="W88" s="128"/>
    </row>
    <row r="89" spans="1:24" ht="24" hidden="1">
      <c r="A89" s="133" t="s">
        <v>131</v>
      </c>
      <c r="B89" s="136" t="s">
        <v>132</v>
      </c>
      <c r="C89" s="135">
        <f>SUM(C90:C92)</f>
        <v>0</v>
      </c>
      <c r="D89" s="135">
        <f t="shared" ref="D89" si="101">SUM(D90:D92)</f>
        <v>0</v>
      </c>
      <c r="E89" s="135">
        <f t="shared" ref="E89:J89" si="102">SUM(E90:E92)</f>
        <v>0</v>
      </c>
      <c r="F89" s="135">
        <f t="shared" si="102"/>
        <v>0</v>
      </c>
      <c r="G89" s="135">
        <f t="shared" si="102"/>
        <v>0</v>
      </c>
      <c r="H89" s="135">
        <f t="shared" si="102"/>
        <v>0</v>
      </c>
      <c r="I89" s="135">
        <f t="shared" si="102"/>
        <v>0</v>
      </c>
      <c r="J89" s="135">
        <f t="shared" si="102"/>
        <v>0</v>
      </c>
      <c r="K89" s="135">
        <f t="shared" ref="K89:W89" si="103">SUM(K90:K91)</f>
        <v>0</v>
      </c>
      <c r="L89" s="135">
        <f t="shared" ref="L89" si="104">SUM(L90:L91)</f>
        <v>0</v>
      </c>
      <c r="M89" s="135">
        <f t="shared" si="103"/>
        <v>0</v>
      </c>
      <c r="N89" s="135">
        <f t="shared" si="103"/>
        <v>0</v>
      </c>
      <c r="O89" s="135">
        <f t="shared" si="103"/>
        <v>0</v>
      </c>
      <c r="P89" s="135">
        <f t="shared" si="103"/>
        <v>0</v>
      </c>
      <c r="Q89" s="150">
        <f t="shared" si="103"/>
        <v>0</v>
      </c>
      <c r="R89" s="135">
        <f t="shared" si="103"/>
        <v>0</v>
      </c>
      <c r="S89" s="135">
        <f t="shared" ref="S89" si="105">SUM(S90:S91)</f>
        <v>0</v>
      </c>
      <c r="T89" s="135">
        <f t="shared" si="103"/>
        <v>0</v>
      </c>
      <c r="U89" s="135">
        <f t="shared" si="103"/>
        <v>0</v>
      </c>
      <c r="V89" s="135">
        <f t="shared" ref="V89" si="106">SUM(V90:V91)</f>
        <v>0</v>
      </c>
      <c r="W89" s="135">
        <f t="shared" si="103"/>
        <v>0</v>
      </c>
    </row>
    <row r="90" spans="1:24" hidden="1">
      <c r="A90" s="126" t="s">
        <v>133</v>
      </c>
      <c r="B90" s="127" t="s">
        <v>134</v>
      </c>
      <c r="C90" s="128">
        <f>SUM(E90:W90)</f>
        <v>0</v>
      </c>
      <c r="D90" s="128">
        <v>0</v>
      </c>
      <c r="E90" s="128">
        <v>0</v>
      </c>
      <c r="F90" s="128">
        <v>0</v>
      </c>
      <c r="G90" s="128">
        <v>0</v>
      </c>
      <c r="H90" s="128">
        <v>0</v>
      </c>
      <c r="I90" s="128">
        <v>0</v>
      </c>
      <c r="J90" s="142">
        <v>0</v>
      </c>
      <c r="K90" s="128">
        <v>0</v>
      </c>
      <c r="L90" s="128">
        <v>0</v>
      </c>
      <c r="M90" s="128">
        <v>0</v>
      </c>
      <c r="N90" s="128">
        <v>0</v>
      </c>
      <c r="O90" s="128">
        <v>0</v>
      </c>
      <c r="P90" s="128">
        <v>0</v>
      </c>
      <c r="Q90" s="147">
        <v>0</v>
      </c>
      <c r="R90" s="128">
        <v>0</v>
      </c>
      <c r="S90" s="128">
        <v>0</v>
      </c>
      <c r="T90" s="128">
        <v>0</v>
      </c>
      <c r="U90" s="128">
        <v>0</v>
      </c>
      <c r="V90" s="128">
        <v>0</v>
      </c>
      <c r="W90" s="128">
        <v>0</v>
      </c>
    </row>
    <row r="91" spans="1:24" hidden="1">
      <c r="A91" s="126" t="s">
        <v>135</v>
      </c>
      <c r="B91" s="127" t="s">
        <v>136</v>
      </c>
      <c r="C91" s="128">
        <f>SUM(E91:W91)</f>
        <v>0</v>
      </c>
      <c r="D91" s="128">
        <v>0</v>
      </c>
      <c r="E91" s="128">
        <v>0</v>
      </c>
      <c r="F91" s="128">
        <v>0</v>
      </c>
      <c r="G91" s="128">
        <v>0</v>
      </c>
      <c r="H91" s="128">
        <v>0</v>
      </c>
      <c r="I91" s="128">
        <v>0</v>
      </c>
      <c r="J91" s="142">
        <v>0</v>
      </c>
      <c r="K91" s="128">
        <v>0</v>
      </c>
      <c r="L91" s="128">
        <v>0</v>
      </c>
      <c r="M91" s="128" t="s">
        <v>740</v>
      </c>
      <c r="N91" s="128">
        <v>0</v>
      </c>
      <c r="O91" s="128">
        <v>0</v>
      </c>
      <c r="P91" s="128">
        <v>0</v>
      </c>
      <c r="Q91" s="147">
        <v>0</v>
      </c>
      <c r="R91" s="128">
        <v>0</v>
      </c>
      <c r="S91" s="128">
        <v>0</v>
      </c>
      <c r="T91" s="128">
        <v>0</v>
      </c>
      <c r="U91" s="128">
        <v>0</v>
      </c>
      <c r="V91" s="128">
        <v>0</v>
      </c>
      <c r="W91" s="128">
        <v>0</v>
      </c>
    </row>
    <row r="92" spans="1:24" hidden="1">
      <c r="A92" s="126" t="s">
        <v>137</v>
      </c>
      <c r="B92" s="127" t="s">
        <v>138</v>
      </c>
      <c r="C92" s="128">
        <f>SUM(E92:W92)</f>
        <v>0</v>
      </c>
      <c r="D92" s="128"/>
      <c r="E92" s="128"/>
      <c r="F92" s="128">
        <v>0</v>
      </c>
      <c r="G92" s="128"/>
      <c r="H92" s="128"/>
      <c r="I92" s="128"/>
      <c r="J92" s="142">
        <v>0</v>
      </c>
      <c r="K92" s="128"/>
      <c r="L92" s="128"/>
      <c r="M92" s="128"/>
      <c r="N92" s="128"/>
      <c r="O92" s="128"/>
      <c r="P92" s="128"/>
      <c r="Q92" s="147"/>
      <c r="R92" s="128"/>
      <c r="S92" s="128"/>
      <c r="T92" s="128"/>
      <c r="U92" s="128"/>
      <c r="V92" s="128"/>
      <c r="W92" s="128"/>
    </row>
    <row r="93" spans="1:24" hidden="1">
      <c r="A93" s="126"/>
      <c r="B93" s="127"/>
      <c r="C93" s="127"/>
      <c r="D93" s="127"/>
      <c r="E93" s="127"/>
      <c r="F93" s="127"/>
      <c r="G93" s="127"/>
      <c r="H93" s="127"/>
      <c r="I93" s="128"/>
      <c r="J93" s="152"/>
      <c r="K93" s="127"/>
      <c r="L93" s="127"/>
      <c r="M93" s="127"/>
      <c r="N93" s="127"/>
      <c r="O93" s="127"/>
      <c r="P93" s="127"/>
      <c r="Q93" s="154"/>
      <c r="R93" s="127"/>
      <c r="S93" s="127"/>
      <c r="T93" s="127"/>
      <c r="U93" s="128"/>
      <c r="V93" s="128"/>
      <c r="W93" s="128"/>
    </row>
    <row r="94" spans="1:24" ht="13.2" hidden="1" customHeight="1">
      <c r="A94" s="133" t="s">
        <v>139</v>
      </c>
      <c r="B94" s="136" t="s">
        <v>140</v>
      </c>
      <c r="C94" s="135">
        <f>SUM(C95:C96)</f>
        <v>0</v>
      </c>
      <c r="D94" s="135">
        <f t="shared" ref="D94:U94" si="107">SUM(D95:D96)</f>
        <v>0</v>
      </c>
      <c r="E94" s="135">
        <f t="shared" si="107"/>
        <v>0</v>
      </c>
      <c r="F94" s="135">
        <f t="shared" si="107"/>
        <v>0</v>
      </c>
      <c r="G94" s="135">
        <f t="shared" si="107"/>
        <v>0</v>
      </c>
      <c r="H94" s="135">
        <f t="shared" si="107"/>
        <v>0</v>
      </c>
      <c r="I94" s="135">
        <f t="shared" si="107"/>
        <v>0</v>
      </c>
      <c r="J94" s="135">
        <f t="shared" si="107"/>
        <v>0</v>
      </c>
      <c r="K94" s="135">
        <f t="shared" si="107"/>
        <v>0</v>
      </c>
      <c r="L94" s="135">
        <f t="shared" si="107"/>
        <v>0</v>
      </c>
      <c r="M94" s="135">
        <f t="shared" si="107"/>
        <v>0</v>
      </c>
      <c r="N94" s="135">
        <f t="shared" si="107"/>
        <v>0</v>
      </c>
      <c r="O94" s="135">
        <f t="shared" si="107"/>
        <v>0</v>
      </c>
      <c r="P94" s="135">
        <f t="shared" si="107"/>
        <v>0</v>
      </c>
      <c r="Q94" s="135">
        <f t="shared" si="107"/>
        <v>0</v>
      </c>
      <c r="R94" s="135">
        <f t="shared" si="107"/>
        <v>0</v>
      </c>
      <c r="S94" s="135">
        <f t="shared" ref="S94" si="108">SUM(S95:S96)</f>
        <v>0</v>
      </c>
      <c r="T94" s="135">
        <f t="shared" si="107"/>
        <v>0</v>
      </c>
      <c r="U94" s="135">
        <f t="shared" si="107"/>
        <v>0</v>
      </c>
      <c r="V94" s="135">
        <f t="shared" ref="V94:W94" si="109">SUM(V96:V96)</f>
        <v>0</v>
      </c>
      <c r="W94" s="135">
        <f t="shared" si="109"/>
        <v>0</v>
      </c>
    </row>
    <row r="95" spans="1:24" ht="12" hidden="1">
      <c r="A95" s="126" t="s">
        <v>141</v>
      </c>
      <c r="B95" s="127" t="s">
        <v>142</v>
      </c>
      <c r="C95" s="128">
        <f>SUM(D95:W95)</f>
        <v>0</v>
      </c>
      <c r="D95" s="128">
        <v>0</v>
      </c>
      <c r="E95" s="128"/>
      <c r="F95" s="128"/>
      <c r="G95" s="128"/>
      <c r="H95" s="128"/>
      <c r="I95" s="128">
        <v>0</v>
      </c>
      <c r="J95" s="128">
        <v>0</v>
      </c>
      <c r="K95" s="128"/>
      <c r="L95" s="128"/>
      <c r="M95" s="128"/>
      <c r="N95" s="128">
        <v>0</v>
      </c>
      <c r="O95" s="128">
        <v>0</v>
      </c>
      <c r="P95" s="128">
        <v>0</v>
      </c>
      <c r="Q95" s="128">
        <v>0</v>
      </c>
      <c r="R95" s="128">
        <v>0</v>
      </c>
      <c r="S95" s="128">
        <v>0</v>
      </c>
      <c r="T95" s="128">
        <v>0</v>
      </c>
      <c r="U95" s="128">
        <v>0</v>
      </c>
      <c r="V95" s="128"/>
      <c r="W95" s="135"/>
    </row>
    <row r="96" spans="1:24" hidden="1">
      <c r="A96" s="126" t="s">
        <v>143</v>
      </c>
      <c r="B96" s="127" t="s">
        <v>144</v>
      </c>
      <c r="C96" s="128">
        <f>SUM(E96:W96)</f>
        <v>0</v>
      </c>
      <c r="D96" s="128">
        <v>0</v>
      </c>
      <c r="E96" s="128">
        <v>0</v>
      </c>
      <c r="F96" s="128">
        <v>0</v>
      </c>
      <c r="G96" s="128">
        <v>0</v>
      </c>
      <c r="H96" s="128">
        <v>0</v>
      </c>
      <c r="I96" s="128">
        <v>0</v>
      </c>
      <c r="J96" s="142">
        <v>0</v>
      </c>
      <c r="K96" s="128">
        <v>0</v>
      </c>
      <c r="L96" s="128">
        <v>0</v>
      </c>
      <c r="M96" s="128">
        <v>0</v>
      </c>
      <c r="N96" s="128">
        <v>0</v>
      </c>
      <c r="O96" s="128">
        <v>0</v>
      </c>
      <c r="P96" s="128">
        <v>0</v>
      </c>
      <c r="Q96" s="147">
        <v>0</v>
      </c>
      <c r="R96" s="128">
        <v>0</v>
      </c>
      <c r="S96" s="128">
        <v>0</v>
      </c>
      <c r="T96" s="128">
        <v>0</v>
      </c>
      <c r="U96" s="128">
        <v>0</v>
      </c>
      <c r="V96" s="128">
        <v>0</v>
      </c>
      <c r="W96" s="128">
        <v>0</v>
      </c>
    </row>
    <row r="97" spans="1:23" hidden="1">
      <c r="A97" s="126"/>
      <c r="B97" s="127"/>
      <c r="C97" s="127"/>
      <c r="D97" s="127"/>
      <c r="E97" s="127"/>
      <c r="F97" s="127"/>
      <c r="G97" s="127"/>
      <c r="H97" s="127"/>
      <c r="I97" s="128"/>
      <c r="J97" s="152"/>
      <c r="K97" s="127"/>
      <c r="L97" s="127"/>
      <c r="M97" s="127"/>
      <c r="N97" s="127"/>
      <c r="O97" s="127"/>
      <c r="P97" s="127"/>
      <c r="Q97" s="154"/>
      <c r="R97" s="127"/>
      <c r="S97" s="127"/>
      <c r="T97" s="127"/>
      <c r="U97" s="128"/>
      <c r="V97" s="128"/>
      <c r="W97" s="128"/>
    </row>
    <row r="98" spans="1:23" ht="10.8" hidden="1" customHeight="1">
      <c r="A98" s="133" t="s">
        <v>145</v>
      </c>
      <c r="B98" s="136" t="s">
        <v>146</v>
      </c>
      <c r="C98" s="135">
        <f>SUM(C99:C103)</f>
        <v>0</v>
      </c>
      <c r="D98" s="135">
        <f t="shared" ref="D98" si="110">SUM(D99:D103)</f>
        <v>0</v>
      </c>
      <c r="E98" s="135">
        <f t="shared" ref="E98:U98" si="111">SUM(E99:E103)</f>
        <v>0</v>
      </c>
      <c r="F98" s="135">
        <f t="shared" si="111"/>
        <v>0</v>
      </c>
      <c r="G98" s="135">
        <f t="shared" si="111"/>
        <v>0</v>
      </c>
      <c r="H98" s="135">
        <f t="shared" si="111"/>
        <v>0</v>
      </c>
      <c r="I98" s="135">
        <f t="shared" si="111"/>
        <v>0</v>
      </c>
      <c r="J98" s="135">
        <f t="shared" si="111"/>
        <v>0</v>
      </c>
      <c r="K98" s="135">
        <f t="shared" si="111"/>
        <v>0</v>
      </c>
      <c r="L98" s="135">
        <f t="shared" ref="L98" si="112">SUM(L99:L103)</f>
        <v>0</v>
      </c>
      <c r="M98" s="135">
        <f t="shared" si="111"/>
        <v>0</v>
      </c>
      <c r="N98" s="135">
        <f t="shared" si="111"/>
        <v>0</v>
      </c>
      <c r="O98" s="135">
        <f t="shared" si="111"/>
        <v>0</v>
      </c>
      <c r="P98" s="135">
        <f t="shared" si="111"/>
        <v>0</v>
      </c>
      <c r="Q98" s="135">
        <f t="shared" ref="Q98:S98" si="113">SUM(Q99:Q103)</f>
        <v>0</v>
      </c>
      <c r="R98" s="135">
        <f t="shared" si="113"/>
        <v>0</v>
      </c>
      <c r="S98" s="135">
        <f t="shared" si="113"/>
        <v>0</v>
      </c>
      <c r="T98" s="135">
        <f t="shared" si="111"/>
        <v>0</v>
      </c>
      <c r="U98" s="135">
        <f t="shared" si="111"/>
        <v>0</v>
      </c>
      <c r="V98" s="135">
        <f>SUM(V99:V101)</f>
        <v>0</v>
      </c>
      <c r="W98" s="135">
        <f>SUM(W99:W101)</f>
        <v>0</v>
      </c>
    </row>
    <row r="99" spans="1:23" hidden="1">
      <c r="A99" s="126" t="s">
        <v>147</v>
      </c>
      <c r="B99" s="127" t="s">
        <v>148</v>
      </c>
      <c r="C99" s="128">
        <f>SUM(E99:W99)</f>
        <v>0</v>
      </c>
      <c r="D99" s="128">
        <v>0</v>
      </c>
      <c r="E99" s="128">
        <v>0</v>
      </c>
      <c r="F99" s="128">
        <v>0</v>
      </c>
      <c r="G99" s="128">
        <v>0</v>
      </c>
      <c r="H99" s="128">
        <v>0</v>
      </c>
      <c r="I99" s="128">
        <v>0</v>
      </c>
      <c r="J99" s="128">
        <v>0</v>
      </c>
      <c r="K99" s="128">
        <v>0</v>
      </c>
      <c r="L99" s="128">
        <v>0</v>
      </c>
      <c r="M99" s="128">
        <v>0</v>
      </c>
      <c r="N99" s="128">
        <v>0</v>
      </c>
      <c r="O99" s="128">
        <v>0</v>
      </c>
      <c r="P99" s="128">
        <v>0</v>
      </c>
      <c r="Q99" s="147">
        <v>0</v>
      </c>
      <c r="R99" s="128">
        <v>0</v>
      </c>
      <c r="S99" s="128">
        <v>0</v>
      </c>
      <c r="T99" s="128">
        <v>0</v>
      </c>
      <c r="U99" s="128">
        <v>0</v>
      </c>
      <c r="V99" s="128">
        <v>0</v>
      </c>
      <c r="W99" s="128">
        <v>0</v>
      </c>
    </row>
    <row r="100" spans="1:23" hidden="1">
      <c r="A100" s="126" t="s">
        <v>149</v>
      </c>
      <c r="B100" s="127" t="s">
        <v>150</v>
      </c>
      <c r="C100" s="128">
        <f>SUM(E100:W100)</f>
        <v>0</v>
      </c>
      <c r="D100" s="128">
        <v>0</v>
      </c>
      <c r="E100" s="128">
        <v>0</v>
      </c>
      <c r="F100" s="128">
        <v>0</v>
      </c>
      <c r="G100" s="128">
        <v>0</v>
      </c>
      <c r="H100" s="128">
        <v>0</v>
      </c>
      <c r="I100" s="128">
        <v>0</v>
      </c>
      <c r="J100" s="142">
        <v>0</v>
      </c>
      <c r="K100" s="128">
        <v>0</v>
      </c>
      <c r="L100" s="128">
        <v>0</v>
      </c>
      <c r="M100" s="128">
        <v>0</v>
      </c>
      <c r="N100" s="128">
        <v>0</v>
      </c>
      <c r="O100" s="128">
        <v>0</v>
      </c>
      <c r="P100" s="128">
        <v>0</v>
      </c>
      <c r="Q100" s="147">
        <v>0</v>
      </c>
      <c r="R100" s="128">
        <v>0</v>
      </c>
      <c r="S100" s="128">
        <v>0</v>
      </c>
      <c r="T100" s="128">
        <v>0</v>
      </c>
      <c r="U100" s="128">
        <v>0</v>
      </c>
      <c r="V100" s="128">
        <v>0</v>
      </c>
      <c r="W100" s="128">
        <v>0</v>
      </c>
    </row>
    <row r="101" spans="1:23" ht="11.1" hidden="1" customHeight="1">
      <c r="A101" s="126" t="s">
        <v>151</v>
      </c>
      <c r="B101" s="127" t="s">
        <v>152</v>
      </c>
      <c r="C101" s="128">
        <f>SUM(E101:W101)</f>
        <v>0</v>
      </c>
      <c r="D101" s="128">
        <v>0</v>
      </c>
      <c r="E101" s="128">
        <v>0</v>
      </c>
      <c r="F101" s="128">
        <v>0</v>
      </c>
      <c r="G101" s="128">
        <v>0</v>
      </c>
      <c r="H101" s="128">
        <v>0</v>
      </c>
      <c r="I101" s="128">
        <v>0</v>
      </c>
      <c r="J101" s="142">
        <v>0</v>
      </c>
      <c r="K101" s="128">
        <v>0</v>
      </c>
      <c r="L101" s="128">
        <v>0</v>
      </c>
      <c r="M101" s="128">
        <v>0</v>
      </c>
      <c r="N101" s="128">
        <v>0</v>
      </c>
      <c r="O101" s="128">
        <v>0</v>
      </c>
      <c r="P101" s="128">
        <v>0</v>
      </c>
      <c r="Q101" s="147">
        <v>0</v>
      </c>
      <c r="R101" s="128">
        <v>0</v>
      </c>
      <c r="S101" s="128">
        <v>0</v>
      </c>
      <c r="T101" s="128">
        <v>0</v>
      </c>
      <c r="U101" s="128">
        <v>0</v>
      </c>
      <c r="V101" s="128">
        <v>0</v>
      </c>
      <c r="W101" s="128">
        <v>0</v>
      </c>
    </row>
    <row r="102" spans="1:23" ht="11.1" hidden="1" customHeight="1">
      <c r="A102" s="126" t="s">
        <v>153</v>
      </c>
      <c r="B102" s="127" t="s">
        <v>154</v>
      </c>
      <c r="C102" s="128">
        <f>SUM(E102:W102)</f>
        <v>0</v>
      </c>
      <c r="D102" s="128"/>
      <c r="E102" s="128"/>
      <c r="F102" s="128"/>
      <c r="G102" s="128"/>
      <c r="H102" s="128"/>
      <c r="I102" s="128"/>
      <c r="J102" s="142"/>
      <c r="K102" s="128"/>
      <c r="L102" s="128"/>
      <c r="M102" s="128">
        <v>0</v>
      </c>
      <c r="N102" s="128"/>
      <c r="O102" s="128"/>
      <c r="P102" s="128"/>
      <c r="Q102" s="147">
        <v>0</v>
      </c>
      <c r="R102" s="128"/>
      <c r="S102" s="128"/>
      <c r="T102" s="128"/>
      <c r="U102" s="128"/>
      <c r="V102" s="128"/>
      <c r="W102" s="128"/>
    </row>
    <row r="103" spans="1:23" ht="11.1" hidden="1" customHeight="1">
      <c r="A103" s="126" t="s">
        <v>155</v>
      </c>
      <c r="B103" s="127" t="s">
        <v>156</v>
      </c>
      <c r="C103" s="128">
        <f>SUM(E103:W103)</f>
        <v>0</v>
      </c>
      <c r="D103" s="128">
        <v>0</v>
      </c>
      <c r="E103" s="128">
        <v>0</v>
      </c>
      <c r="F103" s="128">
        <v>0</v>
      </c>
      <c r="G103" s="128">
        <v>0</v>
      </c>
      <c r="H103" s="128">
        <v>0</v>
      </c>
      <c r="I103" s="128">
        <v>0</v>
      </c>
      <c r="J103" s="142">
        <v>0</v>
      </c>
      <c r="K103" s="128">
        <v>0</v>
      </c>
      <c r="L103" s="128">
        <v>0</v>
      </c>
      <c r="M103" s="128">
        <v>0</v>
      </c>
      <c r="N103" s="128">
        <v>0</v>
      </c>
      <c r="O103" s="128">
        <v>0</v>
      </c>
      <c r="P103" s="128">
        <v>0</v>
      </c>
      <c r="Q103" s="147">
        <v>0</v>
      </c>
      <c r="R103" s="128">
        <v>0</v>
      </c>
      <c r="S103" s="128">
        <v>0</v>
      </c>
      <c r="T103" s="128">
        <v>0</v>
      </c>
      <c r="U103" s="128">
        <v>0</v>
      </c>
      <c r="V103" s="128">
        <v>0</v>
      </c>
      <c r="W103" s="128">
        <v>0</v>
      </c>
    </row>
    <row r="104" spans="1:23" hidden="1">
      <c r="A104" s="126"/>
      <c r="B104" s="127"/>
      <c r="C104" s="127"/>
      <c r="D104" s="127"/>
      <c r="E104" s="127"/>
      <c r="F104" s="127"/>
      <c r="G104" s="127"/>
      <c r="H104" s="127"/>
      <c r="I104" s="128"/>
      <c r="J104" s="152"/>
      <c r="K104" s="127"/>
      <c r="L104" s="127"/>
      <c r="M104" s="127"/>
      <c r="N104" s="127"/>
      <c r="O104" s="127"/>
      <c r="P104" s="127"/>
      <c r="Q104" s="154"/>
      <c r="R104" s="127"/>
      <c r="S104" s="127"/>
      <c r="T104" s="127"/>
      <c r="U104" s="128"/>
      <c r="V104" s="128"/>
      <c r="W104" s="128"/>
    </row>
    <row r="105" spans="1:23" hidden="1">
      <c r="A105" s="126"/>
      <c r="B105" s="127"/>
      <c r="C105" s="127"/>
      <c r="D105" s="127"/>
      <c r="E105" s="127"/>
      <c r="F105" s="127"/>
      <c r="G105" s="127"/>
      <c r="H105" s="127"/>
      <c r="I105" s="128"/>
      <c r="J105" s="152"/>
      <c r="K105" s="127"/>
      <c r="L105" s="127"/>
      <c r="M105" s="127"/>
      <c r="N105" s="127"/>
      <c r="O105" s="127"/>
      <c r="P105" s="127"/>
      <c r="Q105" s="154"/>
      <c r="R105" s="127"/>
      <c r="S105" s="127"/>
      <c r="T105" s="127"/>
      <c r="U105" s="128"/>
      <c r="V105" s="128"/>
      <c r="W105" s="128"/>
    </row>
    <row r="106" spans="1:23" ht="12" hidden="1">
      <c r="A106" s="129">
        <v>5</v>
      </c>
      <c r="B106" s="130" t="s">
        <v>157</v>
      </c>
      <c r="C106" s="131">
        <f>+C119+C108+C115</f>
        <v>0</v>
      </c>
      <c r="D106" s="131">
        <f t="shared" ref="D106" si="114">+D119+D108+D115</f>
        <v>0</v>
      </c>
      <c r="E106" s="131">
        <f t="shared" ref="E106:W106" si="115">+E119+E108+E115</f>
        <v>0</v>
      </c>
      <c r="F106" s="131">
        <f t="shared" si="115"/>
        <v>0</v>
      </c>
      <c r="G106" s="131">
        <f t="shared" si="115"/>
        <v>0</v>
      </c>
      <c r="H106" s="131">
        <f t="shared" si="115"/>
        <v>0</v>
      </c>
      <c r="I106" s="131">
        <f t="shared" si="115"/>
        <v>0</v>
      </c>
      <c r="J106" s="131">
        <f t="shared" si="115"/>
        <v>0</v>
      </c>
      <c r="K106" s="131">
        <f t="shared" si="115"/>
        <v>0</v>
      </c>
      <c r="L106" s="131">
        <f t="shared" ref="L106" si="116">+L119+L108+L115</f>
        <v>0</v>
      </c>
      <c r="M106" s="131">
        <f t="shared" si="115"/>
        <v>0</v>
      </c>
      <c r="N106" s="131">
        <f t="shared" si="115"/>
        <v>0</v>
      </c>
      <c r="O106" s="131">
        <f t="shared" si="115"/>
        <v>0</v>
      </c>
      <c r="P106" s="131">
        <f t="shared" si="115"/>
        <v>0</v>
      </c>
      <c r="Q106" s="149">
        <f t="shared" ref="Q106:S106" si="117">+Q119+Q108+Q115</f>
        <v>0</v>
      </c>
      <c r="R106" s="131">
        <f t="shared" si="117"/>
        <v>0</v>
      </c>
      <c r="S106" s="131">
        <f t="shared" si="117"/>
        <v>0</v>
      </c>
      <c r="T106" s="131">
        <f t="shared" si="115"/>
        <v>0</v>
      </c>
      <c r="U106" s="131">
        <f t="shared" si="115"/>
        <v>0</v>
      </c>
      <c r="V106" s="131">
        <f t="shared" ref="V106" si="118">+V119+V108+V115</f>
        <v>0</v>
      </c>
      <c r="W106" s="131">
        <f t="shared" si="115"/>
        <v>0</v>
      </c>
    </row>
    <row r="107" spans="1:23" hidden="1">
      <c r="A107" s="126"/>
      <c r="B107" s="127"/>
      <c r="C107" s="128"/>
      <c r="D107" s="128"/>
      <c r="E107" s="128"/>
      <c r="F107" s="128"/>
      <c r="G107" s="128"/>
      <c r="H107" s="128"/>
      <c r="I107" s="128"/>
      <c r="J107" s="142"/>
      <c r="K107" s="128"/>
      <c r="L107" s="128"/>
      <c r="M107" s="128"/>
      <c r="N107" s="128"/>
      <c r="O107" s="128"/>
      <c r="P107" s="128"/>
      <c r="Q107" s="147"/>
      <c r="R107" s="128"/>
      <c r="S107" s="128"/>
      <c r="T107" s="128"/>
      <c r="U107" s="128"/>
      <c r="V107" s="128"/>
      <c r="W107" s="128"/>
    </row>
    <row r="108" spans="1:23" ht="12" hidden="1">
      <c r="A108" s="133" t="s">
        <v>159</v>
      </c>
      <c r="B108" s="136" t="s">
        <v>160</v>
      </c>
      <c r="C108" s="135">
        <f>SUM(C109:C113)</f>
        <v>0</v>
      </c>
      <c r="D108" s="135">
        <f t="shared" ref="D108" si="119">SUM(D109:D113)</f>
        <v>0</v>
      </c>
      <c r="E108" s="135">
        <f t="shared" ref="E108:K108" si="120">SUM(E109:E113)</f>
        <v>0</v>
      </c>
      <c r="F108" s="135">
        <f t="shared" si="120"/>
        <v>0</v>
      </c>
      <c r="G108" s="135">
        <f t="shared" si="120"/>
        <v>0</v>
      </c>
      <c r="H108" s="135">
        <f t="shared" si="120"/>
        <v>0</v>
      </c>
      <c r="I108" s="135">
        <f t="shared" si="120"/>
        <v>0</v>
      </c>
      <c r="J108" s="135">
        <f t="shared" si="120"/>
        <v>0</v>
      </c>
      <c r="K108" s="135">
        <f t="shared" si="120"/>
        <v>0</v>
      </c>
      <c r="L108" s="135">
        <f t="shared" ref="L108" si="121">SUM(L109:L113)</f>
        <v>0</v>
      </c>
      <c r="M108" s="135">
        <f t="shared" ref="M108:W108" si="122">SUM(M109:M113)</f>
        <v>0</v>
      </c>
      <c r="N108" s="135">
        <f t="shared" si="122"/>
        <v>0</v>
      </c>
      <c r="O108" s="135">
        <f t="shared" si="122"/>
        <v>0</v>
      </c>
      <c r="P108" s="135">
        <f t="shared" si="122"/>
        <v>0</v>
      </c>
      <c r="Q108" s="135">
        <f t="shared" ref="Q108:S108" si="123">SUM(Q109:Q113)</f>
        <v>0</v>
      </c>
      <c r="R108" s="135">
        <f t="shared" si="123"/>
        <v>0</v>
      </c>
      <c r="S108" s="135">
        <f t="shared" si="123"/>
        <v>0</v>
      </c>
      <c r="T108" s="135">
        <f t="shared" si="122"/>
        <v>0</v>
      </c>
      <c r="U108" s="135">
        <f t="shared" si="122"/>
        <v>0</v>
      </c>
      <c r="V108" s="135">
        <f t="shared" ref="V108" si="124">SUM(V109:V113)</f>
        <v>0</v>
      </c>
      <c r="W108" s="135">
        <f t="shared" si="122"/>
        <v>0</v>
      </c>
    </row>
    <row r="109" spans="1:23" hidden="1">
      <c r="A109" s="126" t="s">
        <v>161</v>
      </c>
      <c r="B109" s="127" t="s">
        <v>162</v>
      </c>
      <c r="C109" s="128">
        <f>SUM(D109:W109)</f>
        <v>0</v>
      </c>
      <c r="D109" s="128">
        <v>0</v>
      </c>
      <c r="E109" s="128">
        <v>0</v>
      </c>
      <c r="F109" s="128">
        <v>0</v>
      </c>
      <c r="G109" s="128">
        <v>0</v>
      </c>
      <c r="H109" s="128">
        <v>0</v>
      </c>
      <c r="I109" s="128">
        <v>0</v>
      </c>
      <c r="J109" s="142">
        <v>0</v>
      </c>
      <c r="K109" s="128">
        <v>0</v>
      </c>
      <c r="L109" s="128">
        <v>0</v>
      </c>
      <c r="M109" s="128">
        <v>0</v>
      </c>
      <c r="N109" s="128">
        <v>0</v>
      </c>
      <c r="O109" s="128">
        <v>0</v>
      </c>
      <c r="P109" s="128">
        <v>0</v>
      </c>
      <c r="Q109" s="147">
        <v>0</v>
      </c>
      <c r="R109" s="128">
        <v>0</v>
      </c>
      <c r="S109" s="128">
        <v>0</v>
      </c>
      <c r="T109" s="128">
        <v>0</v>
      </c>
      <c r="U109" s="128">
        <v>0</v>
      </c>
      <c r="V109" s="128">
        <v>0</v>
      </c>
      <c r="W109" s="128">
        <v>0</v>
      </c>
    </row>
    <row r="110" spans="1:23" hidden="1">
      <c r="A110" s="126" t="s">
        <v>163</v>
      </c>
      <c r="B110" s="127" t="s">
        <v>164</v>
      </c>
      <c r="C110" s="128">
        <f t="shared" ref="C110:C113" si="125">SUM(D110:W110)</f>
        <v>0</v>
      </c>
      <c r="D110" s="128">
        <v>0</v>
      </c>
      <c r="E110" s="128">
        <v>0</v>
      </c>
      <c r="F110" s="128">
        <v>0</v>
      </c>
      <c r="G110" s="128">
        <v>0</v>
      </c>
      <c r="H110" s="128">
        <v>0</v>
      </c>
      <c r="I110" s="128">
        <v>0</v>
      </c>
      <c r="J110" s="142">
        <v>0</v>
      </c>
      <c r="K110" s="128">
        <v>0</v>
      </c>
      <c r="L110" s="128">
        <v>0</v>
      </c>
      <c r="M110" s="128">
        <v>0</v>
      </c>
      <c r="N110" s="128">
        <v>0</v>
      </c>
      <c r="O110" s="128"/>
      <c r="P110" s="128">
        <v>0</v>
      </c>
      <c r="Q110" s="147">
        <v>0</v>
      </c>
      <c r="R110" s="128">
        <v>0</v>
      </c>
      <c r="S110" s="128">
        <v>0</v>
      </c>
      <c r="T110" s="128">
        <v>0</v>
      </c>
      <c r="U110" s="128">
        <v>0</v>
      </c>
      <c r="V110" s="128">
        <v>0</v>
      </c>
      <c r="W110" s="128">
        <v>0</v>
      </c>
    </row>
    <row r="111" spans="1:23" hidden="1">
      <c r="A111" s="126" t="s">
        <v>165</v>
      </c>
      <c r="B111" s="127" t="s">
        <v>166</v>
      </c>
      <c r="C111" s="128">
        <f t="shared" si="125"/>
        <v>0</v>
      </c>
      <c r="D111" s="128">
        <v>0</v>
      </c>
      <c r="E111" s="128"/>
      <c r="F111" s="128">
        <v>0</v>
      </c>
      <c r="G111" s="128">
        <v>0</v>
      </c>
      <c r="H111" s="128">
        <v>0</v>
      </c>
      <c r="I111" s="128">
        <v>0</v>
      </c>
      <c r="J111" s="142">
        <v>0</v>
      </c>
      <c r="K111" s="128">
        <v>0</v>
      </c>
      <c r="L111" s="128">
        <v>0</v>
      </c>
      <c r="M111" s="128">
        <v>0</v>
      </c>
      <c r="N111" s="128">
        <v>0</v>
      </c>
      <c r="O111" s="128">
        <v>0</v>
      </c>
      <c r="P111" s="128">
        <v>0</v>
      </c>
      <c r="Q111" s="147">
        <v>0</v>
      </c>
      <c r="R111" s="128">
        <v>0</v>
      </c>
      <c r="S111" s="128">
        <v>0</v>
      </c>
      <c r="T111" s="128">
        <v>0</v>
      </c>
      <c r="U111" s="128">
        <v>0</v>
      </c>
      <c r="V111" s="128">
        <v>0</v>
      </c>
      <c r="W111" s="128">
        <v>0</v>
      </c>
    </row>
    <row r="112" spans="1:23" hidden="1">
      <c r="A112" s="126" t="s">
        <v>167</v>
      </c>
      <c r="B112" s="127" t="s">
        <v>168</v>
      </c>
      <c r="C112" s="128">
        <f t="shared" si="125"/>
        <v>0</v>
      </c>
      <c r="D112" s="128">
        <v>0</v>
      </c>
      <c r="E112" s="128">
        <v>0</v>
      </c>
      <c r="F112" s="128">
        <v>0</v>
      </c>
      <c r="G112" s="128">
        <v>0</v>
      </c>
      <c r="H112" s="128">
        <v>0</v>
      </c>
      <c r="I112" s="128">
        <v>0</v>
      </c>
      <c r="J112" s="142">
        <v>0</v>
      </c>
      <c r="K112" s="128">
        <v>0</v>
      </c>
      <c r="L112" s="128">
        <v>0</v>
      </c>
      <c r="M112" s="128">
        <v>0</v>
      </c>
      <c r="N112" s="128">
        <v>0</v>
      </c>
      <c r="O112" s="128">
        <v>0</v>
      </c>
      <c r="P112" s="128"/>
      <c r="Q112" s="147"/>
      <c r="R112" s="128"/>
      <c r="S112" s="128"/>
      <c r="T112" s="128"/>
      <c r="U112" s="128"/>
      <c r="V112" s="128"/>
      <c r="W112" s="128"/>
    </row>
    <row r="113" spans="1:23" hidden="1">
      <c r="A113" s="126" t="s">
        <v>169</v>
      </c>
      <c r="B113" s="127" t="s">
        <v>170</v>
      </c>
      <c r="C113" s="128">
        <f t="shared" si="125"/>
        <v>0</v>
      </c>
      <c r="D113" s="128"/>
      <c r="E113" s="128"/>
      <c r="F113" s="128">
        <v>0</v>
      </c>
      <c r="G113" s="128"/>
      <c r="H113" s="128"/>
      <c r="I113" s="128"/>
      <c r="J113" s="142">
        <v>0</v>
      </c>
      <c r="K113" s="128">
        <v>0</v>
      </c>
      <c r="L113" s="128">
        <v>0</v>
      </c>
      <c r="M113" s="128"/>
      <c r="N113" s="128"/>
      <c r="O113" s="128"/>
      <c r="P113" s="128"/>
      <c r="Q113" s="147"/>
      <c r="R113" s="128"/>
      <c r="S113" s="128"/>
      <c r="T113" s="128"/>
      <c r="U113" s="128"/>
      <c r="V113" s="128"/>
      <c r="W113" s="128"/>
    </row>
    <row r="114" spans="1:23" hidden="1">
      <c r="A114" s="126"/>
      <c r="B114" s="127"/>
      <c r="C114" s="128"/>
      <c r="D114" s="128"/>
      <c r="E114" s="128"/>
      <c r="F114" s="128"/>
      <c r="G114" s="128"/>
      <c r="H114" s="128"/>
      <c r="I114" s="128"/>
      <c r="J114" s="142"/>
      <c r="K114" s="128"/>
      <c r="L114" s="128"/>
      <c r="M114" s="128"/>
      <c r="N114" s="128"/>
      <c r="O114" s="128"/>
      <c r="P114" s="128"/>
      <c r="Q114" s="147"/>
      <c r="R114" s="128"/>
      <c r="S114" s="128"/>
      <c r="T114" s="128"/>
      <c r="U114" s="128"/>
      <c r="V114" s="128"/>
      <c r="W114" s="128"/>
    </row>
    <row r="115" spans="1:23" ht="12" hidden="1">
      <c r="A115" s="133" t="s">
        <v>171</v>
      </c>
      <c r="B115" s="136" t="s">
        <v>172</v>
      </c>
      <c r="C115" s="135">
        <f>SUM(C116:C117)</f>
        <v>0</v>
      </c>
      <c r="D115" s="135">
        <f t="shared" ref="D115" si="126">SUM(D116:D117)</f>
        <v>0</v>
      </c>
      <c r="E115" s="135">
        <f t="shared" ref="E115:U115" si="127">SUM(E116:E117)</f>
        <v>0</v>
      </c>
      <c r="F115" s="135">
        <f t="shared" si="127"/>
        <v>0</v>
      </c>
      <c r="G115" s="135">
        <f t="shared" si="127"/>
        <v>0</v>
      </c>
      <c r="H115" s="135">
        <f t="shared" si="127"/>
        <v>0</v>
      </c>
      <c r="I115" s="135">
        <f t="shared" si="127"/>
        <v>0</v>
      </c>
      <c r="J115" s="135">
        <f t="shared" si="127"/>
        <v>0</v>
      </c>
      <c r="K115" s="135">
        <f t="shared" si="127"/>
        <v>0</v>
      </c>
      <c r="L115" s="135">
        <f t="shared" ref="L115" si="128">SUM(L116:L117)</f>
        <v>0</v>
      </c>
      <c r="M115" s="135">
        <f t="shared" si="127"/>
        <v>0</v>
      </c>
      <c r="N115" s="135">
        <f t="shared" si="127"/>
        <v>0</v>
      </c>
      <c r="O115" s="135">
        <f t="shared" si="127"/>
        <v>0</v>
      </c>
      <c r="P115" s="135">
        <f t="shared" si="127"/>
        <v>0</v>
      </c>
      <c r="Q115" s="135">
        <f t="shared" ref="Q115:S115" si="129">SUM(Q116:Q117)</f>
        <v>0</v>
      </c>
      <c r="R115" s="135">
        <f t="shared" si="129"/>
        <v>0</v>
      </c>
      <c r="S115" s="135">
        <f t="shared" si="129"/>
        <v>0</v>
      </c>
      <c r="T115" s="135">
        <f t="shared" si="127"/>
        <v>0</v>
      </c>
      <c r="U115" s="135">
        <f t="shared" si="127"/>
        <v>0</v>
      </c>
      <c r="V115" s="135">
        <f>+V116</f>
        <v>0</v>
      </c>
      <c r="W115" s="135">
        <f>+W116</f>
        <v>0</v>
      </c>
    </row>
    <row r="116" spans="1:23" hidden="1">
      <c r="A116" s="126" t="s">
        <v>174</v>
      </c>
      <c r="B116" s="127" t="s">
        <v>175</v>
      </c>
      <c r="C116" s="128">
        <f>SUM(E116:W116)</f>
        <v>0</v>
      </c>
      <c r="D116" s="128">
        <v>0</v>
      </c>
      <c r="E116" s="128">
        <v>0</v>
      </c>
      <c r="F116" s="128">
        <v>0</v>
      </c>
      <c r="G116" s="128">
        <v>0</v>
      </c>
      <c r="H116" s="128">
        <v>0</v>
      </c>
      <c r="I116" s="128">
        <v>0</v>
      </c>
      <c r="J116" s="142">
        <v>0</v>
      </c>
      <c r="K116" s="128">
        <v>0</v>
      </c>
      <c r="L116" s="128">
        <v>0</v>
      </c>
      <c r="M116" s="128">
        <v>0</v>
      </c>
      <c r="N116" s="128">
        <v>0</v>
      </c>
      <c r="O116" s="128">
        <v>0</v>
      </c>
      <c r="P116" s="128">
        <v>0</v>
      </c>
      <c r="Q116" s="147">
        <v>0</v>
      </c>
      <c r="R116" s="128">
        <v>0</v>
      </c>
      <c r="S116" s="128">
        <v>0</v>
      </c>
      <c r="T116" s="128">
        <v>0</v>
      </c>
      <c r="U116" s="128">
        <v>0</v>
      </c>
      <c r="V116" s="128">
        <v>0</v>
      </c>
      <c r="W116" s="128">
        <v>0</v>
      </c>
    </row>
    <row r="117" spans="1:23" hidden="1">
      <c r="A117" s="126" t="s">
        <v>182</v>
      </c>
      <c r="B117" s="127" t="s">
        <v>183</v>
      </c>
      <c r="C117" s="128">
        <f>SUM(E117:W117)</f>
        <v>0</v>
      </c>
      <c r="D117" s="128"/>
      <c r="E117" s="128"/>
      <c r="F117" s="128"/>
      <c r="G117" s="128"/>
      <c r="H117" s="128"/>
      <c r="I117" s="128"/>
      <c r="J117" s="142">
        <v>0</v>
      </c>
      <c r="K117" s="128"/>
      <c r="L117" s="128"/>
      <c r="M117" s="128">
        <v>0</v>
      </c>
      <c r="N117" s="128"/>
      <c r="O117" s="128"/>
      <c r="P117" s="128"/>
      <c r="Q117" s="147"/>
      <c r="R117" s="128"/>
      <c r="S117" s="128"/>
      <c r="T117" s="128"/>
      <c r="U117" s="128"/>
      <c r="V117" s="128"/>
      <c r="W117" s="128"/>
    </row>
    <row r="118" spans="1:23" hidden="1">
      <c r="A118" s="126"/>
      <c r="B118" s="127"/>
      <c r="C118" s="128"/>
      <c r="D118" s="128"/>
      <c r="E118" s="128"/>
      <c r="F118" s="128"/>
      <c r="G118" s="128"/>
      <c r="H118" s="128"/>
      <c r="I118" s="128"/>
      <c r="J118" s="142"/>
      <c r="K118" s="128"/>
      <c r="L118" s="128"/>
      <c r="M118" s="128"/>
      <c r="N118" s="128"/>
      <c r="O118" s="128"/>
      <c r="P118" s="128"/>
      <c r="Q118" s="147"/>
      <c r="R118" s="128"/>
      <c r="S118" s="128"/>
      <c r="T118" s="128"/>
      <c r="U118" s="128"/>
      <c r="V118" s="128"/>
      <c r="W118" s="128"/>
    </row>
    <row r="119" spans="1:23" ht="12" hidden="1">
      <c r="A119" s="133" t="s">
        <v>176</v>
      </c>
      <c r="B119" s="136" t="s">
        <v>177</v>
      </c>
      <c r="C119" s="135">
        <f>+C120</f>
        <v>0</v>
      </c>
      <c r="D119" s="135">
        <f>+D120</f>
        <v>0</v>
      </c>
      <c r="E119" s="135">
        <f>+E120</f>
        <v>0</v>
      </c>
      <c r="F119" s="135">
        <f t="shared" ref="F119:W119" si="130">+F120</f>
        <v>0</v>
      </c>
      <c r="G119" s="135">
        <f t="shared" si="130"/>
        <v>0</v>
      </c>
      <c r="H119" s="135">
        <f t="shared" si="130"/>
        <v>0</v>
      </c>
      <c r="I119" s="135">
        <f t="shared" si="130"/>
        <v>0</v>
      </c>
      <c r="J119" s="144">
        <f t="shared" si="130"/>
        <v>0</v>
      </c>
      <c r="K119" s="135">
        <f t="shared" si="130"/>
        <v>0</v>
      </c>
      <c r="L119" s="135">
        <f t="shared" si="130"/>
        <v>0</v>
      </c>
      <c r="M119" s="135">
        <f t="shared" si="130"/>
        <v>0</v>
      </c>
      <c r="N119" s="135">
        <f t="shared" si="130"/>
        <v>0</v>
      </c>
      <c r="O119" s="135">
        <f t="shared" si="130"/>
        <v>0</v>
      </c>
      <c r="P119" s="135">
        <f t="shared" si="130"/>
        <v>0</v>
      </c>
      <c r="Q119" s="150">
        <f t="shared" si="130"/>
        <v>0</v>
      </c>
      <c r="R119" s="135">
        <f t="shared" si="130"/>
        <v>0</v>
      </c>
      <c r="S119" s="135">
        <f t="shared" si="130"/>
        <v>0</v>
      </c>
      <c r="T119" s="135">
        <f t="shared" si="130"/>
        <v>0</v>
      </c>
      <c r="U119" s="135">
        <f t="shared" si="130"/>
        <v>0</v>
      </c>
      <c r="V119" s="135">
        <f t="shared" si="130"/>
        <v>0</v>
      </c>
      <c r="W119" s="135">
        <f t="shared" si="130"/>
        <v>0</v>
      </c>
    </row>
    <row r="120" spans="1:23" hidden="1">
      <c r="A120" s="126" t="s">
        <v>179</v>
      </c>
      <c r="B120" s="127" t="s">
        <v>180</v>
      </c>
      <c r="C120" s="128">
        <f>SUM(E120:W120)</f>
        <v>0</v>
      </c>
      <c r="D120" s="128">
        <v>0</v>
      </c>
      <c r="E120" s="128">
        <v>0</v>
      </c>
      <c r="F120" s="128">
        <v>0</v>
      </c>
      <c r="G120" s="128">
        <v>0</v>
      </c>
      <c r="H120" s="128">
        <v>0</v>
      </c>
      <c r="I120" s="128">
        <v>0</v>
      </c>
      <c r="J120" s="142">
        <v>0</v>
      </c>
      <c r="K120" s="128">
        <v>0</v>
      </c>
      <c r="L120" s="128">
        <v>0</v>
      </c>
      <c r="M120" s="128">
        <v>0</v>
      </c>
      <c r="N120" s="128">
        <v>0</v>
      </c>
      <c r="O120" s="128">
        <v>0</v>
      </c>
      <c r="P120" s="128">
        <v>0</v>
      </c>
      <c r="Q120" s="147">
        <v>0</v>
      </c>
      <c r="R120" s="128">
        <v>0</v>
      </c>
      <c r="S120" s="128">
        <v>0</v>
      </c>
      <c r="T120" s="128">
        <v>0</v>
      </c>
      <c r="U120" s="128">
        <v>0</v>
      </c>
      <c r="V120" s="128">
        <v>0</v>
      </c>
      <c r="W120" s="128">
        <v>0</v>
      </c>
    </row>
    <row r="121" spans="1:23" hidden="1">
      <c r="A121" s="126"/>
      <c r="B121" s="127"/>
      <c r="C121" s="128"/>
      <c r="D121" s="128"/>
      <c r="E121" s="128"/>
      <c r="F121" s="128"/>
      <c r="G121" s="128"/>
      <c r="H121" s="128"/>
      <c r="I121" s="128"/>
      <c r="J121" s="142"/>
      <c r="K121" s="128"/>
      <c r="L121" s="128"/>
      <c r="M121" s="128"/>
      <c r="N121" s="128"/>
      <c r="O121" s="128"/>
      <c r="P121" s="128"/>
      <c r="Q121" s="147"/>
      <c r="R121" s="128"/>
      <c r="S121" s="128"/>
      <c r="T121" s="128"/>
      <c r="U121" s="128"/>
      <c r="V121" s="128"/>
      <c r="W121" s="128"/>
    </row>
    <row r="122" spans="1:23" hidden="1">
      <c r="A122" s="126"/>
      <c r="B122" s="127"/>
      <c r="C122" s="128"/>
      <c r="D122" s="128"/>
      <c r="E122" s="128"/>
      <c r="F122" s="128"/>
      <c r="G122" s="128"/>
      <c r="H122" s="128"/>
      <c r="I122" s="128"/>
      <c r="J122" s="142"/>
      <c r="K122" s="128"/>
      <c r="L122" s="128"/>
      <c r="M122" s="128"/>
      <c r="N122" s="128"/>
      <c r="O122" s="128"/>
      <c r="P122" s="128"/>
      <c r="Q122" s="147"/>
      <c r="R122" s="128"/>
      <c r="S122" s="128"/>
      <c r="T122" s="128"/>
      <c r="U122" s="128"/>
      <c r="V122" s="128"/>
      <c r="W122" s="128"/>
    </row>
    <row r="123" spans="1:23" ht="12" hidden="1">
      <c r="A123" s="129">
        <v>6</v>
      </c>
      <c r="B123" s="130" t="s">
        <v>185</v>
      </c>
      <c r="C123" s="131">
        <f>+C125</f>
        <v>0</v>
      </c>
      <c r="D123" s="131">
        <f t="shared" ref="D123" si="131">+D125</f>
        <v>0</v>
      </c>
      <c r="E123" s="131">
        <f t="shared" ref="E123:W123" si="132">+E125</f>
        <v>0</v>
      </c>
      <c r="F123" s="131">
        <f t="shared" si="132"/>
        <v>0</v>
      </c>
      <c r="G123" s="131">
        <f t="shared" si="132"/>
        <v>0</v>
      </c>
      <c r="H123" s="131">
        <f t="shared" si="132"/>
        <v>0</v>
      </c>
      <c r="I123" s="131">
        <f t="shared" si="132"/>
        <v>0</v>
      </c>
      <c r="J123" s="131">
        <f t="shared" si="132"/>
        <v>0</v>
      </c>
      <c r="K123" s="131">
        <f t="shared" si="132"/>
        <v>0</v>
      </c>
      <c r="L123" s="131">
        <f t="shared" ref="L123" si="133">+L125</f>
        <v>0</v>
      </c>
      <c r="M123" s="131">
        <f t="shared" si="132"/>
        <v>0</v>
      </c>
      <c r="N123" s="131">
        <f t="shared" si="132"/>
        <v>0</v>
      </c>
      <c r="O123" s="131">
        <f t="shared" si="132"/>
        <v>0</v>
      </c>
      <c r="P123" s="131">
        <f t="shared" si="132"/>
        <v>0</v>
      </c>
      <c r="Q123" s="149">
        <f t="shared" ref="Q123:S123" si="134">+Q125</f>
        <v>0</v>
      </c>
      <c r="R123" s="131">
        <f t="shared" si="134"/>
        <v>0</v>
      </c>
      <c r="S123" s="131">
        <f t="shared" si="134"/>
        <v>0</v>
      </c>
      <c r="T123" s="131">
        <f t="shared" si="132"/>
        <v>0</v>
      </c>
      <c r="U123" s="131">
        <f t="shared" si="132"/>
        <v>0</v>
      </c>
      <c r="V123" s="131">
        <f t="shared" ref="V123" si="135">+V125</f>
        <v>0</v>
      </c>
      <c r="W123" s="131">
        <f t="shared" si="132"/>
        <v>0</v>
      </c>
    </row>
    <row r="124" spans="1:23" hidden="1">
      <c r="A124" s="151"/>
      <c r="B124" s="151"/>
      <c r="C124" s="128"/>
      <c r="D124" s="128"/>
      <c r="E124" s="128"/>
      <c r="F124" s="128"/>
      <c r="G124" s="128"/>
      <c r="H124" s="128"/>
      <c r="I124" s="128"/>
      <c r="J124" s="142"/>
      <c r="K124" s="128"/>
      <c r="L124" s="128"/>
      <c r="M124" s="128"/>
      <c r="N124" s="128"/>
      <c r="O124" s="128"/>
      <c r="P124" s="128"/>
      <c r="Q124" s="147"/>
      <c r="R124" s="128"/>
      <c r="S124" s="128"/>
      <c r="T124" s="128"/>
      <c r="U124" s="128"/>
      <c r="V124" s="128"/>
      <c r="W124" s="128"/>
    </row>
    <row r="125" spans="1:23" ht="24" hidden="1">
      <c r="A125" s="133" t="s">
        <v>186</v>
      </c>
      <c r="B125" s="136" t="s">
        <v>187</v>
      </c>
      <c r="C125" s="135">
        <f>+C126</f>
        <v>0</v>
      </c>
      <c r="D125" s="135">
        <f>+D126</f>
        <v>0</v>
      </c>
      <c r="E125" s="135">
        <f>+E126</f>
        <v>0</v>
      </c>
      <c r="F125" s="135">
        <f>+F126</f>
        <v>0</v>
      </c>
      <c r="G125" s="135">
        <f t="shared" ref="G125:W125" si="136">+G126</f>
        <v>0</v>
      </c>
      <c r="H125" s="135">
        <f t="shared" si="136"/>
        <v>0</v>
      </c>
      <c r="I125" s="135">
        <f t="shared" si="136"/>
        <v>0</v>
      </c>
      <c r="J125" s="135">
        <f t="shared" si="136"/>
        <v>0</v>
      </c>
      <c r="K125" s="135">
        <f t="shared" si="136"/>
        <v>0</v>
      </c>
      <c r="L125" s="135">
        <f t="shared" si="136"/>
        <v>0</v>
      </c>
      <c r="M125" s="135">
        <f t="shared" si="136"/>
        <v>0</v>
      </c>
      <c r="N125" s="135">
        <f t="shared" si="136"/>
        <v>0</v>
      </c>
      <c r="O125" s="135">
        <f t="shared" si="136"/>
        <v>0</v>
      </c>
      <c r="P125" s="135">
        <f t="shared" si="136"/>
        <v>0</v>
      </c>
      <c r="Q125" s="150">
        <f t="shared" si="136"/>
        <v>0</v>
      </c>
      <c r="R125" s="135">
        <f t="shared" si="136"/>
        <v>0</v>
      </c>
      <c r="S125" s="135">
        <f t="shared" si="136"/>
        <v>0</v>
      </c>
      <c r="T125" s="135">
        <f t="shared" si="136"/>
        <v>0</v>
      </c>
      <c r="U125" s="135">
        <f t="shared" si="136"/>
        <v>0</v>
      </c>
      <c r="V125" s="135">
        <f t="shared" si="136"/>
        <v>0</v>
      </c>
      <c r="W125" s="135">
        <f t="shared" si="136"/>
        <v>0</v>
      </c>
    </row>
    <row r="126" spans="1:23" hidden="1">
      <c r="A126" s="126" t="s">
        <v>188</v>
      </c>
      <c r="B126" s="127" t="s">
        <v>189</v>
      </c>
      <c r="C126" s="128">
        <f>SUM(E126:W126)</f>
        <v>0</v>
      </c>
      <c r="D126" s="128">
        <v>0</v>
      </c>
      <c r="E126" s="128">
        <v>0</v>
      </c>
      <c r="F126" s="128">
        <v>0</v>
      </c>
      <c r="G126" s="128">
        <v>0</v>
      </c>
      <c r="H126" s="128">
        <v>0</v>
      </c>
      <c r="I126" s="128">
        <v>0</v>
      </c>
      <c r="J126" s="128">
        <v>0</v>
      </c>
      <c r="K126" s="128">
        <v>0</v>
      </c>
      <c r="L126" s="128">
        <v>0</v>
      </c>
      <c r="M126" s="128">
        <v>0</v>
      </c>
      <c r="N126" s="128">
        <v>0</v>
      </c>
      <c r="O126" s="128">
        <v>0</v>
      </c>
      <c r="P126" s="128">
        <v>0</v>
      </c>
      <c r="Q126" s="147">
        <v>0</v>
      </c>
      <c r="R126" s="128">
        <v>0</v>
      </c>
      <c r="S126" s="128">
        <v>0</v>
      </c>
      <c r="T126" s="128">
        <v>0</v>
      </c>
      <c r="U126" s="128">
        <v>0</v>
      </c>
      <c r="V126" s="128">
        <v>0</v>
      </c>
      <c r="W126" s="128">
        <v>0</v>
      </c>
    </row>
    <row r="127" spans="1:23" hidden="1">
      <c r="A127" s="126"/>
      <c r="B127" s="127"/>
      <c r="C127" s="128"/>
      <c r="D127" s="128"/>
      <c r="E127" s="128"/>
      <c r="F127" s="128"/>
      <c r="G127" s="128"/>
      <c r="H127" s="128"/>
      <c r="I127" s="128"/>
      <c r="J127" s="142"/>
      <c r="K127" s="128"/>
      <c r="L127" s="128"/>
      <c r="M127" s="128"/>
      <c r="N127" s="128"/>
      <c r="O127" s="128"/>
      <c r="P127" s="128"/>
      <c r="Q127" s="147"/>
      <c r="R127" s="128"/>
      <c r="S127" s="128"/>
      <c r="T127" s="128"/>
      <c r="U127" s="128"/>
      <c r="V127" s="128"/>
      <c r="W127" s="128"/>
    </row>
    <row r="128" spans="1:23" hidden="1">
      <c r="A128" s="126"/>
      <c r="B128" s="127"/>
      <c r="C128" s="128"/>
      <c r="D128" s="128"/>
      <c r="E128" s="128"/>
      <c r="F128" s="128"/>
      <c r="G128" s="128"/>
      <c r="H128" s="128"/>
      <c r="I128" s="128"/>
      <c r="J128" s="142"/>
      <c r="K128" s="128"/>
      <c r="L128" s="128"/>
      <c r="M128" s="128"/>
      <c r="N128" s="128"/>
      <c r="O128" s="128"/>
      <c r="P128" s="128"/>
      <c r="Q128" s="147"/>
      <c r="R128" s="128"/>
      <c r="S128" s="128"/>
      <c r="T128" s="128"/>
      <c r="U128" s="128"/>
      <c r="V128" s="128"/>
      <c r="W128" s="128"/>
    </row>
    <row r="129" spans="1:23" s="114" customFormat="1" ht="12" hidden="1">
      <c r="A129" s="129">
        <v>9</v>
      </c>
      <c r="B129" s="130" t="s">
        <v>192</v>
      </c>
      <c r="C129" s="131">
        <f>SUM(C131)</f>
        <v>0</v>
      </c>
      <c r="D129" s="131">
        <f>SUM(D130:D131)</f>
        <v>0</v>
      </c>
      <c r="E129" s="131">
        <f>SUM(E130:E131)</f>
        <v>0</v>
      </c>
      <c r="F129" s="131">
        <f>SUM(F130:F131)</f>
        <v>0</v>
      </c>
      <c r="G129" s="131">
        <f>SUM(G130:G131)</f>
        <v>0</v>
      </c>
      <c r="H129" s="131">
        <f>SUM(H130:H131)</f>
        <v>0</v>
      </c>
      <c r="I129" s="131">
        <f t="shared" ref="I129:W129" si="137">SUM(I130:I131)</f>
        <v>0</v>
      </c>
      <c r="J129" s="143">
        <f t="shared" si="137"/>
        <v>0</v>
      </c>
      <c r="K129" s="131">
        <f t="shared" si="137"/>
        <v>0</v>
      </c>
      <c r="L129" s="131">
        <f t="shared" ref="L129:N129" si="138">SUM(L130:L131)</f>
        <v>0</v>
      </c>
      <c r="M129" s="131">
        <f t="shared" si="138"/>
        <v>0</v>
      </c>
      <c r="N129" s="131">
        <f t="shared" si="138"/>
        <v>0</v>
      </c>
      <c r="O129" s="131">
        <f t="shared" si="137"/>
        <v>0</v>
      </c>
      <c r="P129" s="131">
        <f t="shared" si="137"/>
        <v>0</v>
      </c>
      <c r="Q129" s="149">
        <f t="shared" si="137"/>
        <v>0</v>
      </c>
      <c r="R129" s="131">
        <f t="shared" si="137"/>
        <v>0</v>
      </c>
      <c r="S129" s="131">
        <f t="shared" ref="S129" si="139">SUM(S130:S131)</f>
        <v>0</v>
      </c>
      <c r="T129" s="131">
        <f t="shared" si="137"/>
        <v>0</v>
      </c>
      <c r="U129" s="131">
        <f t="shared" si="137"/>
        <v>0</v>
      </c>
      <c r="V129" s="131">
        <f t="shared" ref="V129" si="140">SUM(V130:V131)</f>
        <v>0</v>
      </c>
      <c r="W129" s="131">
        <f t="shared" si="137"/>
        <v>0</v>
      </c>
    </row>
    <row r="130" spans="1:23" hidden="1">
      <c r="A130" s="151"/>
      <c r="B130" s="151"/>
      <c r="C130" s="128"/>
      <c r="D130" s="128"/>
      <c r="E130" s="128"/>
      <c r="F130" s="128"/>
      <c r="G130" s="128"/>
      <c r="H130" s="128"/>
      <c r="I130" s="128"/>
      <c r="J130" s="142"/>
      <c r="K130" s="128"/>
      <c r="L130" s="128"/>
      <c r="M130" s="128"/>
      <c r="N130" s="128"/>
      <c r="O130" s="128"/>
      <c r="P130" s="128"/>
      <c r="Q130" s="147"/>
      <c r="R130" s="128"/>
      <c r="S130" s="128"/>
      <c r="T130" s="128"/>
      <c r="U130" s="128"/>
      <c r="V130" s="128"/>
      <c r="W130" s="128"/>
    </row>
    <row r="131" spans="1:23" ht="12" hidden="1">
      <c r="A131" s="133" t="s">
        <v>193</v>
      </c>
      <c r="B131" s="136" t="s">
        <v>194</v>
      </c>
      <c r="C131" s="135">
        <f>SUM(F131:W131)</f>
        <v>0</v>
      </c>
      <c r="D131" s="135">
        <f t="shared" ref="D131" si="141">+D132+D133</f>
        <v>0</v>
      </c>
      <c r="E131" s="135">
        <f t="shared" ref="E131:J131" si="142">+E132+E133</f>
        <v>0</v>
      </c>
      <c r="F131" s="135">
        <f t="shared" si="142"/>
        <v>0</v>
      </c>
      <c r="G131" s="135">
        <f t="shared" si="142"/>
        <v>0</v>
      </c>
      <c r="H131" s="135">
        <f t="shared" si="142"/>
        <v>0</v>
      </c>
      <c r="I131" s="135">
        <f t="shared" si="142"/>
        <v>0</v>
      </c>
      <c r="J131" s="144">
        <f t="shared" si="142"/>
        <v>0</v>
      </c>
      <c r="K131" s="135">
        <f>SUM(K132:K133)</f>
        <v>0</v>
      </c>
      <c r="L131" s="135">
        <f>SUM(L132:L133)</f>
        <v>0</v>
      </c>
      <c r="M131" s="135">
        <f>SUM(M132:M133)</f>
        <v>0</v>
      </c>
      <c r="N131" s="135">
        <f t="shared" ref="N131:W131" si="143">+N132+N133</f>
        <v>0</v>
      </c>
      <c r="O131" s="135">
        <f t="shared" si="143"/>
        <v>0</v>
      </c>
      <c r="P131" s="135">
        <f t="shared" si="143"/>
        <v>0</v>
      </c>
      <c r="Q131" s="150">
        <f t="shared" si="143"/>
        <v>0</v>
      </c>
      <c r="R131" s="135">
        <f t="shared" si="143"/>
        <v>0</v>
      </c>
      <c r="S131" s="135">
        <f t="shared" ref="S131" si="144">+S132+S133</f>
        <v>0</v>
      </c>
      <c r="T131" s="135">
        <f t="shared" si="143"/>
        <v>0</v>
      </c>
      <c r="U131" s="135">
        <f t="shared" si="143"/>
        <v>0</v>
      </c>
      <c r="V131" s="135">
        <f t="shared" ref="V131" si="145">+V132+V133</f>
        <v>0</v>
      </c>
      <c r="W131" s="135">
        <f t="shared" si="143"/>
        <v>0</v>
      </c>
    </row>
    <row r="132" spans="1:23" hidden="1">
      <c r="A132" s="126" t="s">
        <v>195</v>
      </c>
      <c r="B132" s="127" t="s">
        <v>196</v>
      </c>
      <c r="C132" s="128">
        <f>SUM(E132:W132)</f>
        <v>0</v>
      </c>
      <c r="D132" s="128">
        <v>0</v>
      </c>
      <c r="E132" s="128">
        <v>0</v>
      </c>
      <c r="F132" s="128"/>
      <c r="G132" s="128">
        <v>0</v>
      </c>
      <c r="H132" s="128">
        <v>0</v>
      </c>
      <c r="I132" s="153">
        <v>0</v>
      </c>
      <c r="J132" s="142">
        <v>0</v>
      </c>
      <c r="K132" s="128">
        <v>0</v>
      </c>
      <c r="L132" s="128">
        <v>0</v>
      </c>
      <c r="M132" s="128">
        <v>0</v>
      </c>
      <c r="N132" s="128">
        <v>0</v>
      </c>
      <c r="O132" s="128">
        <v>0</v>
      </c>
      <c r="P132" s="128">
        <v>0</v>
      </c>
      <c r="Q132" s="147">
        <v>0</v>
      </c>
      <c r="R132" s="128">
        <v>0</v>
      </c>
      <c r="S132" s="128">
        <v>0</v>
      </c>
      <c r="T132" s="128">
        <v>0</v>
      </c>
      <c r="U132" s="153">
        <v>0</v>
      </c>
      <c r="V132" s="153">
        <v>0</v>
      </c>
      <c r="W132" s="153">
        <v>0</v>
      </c>
    </row>
    <row r="133" spans="1:23" ht="10.8" hidden="1" customHeight="1">
      <c r="A133" s="126" t="s">
        <v>197</v>
      </c>
      <c r="B133" s="127" t="s">
        <v>198</v>
      </c>
      <c r="C133" s="128">
        <f>SUM(E133:W133)</f>
        <v>0</v>
      </c>
      <c r="D133" s="128">
        <v>0</v>
      </c>
      <c r="E133" s="128">
        <v>0</v>
      </c>
      <c r="F133" s="128">
        <v>0</v>
      </c>
      <c r="G133" s="128">
        <v>0</v>
      </c>
      <c r="H133" s="128">
        <v>0</v>
      </c>
      <c r="I133" s="128">
        <v>0</v>
      </c>
      <c r="J133" s="142">
        <v>0</v>
      </c>
      <c r="K133" s="128">
        <v>0</v>
      </c>
      <c r="L133" s="128">
        <v>0</v>
      </c>
      <c r="M133" s="128">
        <v>0</v>
      </c>
      <c r="N133" s="128">
        <v>0</v>
      </c>
      <c r="O133" s="128">
        <v>0</v>
      </c>
      <c r="P133" s="128">
        <v>0</v>
      </c>
      <c r="Q133" s="147">
        <v>0</v>
      </c>
      <c r="R133" s="128">
        <v>0</v>
      </c>
      <c r="S133" s="128">
        <v>0</v>
      </c>
      <c r="T133" s="128">
        <v>0</v>
      </c>
      <c r="U133" s="128">
        <v>0</v>
      </c>
      <c r="V133" s="128">
        <v>0</v>
      </c>
      <c r="W133" s="128">
        <v>0</v>
      </c>
    </row>
    <row r="134" spans="1:23">
      <c r="A134" s="126"/>
      <c r="B134" s="127"/>
      <c r="C134" s="128"/>
      <c r="D134" s="128"/>
      <c r="E134" s="128"/>
      <c r="F134" s="128"/>
      <c r="G134" s="128"/>
      <c r="H134" s="128"/>
      <c r="I134" s="128"/>
      <c r="J134" s="142"/>
      <c r="K134" s="128"/>
      <c r="L134" s="128"/>
      <c r="M134" s="128"/>
      <c r="N134" s="128"/>
      <c r="O134" s="128"/>
      <c r="P134" s="128"/>
      <c r="Q134" s="147"/>
      <c r="R134" s="128"/>
      <c r="S134" s="128"/>
      <c r="T134" s="128"/>
      <c r="U134" s="128"/>
      <c r="V134" s="128"/>
      <c r="W134" s="128"/>
    </row>
    <row r="135" spans="1:23" ht="25.2" customHeight="1">
      <c r="A135" s="796" t="s">
        <v>741</v>
      </c>
      <c r="B135" s="796"/>
      <c r="C135" s="155">
        <f>+C9+C129+C39+C106+C82+C123</f>
        <v>-1000000</v>
      </c>
      <c r="D135" s="155">
        <f t="shared" ref="D135" si="146">+D9+D129+D39+D106+D82+D123</f>
        <v>0</v>
      </c>
      <c r="E135" s="155">
        <f t="shared" ref="E135:W135" si="147">+E9+E129+E39+E106+E82+E123</f>
        <v>0</v>
      </c>
      <c r="F135" s="155">
        <f t="shared" si="147"/>
        <v>0</v>
      </c>
      <c r="G135" s="155">
        <f t="shared" si="147"/>
        <v>0</v>
      </c>
      <c r="H135" s="155">
        <f t="shared" si="147"/>
        <v>0</v>
      </c>
      <c r="I135" s="155">
        <f t="shared" si="147"/>
        <v>0</v>
      </c>
      <c r="J135" s="155">
        <f t="shared" si="147"/>
        <v>0</v>
      </c>
      <c r="K135" s="155">
        <f t="shared" si="147"/>
        <v>0</v>
      </c>
      <c r="L135" s="155">
        <f t="shared" ref="L135" si="148">+L9+L129+L39+L106+L82+L123</f>
        <v>0</v>
      </c>
      <c r="M135" s="155">
        <f t="shared" si="147"/>
        <v>0</v>
      </c>
      <c r="N135" s="155">
        <f t="shared" si="147"/>
        <v>0</v>
      </c>
      <c r="O135" s="155">
        <f t="shared" si="147"/>
        <v>0</v>
      </c>
      <c r="P135" s="155">
        <f t="shared" si="147"/>
        <v>0</v>
      </c>
      <c r="Q135" s="155">
        <f t="shared" ref="Q135:S135" si="149">+Q9+Q129+Q39+Q106+Q82+Q123</f>
        <v>0</v>
      </c>
      <c r="R135" s="155">
        <f t="shared" si="149"/>
        <v>0</v>
      </c>
      <c r="S135" s="155">
        <f t="shared" si="149"/>
        <v>0</v>
      </c>
      <c r="T135" s="155">
        <f t="shared" si="147"/>
        <v>0</v>
      </c>
      <c r="U135" s="155">
        <f t="shared" si="147"/>
        <v>0</v>
      </c>
      <c r="V135" s="155">
        <f t="shared" ref="V135" si="150">+V9+V129+V39+V106+V82+V123</f>
        <v>-1000000</v>
      </c>
      <c r="W135" s="155">
        <f t="shared" si="147"/>
        <v>0</v>
      </c>
    </row>
    <row r="136" spans="1:23" hidden="1">
      <c r="B136" s="156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</row>
    <row r="137" spans="1:23" s="116" customFormat="1" ht="12" hidden="1">
      <c r="A137" s="158"/>
      <c r="B137" s="159"/>
      <c r="C137" s="160">
        <f>SUM(D135:W135)</f>
        <v>-1000000</v>
      </c>
      <c r="D137" s="160"/>
      <c r="E137" s="160"/>
      <c r="F137" s="160"/>
      <c r="G137" s="160"/>
      <c r="H137" s="160"/>
      <c r="I137" s="160"/>
      <c r="J137" s="160"/>
      <c r="K137" s="160"/>
      <c r="L137" s="160"/>
      <c r="M137" s="160"/>
      <c r="N137" s="160"/>
      <c r="O137" s="160"/>
      <c r="P137" s="160"/>
      <c r="Q137" s="160"/>
      <c r="R137" s="160"/>
      <c r="S137" s="160"/>
      <c r="T137" s="160"/>
      <c r="U137" s="160"/>
      <c r="V137" s="160"/>
      <c r="W137" s="157"/>
    </row>
    <row r="138" spans="1:23" s="116" customFormat="1" hidden="1">
      <c r="A138" s="161"/>
      <c r="C138" s="160">
        <f>+C135-C137</f>
        <v>0</v>
      </c>
      <c r="D138" s="160"/>
      <c r="E138" s="160"/>
      <c r="F138" s="157"/>
      <c r="G138" s="157"/>
      <c r="H138" s="157"/>
      <c r="I138" s="160"/>
      <c r="J138" s="160"/>
      <c r="K138" s="160"/>
      <c r="L138" s="160"/>
      <c r="M138" s="160"/>
      <c r="N138" s="702"/>
      <c r="O138" s="157"/>
      <c r="P138" s="157"/>
      <c r="Q138" s="157"/>
      <c r="R138" s="157"/>
      <c r="S138" s="157"/>
      <c r="T138" s="157"/>
      <c r="U138" s="157"/>
      <c r="V138" s="157"/>
      <c r="W138" s="157"/>
    </row>
    <row r="139" spans="1:23" s="116" customFormat="1" hidden="1">
      <c r="A139" s="161"/>
      <c r="N139" s="703"/>
      <c r="W139" s="157"/>
    </row>
    <row r="140" spans="1:23" s="116" customFormat="1" hidden="1">
      <c r="A140" s="161"/>
      <c r="B140" s="159" t="s">
        <v>742</v>
      </c>
      <c r="C140" s="160">
        <f>+'IND-ESTR-CLASIF '!E210</f>
        <v>-1000000</v>
      </c>
      <c r="D140" s="160"/>
      <c r="E140" s="160"/>
      <c r="F140" s="160"/>
      <c r="G140" s="160"/>
      <c r="H140" s="160"/>
      <c r="N140" s="704"/>
      <c r="O140" s="160"/>
      <c r="P140" s="160"/>
      <c r="Q140" s="160"/>
      <c r="R140" s="160"/>
      <c r="S140" s="160"/>
      <c r="T140" s="160"/>
      <c r="U140" s="160"/>
      <c r="V140" s="160"/>
      <c r="W140" s="157"/>
    </row>
    <row r="141" spans="1:23" s="116" customFormat="1" hidden="1">
      <c r="A141" s="161"/>
      <c r="B141" s="162"/>
      <c r="C141" s="160">
        <f>+C135-C140</f>
        <v>0</v>
      </c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704"/>
      <c r="O141" s="160"/>
      <c r="P141" s="160"/>
      <c r="Q141" s="160"/>
      <c r="R141" s="160"/>
      <c r="S141" s="160"/>
      <c r="T141" s="160"/>
      <c r="U141" s="160"/>
      <c r="V141" s="160"/>
      <c r="W141" s="157"/>
    </row>
    <row r="142" spans="1:23" s="116" customFormat="1">
      <c r="A142" s="161"/>
      <c r="N142" s="703"/>
      <c r="W142" s="157"/>
    </row>
    <row r="143" spans="1:23" s="116" customFormat="1">
      <c r="A143" s="161"/>
      <c r="C143" s="157"/>
      <c r="D143" s="157"/>
      <c r="F143" s="156"/>
      <c r="G143" s="156"/>
      <c r="H143" s="156"/>
      <c r="I143" s="156"/>
      <c r="J143" s="156"/>
      <c r="K143" s="156"/>
      <c r="L143" s="156"/>
      <c r="M143" s="156"/>
      <c r="N143" s="703"/>
      <c r="O143" s="156"/>
      <c r="P143" s="156"/>
      <c r="Q143" s="156"/>
      <c r="R143" s="156"/>
      <c r="S143" s="156"/>
      <c r="T143" s="156"/>
      <c r="W143" s="157"/>
    </row>
    <row r="144" spans="1:23" s="116" customFormat="1">
      <c r="A144" s="161"/>
      <c r="C144" s="157"/>
      <c r="D144" s="157"/>
      <c r="F144" s="156"/>
      <c r="G144" s="156"/>
      <c r="H144" s="156"/>
      <c r="I144" s="120"/>
      <c r="J144" s="120"/>
      <c r="K144" s="120"/>
      <c r="L144" s="120"/>
      <c r="M144" s="120"/>
      <c r="N144" s="705"/>
      <c r="O144" s="156"/>
      <c r="P144" s="156"/>
      <c r="Q144" s="156"/>
      <c r="R144" s="156"/>
      <c r="S144" s="156"/>
      <c r="T144" s="156"/>
      <c r="W144" s="157"/>
    </row>
    <row r="145" spans="1:25">
      <c r="F145" s="157"/>
      <c r="G145" s="157"/>
      <c r="H145" s="157"/>
      <c r="N145" s="701"/>
      <c r="O145" s="157"/>
      <c r="P145" s="157"/>
      <c r="Q145" s="157"/>
      <c r="R145" s="157"/>
      <c r="S145" s="157"/>
      <c r="T145" s="157"/>
      <c r="Y145" s="120"/>
    </row>
    <row r="146" spans="1:25">
      <c r="B146" s="157"/>
    </row>
    <row r="147" spans="1:25">
      <c r="X147" s="120"/>
      <c r="Y147" s="120"/>
    </row>
    <row r="149" spans="1:25" ht="19.8" customHeight="1">
      <c r="A149" s="790" t="str">
        <f>+'IND-ESTR-CLASIF '!A68</f>
        <v>MODIFICACIÓN  Nº 03-2025</v>
      </c>
      <c r="B149" s="791"/>
      <c r="C149" s="791"/>
      <c r="D149" s="791"/>
      <c r="E149" s="791"/>
      <c r="F149" s="791"/>
      <c r="G149" s="791"/>
      <c r="H149" s="791"/>
      <c r="I149" s="791"/>
      <c r="J149" s="791"/>
      <c r="K149" s="791"/>
      <c r="L149" s="791"/>
      <c r="M149" s="791"/>
      <c r="N149" s="791"/>
      <c r="O149" s="791"/>
      <c r="P149" s="791"/>
      <c r="Q149" s="791"/>
      <c r="R149" s="791"/>
      <c r="S149" s="791"/>
      <c r="T149" s="791"/>
      <c r="U149" s="791"/>
      <c r="V149" s="791"/>
      <c r="W149" s="792"/>
    </row>
    <row r="150" spans="1:25" ht="19.8" customHeight="1">
      <c r="A150" s="793" t="s">
        <v>743</v>
      </c>
      <c r="B150" s="794"/>
      <c r="C150" s="794"/>
      <c r="D150" s="794"/>
      <c r="E150" s="794"/>
      <c r="F150" s="794"/>
      <c r="G150" s="794"/>
      <c r="H150" s="794"/>
      <c r="I150" s="794"/>
      <c r="J150" s="794"/>
      <c r="K150" s="794"/>
      <c r="L150" s="794"/>
      <c r="M150" s="794"/>
      <c r="N150" s="794"/>
      <c r="O150" s="794"/>
      <c r="P150" s="794"/>
      <c r="Q150" s="794"/>
      <c r="R150" s="794"/>
      <c r="S150" s="794"/>
      <c r="T150" s="794"/>
      <c r="U150" s="794"/>
      <c r="V150" s="794"/>
      <c r="W150" s="795"/>
    </row>
    <row r="151" spans="1:25" ht="24" customHeight="1">
      <c r="A151" s="799" t="s">
        <v>694</v>
      </c>
      <c r="B151" s="801" t="s">
        <v>695</v>
      </c>
      <c r="C151" s="803" t="s">
        <v>265</v>
      </c>
      <c r="D151" s="122" t="s">
        <v>697</v>
      </c>
      <c r="E151" s="123" t="s">
        <v>697</v>
      </c>
      <c r="F151" s="123" t="s">
        <v>698</v>
      </c>
      <c r="G151" s="123" t="s">
        <v>699</v>
      </c>
      <c r="H151" s="123" t="s">
        <v>700</v>
      </c>
      <c r="I151" s="123" t="s">
        <v>701</v>
      </c>
      <c r="J151" s="140" t="s">
        <v>702</v>
      </c>
      <c r="K151" s="123" t="s">
        <v>703</v>
      </c>
      <c r="L151" s="123" t="s">
        <v>704</v>
      </c>
      <c r="M151" s="123" t="s">
        <v>705</v>
      </c>
      <c r="N151" s="123" t="s">
        <v>706</v>
      </c>
      <c r="O151" s="123" t="s">
        <v>707</v>
      </c>
      <c r="P151" s="123" t="s">
        <v>708</v>
      </c>
      <c r="Q151" s="123" t="s">
        <v>709</v>
      </c>
      <c r="R151" s="145" t="s">
        <v>710</v>
      </c>
      <c r="S151" s="123" t="s">
        <v>805</v>
      </c>
      <c r="T151" s="123" t="s">
        <v>711</v>
      </c>
      <c r="U151" s="123" t="s">
        <v>712</v>
      </c>
      <c r="V151" s="123" t="s">
        <v>828</v>
      </c>
      <c r="W151" s="123" t="s">
        <v>713</v>
      </c>
    </row>
    <row r="152" spans="1:25">
      <c r="A152" s="800"/>
      <c r="B152" s="802"/>
      <c r="C152" s="804"/>
      <c r="D152" s="124" t="s">
        <v>715</v>
      </c>
      <c r="E152" s="125" t="s">
        <v>715</v>
      </c>
      <c r="F152" s="125" t="s">
        <v>716</v>
      </c>
      <c r="G152" s="125" t="s">
        <v>717</v>
      </c>
      <c r="H152" s="125" t="s">
        <v>718</v>
      </c>
      <c r="I152" s="125" t="s">
        <v>719</v>
      </c>
      <c r="J152" s="141" t="s">
        <v>720</v>
      </c>
      <c r="K152" s="125" t="s">
        <v>721</v>
      </c>
      <c r="L152" s="125" t="s">
        <v>722</v>
      </c>
      <c r="M152" s="125" t="s">
        <v>723</v>
      </c>
      <c r="N152" s="125" t="s">
        <v>724</v>
      </c>
      <c r="O152" s="125" t="s">
        <v>725</v>
      </c>
      <c r="P152" s="125" t="s">
        <v>726</v>
      </c>
      <c r="Q152" s="125" t="s">
        <v>727</v>
      </c>
      <c r="R152" s="125" t="s">
        <v>728</v>
      </c>
      <c r="S152" s="125" t="s">
        <v>806</v>
      </c>
      <c r="T152" s="125" t="s">
        <v>729</v>
      </c>
      <c r="U152" s="125" t="s">
        <v>730</v>
      </c>
      <c r="V152" s="125" t="s">
        <v>829</v>
      </c>
      <c r="W152" s="125" t="s">
        <v>731</v>
      </c>
    </row>
    <row r="153" spans="1:25">
      <c r="A153" s="139"/>
      <c r="B153" s="163"/>
      <c r="C153" s="148"/>
      <c r="D153" s="148"/>
      <c r="E153" s="148"/>
      <c r="F153" s="148"/>
      <c r="G153" s="148"/>
      <c r="H153" s="148"/>
      <c r="I153" s="128"/>
      <c r="J153" s="165"/>
      <c r="K153" s="148"/>
      <c r="L153" s="148"/>
      <c r="M153" s="148"/>
      <c r="N153" s="148"/>
      <c r="O153" s="148"/>
      <c r="P153" s="148"/>
      <c r="Q153" s="128"/>
      <c r="R153" s="128"/>
      <c r="S153" s="128"/>
      <c r="T153" s="128"/>
      <c r="U153" s="148"/>
      <c r="V153" s="128"/>
      <c r="W153" s="128"/>
    </row>
    <row r="154" spans="1:25" s="114" customFormat="1" ht="12" hidden="1">
      <c r="A154" s="164">
        <v>0</v>
      </c>
      <c r="B154" s="130" t="s">
        <v>25</v>
      </c>
      <c r="C154" s="131">
        <f t="shared" ref="C154:W154" si="151">+C156+C162+C167+C174+C178</f>
        <v>0</v>
      </c>
      <c r="D154" s="131">
        <f t="shared" ref="D154" si="152">+D156+D162+D167+D174+D178</f>
        <v>0</v>
      </c>
      <c r="E154" s="131">
        <f t="shared" si="151"/>
        <v>0</v>
      </c>
      <c r="F154" s="131">
        <f t="shared" si="151"/>
        <v>0</v>
      </c>
      <c r="G154" s="131">
        <f t="shared" si="151"/>
        <v>0</v>
      </c>
      <c r="H154" s="131">
        <f t="shared" si="151"/>
        <v>0</v>
      </c>
      <c r="I154" s="131">
        <f t="shared" si="151"/>
        <v>0</v>
      </c>
      <c r="J154" s="143">
        <f t="shared" si="151"/>
        <v>0</v>
      </c>
      <c r="K154" s="131">
        <f t="shared" si="151"/>
        <v>0</v>
      </c>
      <c r="L154" s="131">
        <f t="shared" ref="L154" si="153">+L156+L162+L167+L174+L178</f>
        <v>0</v>
      </c>
      <c r="M154" s="131">
        <f t="shared" si="151"/>
        <v>0</v>
      </c>
      <c r="N154" s="131">
        <f t="shared" si="151"/>
        <v>0</v>
      </c>
      <c r="O154" s="131">
        <f t="shared" si="151"/>
        <v>0</v>
      </c>
      <c r="P154" s="131">
        <f t="shared" si="151"/>
        <v>0</v>
      </c>
      <c r="Q154" s="131">
        <f t="shared" ref="Q154:S154" si="154">+Q156+Q162+Q167+Q174+Q178</f>
        <v>0</v>
      </c>
      <c r="R154" s="131">
        <f t="shared" si="154"/>
        <v>0</v>
      </c>
      <c r="S154" s="131">
        <f t="shared" si="154"/>
        <v>0</v>
      </c>
      <c r="T154" s="131">
        <f t="shared" si="151"/>
        <v>0</v>
      </c>
      <c r="U154" s="131">
        <f t="shared" si="151"/>
        <v>0</v>
      </c>
      <c r="V154" s="131">
        <f t="shared" ref="V154" si="155">+V156+V162+V167+V174+V178</f>
        <v>0</v>
      </c>
      <c r="W154" s="131">
        <f t="shared" si="151"/>
        <v>0</v>
      </c>
    </row>
    <row r="155" spans="1:25" hidden="1">
      <c r="A155" s="139"/>
      <c r="B155" s="132"/>
      <c r="C155" s="128"/>
      <c r="D155" s="128"/>
      <c r="E155" s="128"/>
      <c r="F155" s="128"/>
      <c r="G155" s="128"/>
      <c r="H155" s="128"/>
      <c r="I155" s="128"/>
      <c r="J155" s="142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</row>
    <row r="156" spans="1:25" ht="12" hidden="1">
      <c r="A156" s="138">
        <v>0.01</v>
      </c>
      <c r="B156" s="134" t="s">
        <v>732</v>
      </c>
      <c r="C156" s="135">
        <f>SUM(C157:C160)</f>
        <v>0</v>
      </c>
      <c r="D156" s="135">
        <f t="shared" ref="D156" si="156">SUM(D157:D160)</f>
        <v>0</v>
      </c>
      <c r="E156" s="135">
        <f t="shared" ref="E156:W156" si="157">SUM(E157:E160)</f>
        <v>0</v>
      </c>
      <c r="F156" s="135">
        <f t="shared" si="157"/>
        <v>0</v>
      </c>
      <c r="G156" s="135">
        <f t="shared" si="157"/>
        <v>0</v>
      </c>
      <c r="H156" s="135">
        <f t="shared" si="157"/>
        <v>0</v>
      </c>
      <c r="I156" s="135">
        <f>SUM(I157:I160)</f>
        <v>0</v>
      </c>
      <c r="J156" s="144">
        <f t="shared" si="157"/>
        <v>0</v>
      </c>
      <c r="K156" s="135">
        <f t="shared" si="157"/>
        <v>0</v>
      </c>
      <c r="L156" s="135">
        <f t="shared" ref="L156" si="158">SUM(L157:L160)</f>
        <v>0</v>
      </c>
      <c r="M156" s="135">
        <f t="shared" si="157"/>
        <v>0</v>
      </c>
      <c r="N156" s="135">
        <f t="shared" si="157"/>
        <v>0</v>
      </c>
      <c r="O156" s="135">
        <f t="shared" si="157"/>
        <v>0</v>
      </c>
      <c r="P156" s="135">
        <f t="shared" si="157"/>
        <v>0</v>
      </c>
      <c r="Q156" s="135">
        <f t="shared" ref="Q156" si="159">SUM(Q157:Q160)</f>
        <v>0</v>
      </c>
      <c r="R156" s="135">
        <f t="shared" ref="R156:S156" si="160">SUM(R157:R160)</f>
        <v>0</v>
      </c>
      <c r="S156" s="135">
        <f t="shared" si="160"/>
        <v>0</v>
      </c>
      <c r="T156" s="135">
        <f t="shared" si="157"/>
        <v>0</v>
      </c>
      <c r="U156" s="135">
        <f t="shared" si="157"/>
        <v>0</v>
      </c>
      <c r="V156" s="135">
        <f t="shared" ref="V156" si="161">SUM(V157:V160)</f>
        <v>0</v>
      </c>
      <c r="W156" s="135">
        <f t="shared" si="157"/>
        <v>0</v>
      </c>
    </row>
    <row r="157" spans="1:25" hidden="1">
      <c r="A157" s="139" t="s">
        <v>29</v>
      </c>
      <c r="B157" s="127" t="s">
        <v>30</v>
      </c>
      <c r="C157" s="128">
        <f>SUM(E157:W157)</f>
        <v>0</v>
      </c>
      <c r="D157" s="128">
        <v>0</v>
      </c>
      <c r="E157" s="128">
        <v>0</v>
      </c>
      <c r="F157" s="128">
        <v>0</v>
      </c>
      <c r="G157" s="128">
        <v>0</v>
      </c>
      <c r="H157" s="128">
        <v>0</v>
      </c>
      <c r="I157" s="128"/>
      <c r="J157" s="142">
        <v>0</v>
      </c>
      <c r="K157" s="128">
        <v>0</v>
      </c>
      <c r="L157" s="128">
        <v>0</v>
      </c>
      <c r="M157" s="128">
        <v>0</v>
      </c>
      <c r="N157" s="128">
        <v>0</v>
      </c>
      <c r="O157" s="128">
        <v>0</v>
      </c>
      <c r="P157" s="128">
        <v>0</v>
      </c>
      <c r="Q157" s="128">
        <v>0</v>
      </c>
      <c r="R157" s="128">
        <v>0</v>
      </c>
      <c r="S157" s="128">
        <v>0</v>
      </c>
      <c r="T157" s="128">
        <v>0</v>
      </c>
      <c r="U157" s="128">
        <v>0</v>
      </c>
      <c r="V157" s="128">
        <v>0</v>
      </c>
      <c r="W157" s="128">
        <v>0</v>
      </c>
    </row>
    <row r="158" spans="1:25" hidden="1">
      <c r="A158" s="139" t="s">
        <v>31</v>
      </c>
      <c r="B158" s="127" t="s">
        <v>32</v>
      </c>
      <c r="C158" s="128">
        <f>SUM(E158:W158)</f>
        <v>0</v>
      </c>
      <c r="D158" s="128">
        <v>0</v>
      </c>
      <c r="E158" s="128">
        <v>0</v>
      </c>
      <c r="F158" s="128">
        <v>0</v>
      </c>
      <c r="G158" s="128">
        <v>0</v>
      </c>
      <c r="H158" s="128">
        <v>0</v>
      </c>
      <c r="I158" s="128">
        <v>0</v>
      </c>
      <c r="J158" s="142">
        <v>0</v>
      </c>
      <c r="K158" s="128">
        <v>0</v>
      </c>
      <c r="L158" s="128">
        <v>0</v>
      </c>
      <c r="M158" s="128">
        <v>0</v>
      </c>
      <c r="N158" s="128">
        <v>0</v>
      </c>
      <c r="O158" s="128">
        <v>0</v>
      </c>
      <c r="P158" s="128">
        <v>0</v>
      </c>
      <c r="Q158" s="128">
        <v>0</v>
      </c>
      <c r="R158" s="128">
        <v>0</v>
      </c>
      <c r="S158" s="128">
        <v>0</v>
      </c>
      <c r="T158" s="128">
        <v>0</v>
      </c>
      <c r="U158" s="128">
        <v>0</v>
      </c>
      <c r="V158" s="128">
        <v>0</v>
      </c>
      <c r="W158" s="128">
        <v>0</v>
      </c>
    </row>
    <row r="159" spans="1:25" hidden="1">
      <c r="A159" s="139" t="s">
        <v>33</v>
      </c>
      <c r="B159" s="127" t="s">
        <v>34</v>
      </c>
      <c r="C159" s="128">
        <f>SUM(E159:W159)</f>
        <v>0</v>
      </c>
      <c r="D159" s="128">
        <v>0</v>
      </c>
      <c r="E159" s="128">
        <v>0</v>
      </c>
      <c r="F159" s="128">
        <v>0</v>
      </c>
      <c r="G159" s="128">
        <v>0</v>
      </c>
      <c r="H159" s="128">
        <v>0</v>
      </c>
      <c r="I159" s="128"/>
      <c r="J159" s="142">
        <v>0</v>
      </c>
      <c r="K159" s="128">
        <v>0</v>
      </c>
      <c r="L159" s="128">
        <v>0</v>
      </c>
      <c r="M159" s="128">
        <v>0</v>
      </c>
      <c r="N159" s="128">
        <v>0</v>
      </c>
      <c r="O159" s="128">
        <v>0</v>
      </c>
      <c r="P159" s="128">
        <v>0</v>
      </c>
      <c r="Q159" s="128">
        <v>0</v>
      </c>
      <c r="R159" s="128">
        <v>0</v>
      </c>
      <c r="S159" s="128">
        <v>0</v>
      </c>
      <c r="T159" s="128">
        <v>0</v>
      </c>
      <c r="U159" s="128">
        <v>0</v>
      </c>
      <c r="V159" s="128">
        <v>0</v>
      </c>
      <c r="W159" s="128">
        <v>0</v>
      </c>
    </row>
    <row r="160" spans="1:25" hidden="1">
      <c r="A160" s="139" t="s">
        <v>733</v>
      </c>
      <c r="B160" s="127" t="s">
        <v>734</v>
      </c>
      <c r="C160" s="128">
        <f>SUM(E160:W160)</f>
        <v>0</v>
      </c>
      <c r="D160" s="128">
        <v>0</v>
      </c>
      <c r="E160" s="128">
        <v>0</v>
      </c>
      <c r="F160" s="128">
        <v>0</v>
      </c>
      <c r="G160" s="128">
        <v>0</v>
      </c>
      <c r="H160" s="128">
        <v>0</v>
      </c>
      <c r="I160" s="128">
        <v>0</v>
      </c>
      <c r="J160" s="142">
        <v>0</v>
      </c>
      <c r="K160" s="128">
        <v>0</v>
      </c>
      <c r="L160" s="128">
        <v>0</v>
      </c>
      <c r="M160" s="128">
        <v>0</v>
      </c>
      <c r="N160" s="128">
        <v>0</v>
      </c>
      <c r="O160" s="128">
        <v>0</v>
      </c>
      <c r="P160" s="128">
        <v>0</v>
      </c>
      <c r="Q160" s="128">
        <v>0</v>
      </c>
      <c r="R160" s="128">
        <v>0</v>
      </c>
      <c r="S160" s="128">
        <v>0</v>
      </c>
      <c r="T160" s="128">
        <v>0</v>
      </c>
      <c r="U160" s="128">
        <v>0</v>
      </c>
      <c r="V160" s="128">
        <v>0</v>
      </c>
      <c r="W160" s="128">
        <v>0</v>
      </c>
    </row>
    <row r="161" spans="1:26" hidden="1">
      <c r="A161" s="139"/>
      <c r="B161" s="127"/>
      <c r="C161" s="128"/>
      <c r="D161" s="128"/>
      <c r="E161" s="128"/>
      <c r="F161" s="128"/>
      <c r="G161" s="128"/>
      <c r="H161" s="128"/>
      <c r="I161" s="128"/>
      <c r="J161" s="142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</row>
    <row r="162" spans="1:26" ht="12" hidden="1">
      <c r="A162" s="138">
        <v>0.02</v>
      </c>
      <c r="B162" s="134" t="s">
        <v>36</v>
      </c>
      <c r="C162" s="135">
        <f t="shared" ref="C162:W162" si="162">SUM(C163:C165)</f>
        <v>0</v>
      </c>
      <c r="D162" s="135">
        <f t="shared" si="162"/>
        <v>0</v>
      </c>
      <c r="E162" s="135">
        <f t="shared" si="162"/>
        <v>0</v>
      </c>
      <c r="F162" s="135">
        <f t="shared" si="162"/>
        <v>0</v>
      </c>
      <c r="G162" s="135">
        <f t="shared" si="162"/>
        <v>0</v>
      </c>
      <c r="H162" s="135">
        <f t="shared" si="162"/>
        <v>0</v>
      </c>
      <c r="I162" s="135">
        <f t="shared" si="162"/>
        <v>0</v>
      </c>
      <c r="J162" s="144">
        <f t="shared" si="162"/>
        <v>0</v>
      </c>
      <c r="K162" s="135">
        <f t="shared" si="162"/>
        <v>0</v>
      </c>
      <c r="L162" s="135">
        <f t="shared" ref="L162:N162" si="163">SUM(L163:L165)</f>
        <v>0</v>
      </c>
      <c r="M162" s="135">
        <f t="shared" si="163"/>
        <v>0</v>
      </c>
      <c r="N162" s="135">
        <f t="shared" si="163"/>
        <v>0</v>
      </c>
      <c r="O162" s="135">
        <f t="shared" si="162"/>
        <v>0</v>
      </c>
      <c r="P162" s="135">
        <f t="shared" si="162"/>
        <v>0</v>
      </c>
      <c r="Q162" s="135">
        <f t="shared" si="162"/>
        <v>0</v>
      </c>
      <c r="R162" s="135">
        <f t="shared" si="162"/>
        <v>0</v>
      </c>
      <c r="S162" s="135">
        <f t="shared" ref="S162" si="164">SUM(S163:S165)</f>
        <v>0</v>
      </c>
      <c r="T162" s="135">
        <f t="shared" si="162"/>
        <v>0</v>
      </c>
      <c r="U162" s="135">
        <f t="shared" si="162"/>
        <v>0</v>
      </c>
      <c r="V162" s="135">
        <f t="shared" ref="V162" si="165">SUM(V163:V165)</f>
        <v>0</v>
      </c>
      <c r="W162" s="135">
        <f t="shared" si="162"/>
        <v>0</v>
      </c>
    </row>
    <row r="163" spans="1:26" hidden="1">
      <c r="A163" s="139" t="s">
        <v>37</v>
      </c>
      <c r="B163" s="127" t="s">
        <v>38</v>
      </c>
      <c r="C163" s="128">
        <f>SUM(E163:W163)</f>
        <v>0</v>
      </c>
      <c r="D163" s="128">
        <v>0</v>
      </c>
      <c r="E163" s="128">
        <v>0</v>
      </c>
      <c r="F163" s="128">
        <v>0</v>
      </c>
      <c r="G163" s="128">
        <v>0</v>
      </c>
      <c r="H163" s="128">
        <v>0</v>
      </c>
      <c r="I163" s="128">
        <v>0</v>
      </c>
      <c r="J163" s="142">
        <v>0</v>
      </c>
      <c r="K163" s="128">
        <v>0</v>
      </c>
      <c r="L163" s="128">
        <v>0</v>
      </c>
      <c r="M163" s="128">
        <v>0</v>
      </c>
      <c r="N163" s="128">
        <v>0</v>
      </c>
      <c r="O163" s="128">
        <v>0</v>
      </c>
      <c r="P163" s="128">
        <v>0</v>
      </c>
      <c r="Q163" s="128">
        <v>0</v>
      </c>
      <c r="R163" s="128">
        <v>0</v>
      </c>
      <c r="S163" s="128">
        <v>0</v>
      </c>
      <c r="T163" s="128">
        <v>0</v>
      </c>
      <c r="U163" s="128">
        <v>0</v>
      </c>
      <c r="V163" s="128">
        <v>0</v>
      </c>
      <c r="W163" s="128">
        <v>0</v>
      </c>
      <c r="Z163" s="120"/>
    </row>
    <row r="164" spans="1:26" hidden="1">
      <c r="A164" s="139" t="s">
        <v>735</v>
      </c>
      <c r="B164" s="127" t="s">
        <v>736</v>
      </c>
      <c r="C164" s="128">
        <f>SUM(E164:W164)</f>
        <v>0</v>
      </c>
      <c r="D164" s="128">
        <v>0</v>
      </c>
      <c r="E164" s="128">
        <v>0</v>
      </c>
      <c r="F164" s="128">
        <v>0</v>
      </c>
      <c r="G164" s="128">
        <v>0</v>
      </c>
      <c r="H164" s="128">
        <v>0</v>
      </c>
      <c r="I164" s="128">
        <v>0</v>
      </c>
      <c r="J164" s="142">
        <v>0</v>
      </c>
      <c r="K164" s="128">
        <v>0</v>
      </c>
      <c r="L164" s="128">
        <v>0</v>
      </c>
      <c r="M164" s="128">
        <v>0</v>
      </c>
      <c r="N164" s="128">
        <v>0</v>
      </c>
      <c r="O164" s="128">
        <v>0</v>
      </c>
      <c r="P164" s="128">
        <v>0</v>
      </c>
      <c r="Q164" s="128">
        <v>0</v>
      </c>
      <c r="R164" s="128">
        <v>0</v>
      </c>
      <c r="S164" s="128">
        <v>0</v>
      </c>
      <c r="T164" s="128">
        <v>0</v>
      </c>
      <c r="U164" s="128">
        <v>0</v>
      </c>
      <c r="V164" s="128">
        <v>0</v>
      </c>
      <c r="W164" s="128">
        <v>0</v>
      </c>
      <c r="Z164" s="120"/>
    </row>
    <row r="165" spans="1:26" hidden="1">
      <c r="A165" s="139" t="s">
        <v>39</v>
      </c>
      <c r="B165" s="127" t="s">
        <v>40</v>
      </c>
      <c r="C165" s="128">
        <f>SUM(E165:W165)</f>
        <v>0</v>
      </c>
      <c r="D165" s="128">
        <v>0</v>
      </c>
      <c r="E165" s="128">
        <v>0</v>
      </c>
      <c r="F165" s="128">
        <v>0</v>
      </c>
      <c r="G165" s="128">
        <v>0</v>
      </c>
      <c r="H165" s="128">
        <v>0</v>
      </c>
      <c r="I165" s="128">
        <v>0</v>
      </c>
      <c r="J165" s="142">
        <v>0</v>
      </c>
      <c r="K165" s="128">
        <v>0</v>
      </c>
      <c r="L165" s="128">
        <v>0</v>
      </c>
      <c r="M165" s="128">
        <v>0</v>
      </c>
      <c r="N165" s="128">
        <v>0</v>
      </c>
      <c r="O165" s="128">
        <v>0</v>
      </c>
      <c r="P165" s="128">
        <v>0</v>
      </c>
      <c r="Q165" s="128">
        <v>0</v>
      </c>
      <c r="R165" s="128">
        <v>0</v>
      </c>
      <c r="S165" s="128">
        <v>0</v>
      </c>
      <c r="T165" s="128">
        <v>0</v>
      </c>
      <c r="U165" s="128">
        <v>0</v>
      </c>
      <c r="V165" s="128">
        <v>0</v>
      </c>
      <c r="W165" s="128">
        <v>0</v>
      </c>
    </row>
    <row r="166" spans="1:26" hidden="1">
      <c r="A166" s="139"/>
      <c r="B166" s="127"/>
      <c r="C166" s="128"/>
      <c r="D166" s="128"/>
      <c r="E166" s="128"/>
      <c r="F166" s="128"/>
      <c r="G166" s="128"/>
      <c r="H166" s="128"/>
      <c r="I166" s="128"/>
      <c r="J166" s="142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</row>
    <row r="167" spans="1:26" ht="12" hidden="1">
      <c r="A167" s="138" t="s">
        <v>41</v>
      </c>
      <c r="B167" s="134" t="s">
        <v>42</v>
      </c>
      <c r="C167" s="135">
        <f t="shared" ref="C167:W167" si="166">SUM(C168:C172)</f>
        <v>0</v>
      </c>
      <c r="D167" s="135">
        <f t="shared" si="166"/>
        <v>0</v>
      </c>
      <c r="E167" s="135">
        <f t="shared" si="166"/>
        <v>0</v>
      </c>
      <c r="F167" s="135">
        <f t="shared" si="166"/>
        <v>0</v>
      </c>
      <c r="G167" s="135">
        <f t="shared" si="166"/>
        <v>0</v>
      </c>
      <c r="H167" s="135">
        <f t="shared" si="166"/>
        <v>0</v>
      </c>
      <c r="I167" s="135">
        <f t="shared" si="166"/>
        <v>0</v>
      </c>
      <c r="J167" s="144">
        <f t="shared" si="166"/>
        <v>0</v>
      </c>
      <c r="K167" s="135">
        <f t="shared" si="166"/>
        <v>0</v>
      </c>
      <c r="L167" s="135">
        <f t="shared" ref="L167:N167" si="167">SUM(L168:L172)</f>
        <v>0</v>
      </c>
      <c r="M167" s="135">
        <f t="shared" si="167"/>
        <v>0</v>
      </c>
      <c r="N167" s="135">
        <f t="shared" si="167"/>
        <v>0</v>
      </c>
      <c r="O167" s="135">
        <f t="shared" si="166"/>
        <v>0</v>
      </c>
      <c r="P167" s="135">
        <f t="shared" si="166"/>
        <v>0</v>
      </c>
      <c r="Q167" s="135">
        <f t="shared" si="166"/>
        <v>0</v>
      </c>
      <c r="R167" s="135">
        <f t="shared" si="166"/>
        <v>0</v>
      </c>
      <c r="S167" s="135">
        <f t="shared" ref="S167" si="168">SUM(S168:S172)</f>
        <v>0</v>
      </c>
      <c r="T167" s="135">
        <f t="shared" si="166"/>
        <v>0</v>
      </c>
      <c r="U167" s="135">
        <f t="shared" si="166"/>
        <v>0</v>
      </c>
      <c r="V167" s="135">
        <f t="shared" ref="V167" si="169">SUM(V168:V172)</f>
        <v>0</v>
      </c>
      <c r="W167" s="135">
        <f t="shared" si="166"/>
        <v>0</v>
      </c>
    </row>
    <row r="168" spans="1:26" hidden="1">
      <c r="A168" s="139" t="s">
        <v>43</v>
      </c>
      <c r="B168" s="127" t="s">
        <v>44</v>
      </c>
      <c r="C168" s="128">
        <f>SUM(E168:W168)</f>
        <v>0</v>
      </c>
      <c r="D168" s="128">
        <v>0</v>
      </c>
      <c r="E168" s="128">
        <v>0</v>
      </c>
      <c r="F168" s="128">
        <v>0</v>
      </c>
      <c r="G168" s="128">
        <v>0</v>
      </c>
      <c r="H168" s="128">
        <v>0</v>
      </c>
      <c r="I168" s="128">
        <v>0</v>
      </c>
      <c r="J168" s="142">
        <v>0</v>
      </c>
      <c r="K168" s="128">
        <v>0</v>
      </c>
      <c r="L168" s="128">
        <v>0</v>
      </c>
      <c r="M168" s="128">
        <v>0</v>
      </c>
      <c r="N168" s="128">
        <v>0</v>
      </c>
      <c r="O168" s="128">
        <v>0</v>
      </c>
      <c r="P168" s="128">
        <v>0</v>
      </c>
      <c r="Q168" s="128">
        <v>0</v>
      </c>
      <c r="R168" s="128">
        <v>0</v>
      </c>
      <c r="S168" s="128">
        <v>0</v>
      </c>
      <c r="T168" s="128">
        <v>0</v>
      </c>
      <c r="U168" s="128">
        <v>0</v>
      </c>
      <c r="V168" s="128">
        <v>0</v>
      </c>
      <c r="W168" s="128">
        <v>0</v>
      </c>
    </row>
    <row r="169" spans="1:26" hidden="1">
      <c r="A169" s="139" t="s">
        <v>227</v>
      </c>
      <c r="B169" s="127" t="s">
        <v>228</v>
      </c>
      <c r="C169" s="128">
        <f>SUM(E169:W169)</f>
        <v>0</v>
      </c>
      <c r="D169" s="128">
        <v>0</v>
      </c>
      <c r="E169" s="128">
        <v>0</v>
      </c>
      <c r="F169" s="128">
        <v>0</v>
      </c>
      <c r="G169" s="128">
        <v>0</v>
      </c>
      <c r="H169" s="128">
        <v>0</v>
      </c>
      <c r="I169" s="128">
        <v>0</v>
      </c>
      <c r="J169" s="142">
        <v>0</v>
      </c>
      <c r="K169" s="128">
        <v>0</v>
      </c>
      <c r="L169" s="128">
        <v>0</v>
      </c>
      <c r="M169" s="128">
        <v>0</v>
      </c>
      <c r="N169" s="128">
        <v>0</v>
      </c>
      <c r="O169" s="128">
        <v>0</v>
      </c>
      <c r="P169" s="128">
        <v>0</v>
      </c>
      <c r="Q169" s="128">
        <v>0</v>
      </c>
      <c r="R169" s="128">
        <v>0</v>
      </c>
      <c r="S169" s="128">
        <v>0</v>
      </c>
      <c r="T169" s="128">
        <v>0</v>
      </c>
      <c r="U169" s="128">
        <v>0</v>
      </c>
      <c r="V169" s="128">
        <v>0</v>
      </c>
      <c r="W169" s="128">
        <v>0</v>
      </c>
    </row>
    <row r="170" spans="1:26" hidden="1">
      <c r="A170" s="139" t="s">
        <v>45</v>
      </c>
      <c r="B170" s="127" t="s">
        <v>46</v>
      </c>
      <c r="C170" s="128">
        <f>SUM(E170:W170)</f>
        <v>0</v>
      </c>
      <c r="D170" s="128">
        <f>+(D156+D168+D169+D172)/12</f>
        <v>0</v>
      </c>
      <c r="E170" s="128">
        <f>+(E156+E168+E169+E172)/12</f>
        <v>0</v>
      </c>
      <c r="F170" s="128">
        <f>+(F156+F168+F169+F172)/12</f>
        <v>0</v>
      </c>
      <c r="G170" s="128">
        <f>+(G156+G168+G169+G172)/12</f>
        <v>0</v>
      </c>
      <c r="H170" s="128">
        <f>+(H156+H168+H169+H172)/12</f>
        <v>0</v>
      </c>
      <c r="I170" s="128">
        <f>+(I156+I168+I169+I171+I172+C163)/12</f>
        <v>0</v>
      </c>
      <c r="J170" s="166">
        <v>0</v>
      </c>
      <c r="K170" s="128">
        <f t="shared" ref="K170:W170" si="170">+(K156+K168+K169+K172)/12</f>
        <v>0</v>
      </c>
      <c r="L170" s="128">
        <f t="shared" ref="L170:N170" si="171">+(L156+L168+L169+L172)/12</f>
        <v>0</v>
      </c>
      <c r="M170" s="128">
        <f t="shared" si="171"/>
        <v>0</v>
      </c>
      <c r="N170" s="128">
        <f t="shared" si="171"/>
        <v>0</v>
      </c>
      <c r="O170" s="128">
        <f>+(O156+O168+O169+O171+O172)/12</f>
        <v>0</v>
      </c>
      <c r="P170" s="128">
        <f t="shared" si="170"/>
        <v>0</v>
      </c>
      <c r="Q170" s="128">
        <f t="shared" si="170"/>
        <v>0</v>
      </c>
      <c r="R170" s="128">
        <f t="shared" si="170"/>
        <v>0</v>
      </c>
      <c r="S170" s="128">
        <v>0</v>
      </c>
      <c r="T170" s="128">
        <v>0</v>
      </c>
      <c r="U170" s="128">
        <f t="shared" si="170"/>
        <v>0</v>
      </c>
      <c r="V170" s="128">
        <f t="shared" ref="V170" si="172">+(V156+V168+V169+V172)/12</f>
        <v>0</v>
      </c>
      <c r="W170" s="128">
        <f t="shared" si="170"/>
        <v>0</v>
      </c>
    </row>
    <row r="171" spans="1:26" hidden="1">
      <c r="A171" s="139" t="s">
        <v>47</v>
      </c>
      <c r="B171" s="127" t="s">
        <v>48</v>
      </c>
      <c r="C171" s="128">
        <f>SUM(E171:W171)</f>
        <v>0</v>
      </c>
      <c r="D171" s="128">
        <v>0</v>
      </c>
      <c r="E171" s="128">
        <v>0</v>
      </c>
      <c r="F171" s="128">
        <v>0</v>
      </c>
      <c r="G171" s="128">
        <v>0</v>
      </c>
      <c r="H171" s="128">
        <v>0</v>
      </c>
      <c r="I171" s="128">
        <v>0</v>
      </c>
      <c r="J171" s="142">
        <v>0</v>
      </c>
      <c r="K171" s="128">
        <v>0</v>
      </c>
      <c r="L171" s="128">
        <v>0</v>
      </c>
      <c r="M171" s="128">
        <v>0</v>
      </c>
      <c r="N171" s="128">
        <v>0</v>
      </c>
      <c r="O171" s="128">
        <v>0</v>
      </c>
      <c r="P171" s="128">
        <v>0</v>
      </c>
      <c r="Q171" s="128">
        <v>0</v>
      </c>
      <c r="R171" s="128">
        <v>0</v>
      </c>
      <c r="S171" s="128">
        <v>0</v>
      </c>
      <c r="T171" s="128">
        <v>0</v>
      </c>
      <c r="U171" s="128">
        <v>0</v>
      </c>
      <c r="V171" s="128">
        <v>0</v>
      </c>
      <c r="W171" s="128">
        <v>0</v>
      </c>
    </row>
    <row r="172" spans="1:26" hidden="1">
      <c r="A172" s="139" t="s">
        <v>342</v>
      </c>
      <c r="B172" s="127" t="s">
        <v>343</v>
      </c>
      <c r="C172" s="128">
        <f>SUM(E172:W172)</f>
        <v>0</v>
      </c>
      <c r="D172" s="128">
        <v>0</v>
      </c>
      <c r="E172" s="128">
        <v>0</v>
      </c>
      <c r="F172" s="128">
        <v>0</v>
      </c>
      <c r="G172" s="128">
        <v>0</v>
      </c>
      <c r="H172" s="128">
        <v>0</v>
      </c>
      <c r="I172" s="128"/>
      <c r="J172" s="142">
        <v>0</v>
      </c>
      <c r="K172" s="128">
        <v>0</v>
      </c>
      <c r="L172" s="128">
        <v>0</v>
      </c>
      <c r="M172" s="128">
        <v>0</v>
      </c>
      <c r="N172" s="128">
        <v>0</v>
      </c>
      <c r="O172" s="128">
        <v>0</v>
      </c>
      <c r="P172" s="128">
        <v>0</v>
      </c>
      <c r="Q172" s="128">
        <v>0</v>
      </c>
      <c r="R172" s="128">
        <v>0</v>
      </c>
      <c r="S172" s="128">
        <v>0</v>
      </c>
      <c r="T172" s="128">
        <v>0</v>
      </c>
      <c r="U172" s="128">
        <v>0</v>
      </c>
      <c r="V172" s="128">
        <v>0</v>
      </c>
      <c r="W172" s="128">
        <v>0</v>
      </c>
    </row>
    <row r="173" spans="1:26" hidden="1">
      <c r="A173" s="139"/>
      <c r="B173" s="127"/>
      <c r="C173" s="128"/>
      <c r="D173" s="128"/>
      <c r="E173" s="128"/>
      <c r="F173" s="128"/>
      <c r="G173" s="128"/>
      <c r="H173" s="128"/>
      <c r="I173" s="128"/>
      <c r="J173" s="142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  <c r="W173" s="128"/>
    </row>
    <row r="174" spans="1:26" ht="24" hidden="1">
      <c r="A174" s="138" t="s">
        <v>50</v>
      </c>
      <c r="B174" s="136" t="s">
        <v>737</v>
      </c>
      <c r="C174" s="135">
        <f t="shared" ref="C174:W174" si="173">+C175+C176</f>
        <v>0</v>
      </c>
      <c r="D174" s="135">
        <f t="shared" si="173"/>
        <v>0</v>
      </c>
      <c r="E174" s="135">
        <f t="shared" si="173"/>
        <v>0</v>
      </c>
      <c r="F174" s="135">
        <f t="shared" si="173"/>
        <v>0</v>
      </c>
      <c r="G174" s="135">
        <f t="shared" si="173"/>
        <v>0</v>
      </c>
      <c r="H174" s="135">
        <f t="shared" si="173"/>
        <v>0</v>
      </c>
      <c r="I174" s="135">
        <f t="shared" si="173"/>
        <v>0</v>
      </c>
      <c r="J174" s="144">
        <f t="shared" si="173"/>
        <v>0</v>
      </c>
      <c r="K174" s="135">
        <f t="shared" si="173"/>
        <v>0</v>
      </c>
      <c r="L174" s="135">
        <f t="shared" ref="L174:N174" si="174">+L175+L176</f>
        <v>0</v>
      </c>
      <c r="M174" s="135">
        <f t="shared" si="174"/>
        <v>0</v>
      </c>
      <c r="N174" s="135">
        <f t="shared" si="174"/>
        <v>0</v>
      </c>
      <c r="O174" s="135">
        <f t="shared" si="173"/>
        <v>0</v>
      </c>
      <c r="P174" s="135">
        <f t="shared" si="173"/>
        <v>0</v>
      </c>
      <c r="Q174" s="135">
        <f t="shared" si="173"/>
        <v>0</v>
      </c>
      <c r="R174" s="135">
        <f t="shared" si="173"/>
        <v>0</v>
      </c>
      <c r="S174" s="135">
        <f t="shared" ref="S174" si="175">+S175+S176</f>
        <v>0</v>
      </c>
      <c r="T174" s="135">
        <f t="shared" si="173"/>
        <v>0</v>
      </c>
      <c r="U174" s="135">
        <f t="shared" si="173"/>
        <v>0</v>
      </c>
      <c r="V174" s="135">
        <f t="shared" ref="V174" si="176">+V175+V176</f>
        <v>0</v>
      </c>
      <c r="W174" s="135">
        <f t="shared" si="173"/>
        <v>0</v>
      </c>
    </row>
    <row r="175" spans="1:26" ht="22.8" hidden="1">
      <c r="A175" s="139" t="s">
        <v>52</v>
      </c>
      <c r="B175" s="137" t="s">
        <v>262</v>
      </c>
      <c r="C175" s="128">
        <f>SUM(E175:W175)</f>
        <v>0</v>
      </c>
      <c r="D175" s="128">
        <f>+(D156+D168+D169+D172)*9.25%</f>
        <v>0</v>
      </c>
      <c r="E175" s="128">
        <f>+(E156+E168+E169+E172)*9.25%</f>
        <v>0</v>
      </c>
      <c r="F175" s="128">
        <f>+(F156+F168+F169+F172)*9.25%</f>
        <v>0</v>
      </c>
      <c r="G175" s="128">
        <f>+(G156+G168+G169+G172)*9.25%</f>
        <v>0</v>
      </c>
      <c r="H175" s="128">
        <f>+(H156+H168+H169+H172)*9.25%</f>
        <v>0</v>
      </c>
      <c r="I175" s="128">
        <f>+(I156+I168+I169+I171+I172+C163)*9.25%</f>
        <v>0</v>
      </c>
      <c r="J175" s="166">
        <v>0</v>
      </c>
      <c r="K175" s="128">
        <f t="shared" ref="K175:W175" si="177">+(K156+K168+K169+K172)*9.25%</f>
        <v>0</v>
      </c>
      <c r="L175" s="128">
        <f t="shared" ref="L175:N175" si="178">+(L156+L168+L169+L172)*9.25%</f>
        <v>0</v>
      </c>
      <c r="M175" s="128">
        <f t="shared" si="178"/>
        <v>0</v>
      </c>
      <c r="N175" s="128">
        <f t="shared" si="178"/>
        <v>0</v>
      </c>
      <c r="O175" s="128">
        <f>+(O156+O168+O169+O171+O172)*9.25%</f>
        <v>0</v>
      </c>
      <c r="P175" s="128">
        <f t="shared" si="177"/>
        <v>0</v>
      </c>
      <c r="Q175" s="128">
        <f t="shared" si="177"/>
        <v>0</v>
      </c>
      <c r="R175" s="128">
        <f t="shared" si="177"/>
        <v>0</v>
      </c>
      <c r="S175" s="128">
        <v>0</v>
      </c>
      <c r="T175" s="128">
        <v>0</v>
      </c>
      <c r="U175" s="128">
        <f t="shared" si="177"/>
        <v>0</v>
      </c>
      <c r="V175" s="128">
        <f t="shared" ref="V175" si="179">+(V156+V168+V169+V172)*9.25%</f>
        <v>0</v>
      </c>
      <c r="W175" s="128">
        <f t="shared" si="177"/>
        <v>0</v>
      </c>
    </row>
    <row r="176" spans="1:26" ht="22.8" hidden="1">
      <c r="A176" s="139" t="s">
        <v>54</v>
      </c>
      <c r="B176" s="137" t="s">
        <v>55</v>
      </c>
      <c r="C176" s="128">
        <f>SUM(E176:W176)</f>
        <v>0</v>
      </c>
      <c r="D176" s="128">
        <f>+(D156+D168+D169+D172)*0.5%</f>
        <v>0</v>
      </c>
      <c r="E176" s="128">
        <f>+(E156+E168+E169+E172)*0.5%</f>
        <v>0</v>
      </c>
      <c r="F176" s="128">
        <f>+(F156+F168+F169+F172)*0.5%</f>
        <v>0</v>
      </c>
      <c r="G176" s="128">
        <f>+(G156+G168+G169+G172)*0.5%</f>
        <v>0</v>
      </c>
      <c r="H176" s="128">
        <f>+(H156+H168+H169+H172)*0.5%</f>
        <v>0</v>
      </c>
      <c r="I176" s="128">
        <f>+(I156+I168+I169+I171+I172+C163)*0.5%</f>
        <v>0</v>
      </c>
      <c r="J176" s="166">
        <v>0</v>
      </c>
      <c r="K176" s="128">
        <f t="shared" ref="K176:W176" si="180">+(K156+K168+K169+K172)*0.5%</f>
        <v>0</v>
      </c>
      <c r="L176" s="128">
        <f t="shared" ref="L176:N176" si="181">+(L156+L168+L169+L172)*0.5%</f>
        <v>0</v>
      </c>
      <c r="M176" s="128">
        <f t="shared" si="181"/>
        <v>0</v>
      </c>
      <c r="N176" s="128">
        <f t="shared" si="181"/>
        <v>0</v>
      </c>
      <c r="O176" s="128">
        <f>+(O156+O168+O169+O171+O172)*0.5%</f>
        <v>0</v>
      </c>
      <c r="P176" s="128">
        <f t="shared" si="180"/>
        <v>0</v>
      </c>
      <c r="Q176" s="128">
        <f t="shared" si="180"/>
        <v>0</v>
      </c>
      <c r="R176" s="128">
        <f t="shared" si="180"/>
        <v>0</v>
      </c>
      <c r="S176" s="128">
        <v>0</v>
      </c>
      <c r="T176" s="128">
        <v>0</v>
      </c>
      <c r="U176" s="128">
        <f t="shared" si="180"/>
        <v>0</v>
      </c>
      <c r="V176" s="128">
        <f t="shared" ref="V176" si="182">+(V156+V168+V169+V172)*0.5%</f>
        <v>0</v>
      </c>
      <c r="W176" s="128">
        <f t="shared" si="180"/>
        <v>0</v>
      </c>
    </row>
    <row r="177" spans="1:23" hidden="1">
      <c r="A177" s="139"/>
      <c r="B177" s="127"/>
      <c r="C177" s="128"/>
      <c r="D177" s="128"/>
      <c r="E177" s="128"/>
      <c r="F177" s="128"/>
      <c r="G177" s="128"/>
      <c r="H177" s="128"/>
      <c r="I177" s="128"/>
      <c r="J177" s="142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</row>
    <row r="178" spans="1:23" ht="36" hidden="1">
      <c r="A178" s="138" t="s">
        <v>56</v>
      </c>
      <c r="B178" s="136" t="s">
        <v>738</v>
      </c>
      <c r="C178" s="135">
        <f t="shared" ref="C178:W178" si="183">+C179+C180+C181</f>
        <v>0</v>
      </c>
      <c r="D178" s="135">
        <f t="shared" si="183"/>
        <v>0</v>
      </c>
      <c r="E178" s="135">
        <f t="shared" si="183"/>
        <v>0</v>
      </c>
      <c r="F178" s="135">
        <f t="shared" si="183"/>
        <v>0</v>
      </c>
      <c r="G178" s="135">
        <f t="shared" si="183"/>
        <v>0</v>
      </c>
      <c r="H178" s="135">
        <f t="shared" si="183"/>
        <v>0</v>
      </c>
      <c r="I178" s="135">
        <f t="shared" si="183"/>
        <v>0</v>
      </c>
      <c r="J178" s="144">
        <f t="shared" si="183"/>
        <v>0</v>
      </c>
      <c r="K178" s="135">
        <f t="shared" si="183"/>
        <v>0</v>
      </c>
      <c r="L178" s="135">
        <f t="shared" ref="L178:N178" si="184">+L179+L180+L181</f>
        <v>0</v>
      </c>
      <c r="M178" s="135">
        <f t="shared" si="184"/>
        <v>0</v>
      </c>
      <c r="N178" s="135">
        <f t="shared" si="184"/>
        <v>0</v>
      </c>
      <c r="O178" s="135">
        <f t="shared" si="183"/>
        <v>0</v>
      </c>
      <c r="P178" s="135">
        <f t="shared" si="183"/>
        <v>0</v>
      </c>
      <c r="Q178" s="135">
        <f t="shared" si="183"/>
        <v>0</v>
      </c>
      <c r="R178" s="135">
        <f t="shared" si="183"/>
        <v>0</v>
      </c>
      <c r="S178" s="135">
        <f t="shared" ref="S178" si="185">+S179+S180+S181</f>
        <v>0</v>
      </c>
      <c r="T178" s="135">
        <f t="shared" si="183"/>
        <v>0</v>
      </c>
      <c r="U178" s="135">
        <f t="shared" si="183"/>
        <v>0</v>
      </c>
      <c r="V178" s="135">
        <f t="shared" ref="V178" si="186">+V179+V180+V181</f>
        <v>0</v>
      </c>
      <c r="W178" s="135">
        <f t="shared" si="183"/>
        <v>0</v>
      </c>
    </row>
    <row r="179" spans="1:23" ht="22.8" hidden="1">
      <c r="A179" s="139" t="s">
        <v>58</v>
      </c>
      <c r="B179" s="137" t="s">
        <v>59</v>
      </c>
      <c r="C179" s="128">
        <f>SUM(E179:W179)</f>
        <v>0</v>
      </c>
      <c r="D179" s="128">
        <f>+(D156+D168+D169+D172)*5.42%</f>
        <v>0</v>
      </c>
      <c r="E179" s="128">
        <f>+(E156+E168+E169+E172)*5.25%</f>
        <v>0</v>
      </c>
      <c r="F179" s="128">
        <f>+(F156+F168+F169+F172)*5.25%</f>
        <v>0</v>
      </c>
      <c r="G179" s="128">
        <f>+(G156+G168+G169+G172)*5.25%</f>
        <v>0</v>
      </c>
      <c r="H179" s="128">
        <f>+(H156+H168+H169+H172)*5.42%</f>
        <v>0</v>
      </c>
      <c r="I179" s="128">
        <f>+(I156+I168+I169+I171+I172+C163)*5.42%</f>
        <v>0</v>
      </c>
      <c r="J179" s="166">
        <v>0</v>
      </c>
      <c r="K179" s="128">
        <f t="shared" ref="K179:W179" si="187">+(K156+K168+K169+K172)*5.25%</f>
        <v>0</v>
      </c>
      <c r="L179" s="128">
        <f t="shared" ref="L179" si="188">+(L156+L168+L169+L172)*5.25%</f>
        <v>0</v>
      </c>
      <c r="M179" s="128">
        <f>+(M156+M168+M169+M172)*5.42%</f>
        <v>0</v>
      </c>
      <c r="N179" s="128">
        <f>+(N156+N168+N169+N172)*5.25%</f>
        <v>0</v>
      </c>
      <c r="O179" s="128">
        <f>+(O156+O168+O169+O171+O172)*5.25%</f>
        <v>0</v>
      </c>
      <c r="P179" s="128">
        <f>+(P156+P168+P169+P172)*5.42%</f>
        <v>0</v>
      </c>
      <c r="Q179" s="128">
        <f>+(Q156+Q168+Q169+Q172)*5.42%</f>
        <v>0</v>
      </c>
      <c r="R179" s="128">
        <f>+(R156+R168+R169+R172)*5.42%</f>
        <v>0</v>
      </c>
      <c r="S179" s="128">
        <v>0</v>
      </c>
      <c r="T179" s="128">
        <v>0</v>
      </c>
      <c r="U179" s="128">
        <f>+(U156+U168+U169+U172)*5.42%</f>
        <v>0</v>
      </c>
      <c r="V179" s="128">
        <f t="shared" ref="V179" si="189">+(V156+V168+V169+V172)*5.25%</f>
        <v>0</v>
      </c>
      <c r="W179" s="128">
        <f t="shared" si="187"/>
        <v>0</v>
      </c>
    </row>
    <row r="180" spans="1:23" ht="22.8" hidden="1">
      <c r="A180" s="139" t="s">
        <v>60</v>
      </c>
      <c r="B180" s="137" t="s">
        <v>404</v>
      </c>
      <c r="C180" s="128">
        <f>SUM(E180:W180)</f>
        <v>0</v>
      </c>
      <c r="D180" s="128">
        <f>+(D156+D168+D169+D172)*3%</f>
        <v>0</v>
      </c>
      <c r="E180" s="128">
        <f>+(E156+E168+E169+E172)*3%</f>
        <v>0</v>
      </c>
      <c r="F180" s="128">
        <f>+(F156+F168+F169+F172)*3%</f>
        <v>0</v>
      </c>
      <c r="G180" s="128">
        <f>+(G156+G168+G169+G172)*3%</f>
        <v>0</v>
      </c>
      <c r="H180" s="128">
        <f>+(H156+H168+H169+H172)*3%</f>
        <v>0</v>
      </c>
      <c r="I180" s="128">
        <f>+(I156+I168+I169+I171+I172+C163)*3%</f>
        <v>0</v>
      </c>
      <c r="J180" s="166">
        <v>0</v>
      </c>
      <c r="K180" s="128">
        <f t="shared" ref="K180:W180" si="190">+(K156+K168+K169+K172)*3%</f>
        <v>0</v>
      </c>
      <c r="L180" s="128">
        <f t="shared" ref="L180:N180" si="191">+(L156+L168+L169+L172)*3%</f>
        <v>0</v>
      </c>
      <c r="M180" s="128">
        <f t="shared" si="191"/>
        <v>0</v>
      </c>
      <c r="N180" s="128">
        <f t="shared" si="191"/>
        <v>0</v>
      </c>
      <c r="O180" s="128">
        <f>+(O156+O168+O169+O171+O172)*3%</f>
        <v>0</v>
      </c>
      <c r="P180" s="128">
        <f t="shared" si="190"/>
        <v>0</v>
      </c>
      <c r="Q180" s="128">
        <f t="shared" si="190"/>
        <v>0</v>
      </c>
      <c r="R180" s="128">
        <f t="shared" si="190"/>
        <v>0</v>
      </c>
      <c r="S180" s="128">
        <v>0</v>
      </c>
      <c r="T180" s="128">
        <v>0</v>
      </c>
      <c r="U180" s="128">
        <f t="shared" si="190"/>
        <v>0</v>
      </c>
      <c r="V180" s="128">
        <f t="shared" ref="V180" si="192">+(V156+V168+V169+V172)*3%</f>
        <v>0</v>
      </c>
      <c r="W180" s="128">
        <f t="shared" si="190"/>
        <v>0</v>
      </c>
    </row>
    <row r="181" spans="1:23" hidden="1">
      <c r="A181" s="139" t="s">
        <v>62</v>
      </c>
      <c r="B181" s="127" t="s">
        <v>63</v>
      </c>
      <c r="C181" s="128">
        <f>SUM(E181:W181)</f>
        <v>0</v>
      </c>
      <c r="D181" s="128">
        <f>+(D156+D168+D169+D172)*1.5%</f>
        <v>0</v>
      </c>
      <c r="E181" s="128">
        <f>+(E156+E168+E169+E172)*1.5%</f>
        <v>0</v>
      </c>
      <c r="F181" s="128">
        <f>+(F156+F168+F169+F172)*1.5%</f>
        <v>0</v>
      </c>
      <c r="G181" s="128">
        <f>+(G156+G168+G169+G172)*1.5%</f>
        <v>0</v>
      </c>
      <c r="H181" s="128">
        <f>+(H156+H168+H169+H172)*1.5%</f>
        <v>0</v>
      </c>
      <c r="I181" s="128">
        <f>+(I156+I168+I169+I172+C163)*1.5%</f>
        <v>0</v>
      </c>
      <c r="J181" s="166">
        <v>0</v>
      </c>
      <c r="K181" s="128">
        <f t="shared" ref="K181:W181" si="193">+(K156+K168+K169+K172)*1.5%</f>
        <v>0</v>
      </c>
      <c r="L181" s="128">
        <f t="shared" ref="L181:N181" si="194">+(L156+L168+L169+L172)*1.5%</f>
        <v>0</v>
      </c>
      <c r="M181" s="128">
        <f t="shared" si="194"/>
        <v>0</v>
      </c>
      <c r="N181" s="128">
        <f t="shared" si="194"/>
        <v>0</v>
      </c>
      <c r="O181" s="128">
        <f>+(O156+O168+O169+O171+O172)*1.5%</f>
        <v>0</v>
      </c>
      <c r="P181" s="128">
        <f t="shared" si="193"/>
        <v>0</v>
      </c>
      <c r="Q181" s="128">
        <f t="shared" si="193"/>
        <v>0</v>
      </c>
      <c r="R181" s="128">
        <f t="shared" si="193"/>
        <v>0</v>
      </c>
      <c r="S181" s="128">
        <v>0</v>
      </c>
      <c r="T181" s="128">
        <v>0</v>
      </c>
      <c r="U181" s="128">
        <f t="shared" si="193"/>
        <v>0</v>
      </c>
      <c r="V181" s="128">
        <f t="shared" ref="V181" si="195">+(V156+V168+V169+V172)*1.5%</f>
        <v>0</v>
      </c>
      <c r="W181" s="128">
        <f t="shared" si="193"/>
        <v>0</v>
      </c>
    </row>
    <row r="182" spans="1:23" hidden="1">
      <c r="A182" s="139"/>
      <c r="B182" s="127"/>
      <c r="C182" s="128"/>
      <c r="D182" s="128"/>
      <c r="E182" s="128"/>
      <c r="F182" s="128"/>
      <c r="G182" s="128"/>
      <c r="H182" s="128"/>
      <c r="I182" s="128"/>
      <c r="J182" s="142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</row>
    <row r="183" spans="1:23" hidden="1">
      <c r="A183" s="139"/>
      <c r="B183" s="127"/>
      <c r="C183" s="128"/>
      <c r="D183" s="128"/>
      <c r="E183" s="128"/>
      <c r="F183" s="128"/>
      <c r="G183" s="128"/>
      <c r="H183" s="128"/>
      <c r="I183" s="128"/>
      <c r="J183" s="142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</row>
    <row r="184" spans="1:23" ht="12">
      <c r="A184" s="164" t="s">
        <v>205</v>
      </c>
      <c r="B184" s="130" t="s">
        <v>65</v>
      </c>
      <c r="C184" s="131">
        <f>+C186+C193+C197+C206+C212+C209+C221+C202+C190</f>
        <v>50000</v>
      </c>
      <c r="D184" s="131">
        <f t="shared" ref="D184:S184" si="196">+D186+D193+D197+D206+D212+D209+D221+D202+D190</f>
        <v>0</v>
      </c>
      <c r="E184" s="131">
        <f t="shared" si="196"/>
        <v>0</v>
      </c>
      <c r="F184" s="131">
        <f t="shared" si="196"/>
        <v>0</v>
      </c>
      <c r="G184" s="131">
        <f t="shared" si="196"/>
        <v>0</v>
      </c>
      <c r="H184" s="131">
        <f t="shared" si="196"/>
        <v>0</v>
      </c>
      <c r="I184" s="131">
        <f t="shared" si="196"/>
        <v>0</v>
      </c>
      <c r="J184" s="131">
        <f t="shared" si="196"/>
        <v>0</v>
      </c>
      <c r="K184" s="131">
        <f t="shared" si="196"/>
        <v>0</v>
      </c>
      <c r="L184" s="131">
        <f t="shared" si="196"/>
        <v>0</v>
      </c>
      <c r="M184" s="131">
        <f t="shared" si="196"/>
        <v>0</v>
      </c>
      <c r="N184" s="131">
        <f t="shared" si="196"/>
        <v>0</v>
      </c>
      <c r="O184" s="131">
        <f t="shared" si="196"/>
        <v>0</v>
      </c>
      <c r="P184" s="131">
        <f t="shared" si="196"/>
        <v>0</v>
      </c>
      <c r="Q184" s="131">
        <f t="shared" si="196"/>
        <v>0</v>
      </c>
      <c r="R184" s="131">
        <f t="shared" si="196"/>
        <v>0</v>
      </c>
      <c r="S184" s="131">
        <f t="shared" si="196"/>
        <v>0</v>
      </c>
      <c r="T184" s="131">
        <f>+T186+T193+T197+T206+T212+T209+T221+T202+T190</f>
        <v>50000</v>
      </c>
      <c r="U184" s="131">
        <f t="shared" ref="U184:W184" si="197">+U186+U193+U197+U206+U212+U209</f>
        <v>0</v>
      </c>
      <c r="V184" s="131">
        <f>+V186+V193+V197+V206+V212+V209</f>
        <v>0</v>
      </c>
      <c r="W184" s="131">
        <f t="shared" si="197"/>
        <v>0</v>
      </c>
    </row>
    <row r="185" spans="1:23">
      <c r="A185" s="151"/>
      <c r="B185" s="151"/>
      <c r="C185" s="128"/>
      <c r="D185" s="128"/>
      <c r="E185" s="128"/>
      <c r="F185" s="128"/>
      <c r="G185" s="128"/>
      <c r="H185" s="128"/>
      <c r="I185" s="128"/>
      <c r="J185" s="142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</row>
    <row r="186" spans="1:23" ht="12" hidden="1">
      <c r="A186" s="138" t="s">
        <v>66</v>
      </c>
      <c r="B186" s="134" t="s">
        <v>67</v>
      </c>
      <c r="C186" s="135">
        <f>+C187+C188</f>
        <v>0</v>
      </c>
      <c r="D186" s="135">
        <f>+D187</f>
        <v>0</v>
      </c>
      <c r="E186" s="135">
        <f>+E187</f>
        <v>0</v>
      </c>
      <c r="F186" s="135">
        <f>+F187+F188</f>
        <v>0</v>
      </c>
      <c r="G186" s="135">
        <f>+G187</f>
        <v>0</v>
      </c>
      <c r="H186" s="135">
        <f>+H187</f>
        <v>0</v>
      </c>
      <c r="I186" s="135">
        <f>+I187+I188</f>
        <v>0</v>
      </c>
      <c r="J186" s="144">
        <f t="shared" ref="J186:U186" si="198">+J187</f>
        <v>0</v>
      </c>
      <c r="K186" s="135">
        <f t="shared" si="198"/>
        <v>0</v>
      </c>
      <c r="L186" s="135">
        <f t="shared" si="198"/>
        <v>0</v>
      </c>
      <c r="M186" s="135">
        <f t="shared" si="198"/>
        <v>0</v>
      </c>
      <c r="N186" s="135">
        <f t="shared" si="198"/>
        <v>0</v>
      </c>
      <c r="O186" s="135">
        <f>+O187+O188</f>
        <v>0</v>
      </c>
      <c r="P186" s="135">
        <f t="shared" si="198"/>
        <v>0</v>
      </c>
      <c r="Q186" s="135">
        <f t="shared" si="198"/>
        <v>0</v>
      </c>
      <c r="R186" s="135">
        <f t="shared" si="198"/>
        <v>0</v>
      </c>
      <c r="S186" s="135">
        <f t="shared" si="198"/>
        <v>0</v>
      </c>
      <c r="T186" s="135">
        <f t="shared" si="198"/>
        <v>0</v>
      </c>
      <c r="U186" s="135">
        <f t="shared" si="198"/>
        <v>0</v>
      </c>
      <c r="V186" s="135">
        <f>+V187+V188</f>
        <v>0</v>
      </c>
      <c r="W186" s="135">
        <f>+W187+W188</f>
        <v>0</v>
      </c>
    </row>
    <row r="187" spans="1:23" hidden="1">
      <c r="A187" s="139" t="s">
        <v>68</v>
      </c>
      <c r="B187" s="127" t="s">
        <v>69</v>
      </c>
      <c r="C187" s="128">
        <f>SUM(E187:W187)</f>
        <v>0</v>
      </c>
      <c r="D187" s="128">
        <v>0</v>
      </c>
      <c r="E187" s="128">
        <v>0</v>
      </c>
      <c r="F187" s="128">
        <v>0</v>
      </c>
      <c r="G187" s="128">
        <v>0</v>
      </c>
      <c r="H187" s="128">
        <v>0</v>
      </c>
      <c r="I187" s="128">
        <v>0</v>
      </c>
      <c r="J187" s="142">
        <v>0</v>
      </c>
      <c r="K187" s="128">
        <v>0</v>
      </c>
      <c r="L187" s="128">
        <v>0</v>
      </c>
      <c r="M187" s="128">
        <v>0</v>
      </c>
      <c r="N187" s="128">
        <v>0</v>
      </c>
      <c r="O187" s="128">
        <v>0</v>
      </c>
      <c r="P187" s="128">
        <v>0</v>
      </c>
      <c r="Q187" s="128">
        <v>0</v>
      </c>
      <c r="R187" s="128">
        <v>0</v>
      </c>
      <c r="S187" s="128">
        <v>0</v>
      </c>
      <c r="T187" s="128">
        <v>0</v>
      </c>
      <c r="U187" s="128">
        <v>0</v>
      </c>
      <c r="V187" s="128">
        <v>0</v>
      </c>
      <c r="W187" s="128">
        <v>0</v>
      </c>
    </row>
    <row r="188" spans="1:23" hidden="1">
      <c r="A188" s="139" t="s">
        <v>70</v>
      </c>
      <c r="B188" s="127" t="s">
        <v>71</v>
      </c>
      <c r="C188" s="128">
        <f>SUM(E188:W188)</f>
        <v>0</v>
      </c>
      <c r="D188" s="128">
        <v>0</v>
      </c>
      <c r="E188" s="128">
        <v>0</v>
      </c>
      <c r="F188" s="128">
        <v>0</v>
      </c>
      <c r="G188" s="128">
        <v>0</v>
      </c>
      <c r="H188" s="128">
        <v>0</v>
      </c>
      <c r="I188" s="128">
        <v>0</v>
      </c>
      <c r="J188" s="142">
        <v>0</v>
      </c>
      <c r="K188" s="128">
        <v>0</v>
      </c>
      <c r="L188" s="128">
        <v>0</v>
      </c>
      <c r="M188" s="128">
        <v>0</v>
      </c>
      <c r="N188" s="128">
        <v>0</v>
      </c>
      <c r="O188" s="128">
        <v>0</v>
      </c>
      <c r="P188" s="128">
        <v>0</v>
      </c>
      <c r="Q188" s="128">
        <v>0</v>
      </c>
      <c r="R188" s="128">
        <v>0</v>
      </c>
      <c r="S188" s="128">
        <v>0</v>
      </c>
      <c r="T188" s="128">
        <v>0</v>
      </c>
      <c r="U188" s="128">
        <v>0</v>
      </c>
      <c r="V188" s="128">
        <v>0</v>
      </c>
      <c r="W188" s="128">
        <v>0</v>
      </c>
    </row>
    <row r="189" spans="1:23" hidden="1">
      <c r="A189" s="139"/>
      <c r="B189" s="127"/>
      <c r="C189" s="128"/>
      <c r="D189" s="128"/>
      <c r="E189" s="128"/>
      <c r="F189" s="128"/>
      <c r="G189" s="128"/>
      <c r="H189" s="128"/>
      <c r="I189" s="128"/>
      <c r="J189" s="142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</row>
    <row r="190" spans="1:23" ht="12">
      <c r="A190" s="138">
        <v>1.02</v>
      </c>
      <c r="B190" s="134" t="s">
        <v>73</v>
      </c>
      <c r="C190" s="135">
        <f>+C191</f>
        <v>50000</v>
      </c>
      <c r="D190" s="135">
        <f t="shared" ref="D190:S190" si="199">+D191</f>
        <v>0</v>
      </c>
      <c r="E190" s="135">
        <f t="shared" si="199"/>
        <v>0</v>
      </c>
      <c r="F190" s="135">
        <f t="shared" si="199"/>
        <v>0</v>
      </c>
      <c r="G190" s="135">
        <f t="shared" si="199"/>
        <v>0</v>
      </c>
      <c r="H190" s="135">
        <f t="shared" si="199"/>
        <v>0</v>
      </c>
      <c r="I190" s="135">
        <f t="shared" si="199"/>
        <v>0</v>
      </c>
      <c r="J190" s="135">
        <f t="shared" si="199"/>
        <v>0</v>
      </c>
      <c r="K190" s="135">
        <f t="shared" si="199"/>
        <v>0</v>
      </c>
      <c r="L190" s="135">
        <f t="shared" si="199"/>
        <v>0</v>
      </c>
      <c r="M190" s="135">
        <f t="shared" si="199"/>
        <v>0</v>
      </c>
      <c r="N190" s="135">
        <f t="shared" si="199"/>
        <v>0</v>
      </c>
      <c r="O190" s="135">
        <f t="shared" si="199"/>
        <v>0</v>
      </c>
      <c r="P190" s="135">
        <f t="shared" si="199"/>
        <v>0</v>
      </c>
      <c r="Q190" s="135">
        <f t="shared" si="199"/>
        <v>0</v>
      </c>
      <c r="R190" s="135">
        <f t="shared" si="199"/>
        <v>0</v>
      </c>
      <c r="S190" s="135">
        <f t="shared" si="199"/>
        <v>0</v>
      </c>
      <c r="T190" s="135">
        <f>+T191</f>
        <v>50000</v>
      </c>
      <c r="U190" s="135">
        <f t="shared" ref="U190:V190" si="200">+U191</f>
        <v>0</v>
      </c>
      <c r="V190" s="135">
        <f t="shared" si="200"/>
        <v>0</v>
      </c>
      <c r="W190" s="128"/>
    </row>
    <row r="191" spans="1:23">
      <c r="A191" s="139" t="s">
        <v>814</v>
      </c>
      <c r="B191" s="127" t="s">
        <v>815</v>
      </c>
      <c r="C191" s="128">
        <f>SUM(R191:V191)</f>
        <v>50000</v>
      </c>
      <c r="D191" s="128"/>
      <c r="E191" s="128"/>
      <c r="F191" s="128"/>
      <c r="G191" s="128"/>
      <c r="H191" s="128"/>
      <c r="I191" s="128"/>
      <c r="J191" s="142"/>
      <c r="K191" s="128"/>
      <c r="L191" s="128"/>
      <c r="M191" s="128"/>
      <c r="N191" s="128"/>
      <c r="O191" s="128"/>
      <c r="P191" s="128"/>
      <c r="Q191" s="128"/>
      <c r="R191" s="128">
        <v>0</v>
      </c>
      <c r="S191" s="128">
        <v>0</v>
      </c>
      <c r="T191" s="128">
        <v>50000</v>
      </c>
      <c r="U191" s="128"/>
      <c r="V191" s="128">
        <v>0</v>
      </c>
      <c r="W191" s="128"/>
    </row>
    <row r="192" spans="1:23">
      <c r="A192" s="139"/>
      <c r="B192" s="127"/>
      <c r="C192" s="128"/>
      <c r="D192" s="128"/>
      <c r="E192" s="128"/>
      <c r="F192" s="128"/>
      <c r="G192" s="128"/>
      <c r="H192" s="128"/>
      <c r="I192" s="128"/>
      <c r="J192" s="142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</row>
    <row r="193" spans="1:23" ht="12" hidden="1">
      <c r="A193" s="138" t="s">
        <v>279</v>
      </c>
      <c r="B193" s="134" t="s">
        <v>78</v>
      </c>
      <c r="C193" s="135">
        <f>SUM(C194:C195)</f>
        <v>0</v>
      </c>
      <c r="D193" s="135">
        <f t="shared" ref="D193" si="201">SUM(D194:D195)</f>
        <v>0</v>
      </c>
      <c r="E193" s="135">
        <f t="shared" ref="E193:W193" si="202">SUM(E194:E195)</f>
        <v>0</v>
      </c>
      <c r="F193" s="135">
        <f t="shared" si="202"/>
        <v>0</v>
      </c>
      <c r="G193" s="135">
        <f t="shared" si="202"/>
        <v>0</v>
      </c>
      <c r="H193" s="135">
        <f t="shared" si="202"/>
        <v>0</v>
      </c>
      <c r="I193" s="135">
        <f t="shared" si="202"/>
        <v>0</v>
      </c>
      <c r="J193" s="135">
        <f t="shared" si="202"/>
        <v>0</v>
      </c>
      <c r="K193" s="135">
        <f t="shared" si="202"/>
        <v>0</v>
      </c>
      <c r="L193" s="135">
        <f t="shared" ref="L193" si="203">SUM(L194:L195)</f>
        <v>0</v>
      </c>
      <c r="M193" s="135">
        <f t="shared" si="202"/>
        <v>0</v>
      </c>
      <c r="N193" s="135">
        <f t="shared" si="202"/>
        <v>0</v>
      </c>
      <c r="O193" s="135">
        <f t="shared" si="202"/>
        <v>0</v>
      </c>
      <c r="P193" s="135">
        <f t="shared" si="202"/>
        <v>0</v>
      </c>
      <c r="Q193" s="135">
        <f t="shared" si="202"/>
        <v>0</v>
      </c>
      <c r="R193" s="135">
        <f t="shared" si="202"/>
        <v>0</v>
      </c>
      <c r="S193" s="135">
        <f t="shared" ref="S193" si="204">SUM(S194:S195)</f>
        <v>0</v>
      </c>
      <c r="T193" s="135">
        <f t="shared" si="202"/>
        <v>0</v>
      </c>
      <c r="U193" s="135">
        <f t="shared" si="202"/>
        <v>0</v>
      </c>
      <c r="V193" s="135">
        <f t="shared" ref="V193" si="205">SUM(V194:V195)</f>
        <v>0</v>
      </c>
      <c r="W193" s="135">
        <f t="shared" si="202"/>
        <v>0</v>
      </c>
    </row>
    <row r="194" spans="1:23" hidden="1">
      <c r="A194" s="139" t="s">
        <v>81</v>
      </c>
      <c r="B194" s="127" t="s">
        <v>82</v>
      </c>
      <c r="C194" s="128">
        <f>SUM(E194:W194)</f>
        <v>0</v>
      </c>
      <c r="D194" s="128">
        <v>0</v>
      </c>
      <c r="E194" s="128">
        <v>0</v>
      </c>
      <c r="F194" s="128">
        <v>0</v>
      </c>
      <c r="G194" s="128">
        <v>0</v>
      </c>
      <c r="H194" s="128">
        <v>0</v>
      </c>
      <c r="I194" s="128">
        <v>0</v>
      </c>
      <c r="J194" s="128">
        <v>0</v>
      </c>
      <c r="K194" s="128">
        <v>0</v>
      </c>
      <c r="L194" s="128">
        <v>0</v>
      </c>
      <c r="M194" s="128">
        <v>0</v>
      </c>
      <c r="N194" s="128">
        <v>0</v>
      </c>
      <c r="O194" s="128">
        <v>0</v>
      </c>
      <c r="P194" s="128">
        <v>0</v>
      </c>
      <c r="Q194" s="128">
        <v>0</v>
      </c>
      <c r="R194" s="128">
        <v>0</v>
      </c>
      <c r="S194" s="128">
        <v>0</v>
      </c>
      <c r="T194" s="128">
        <v>0</v>
      </c>
      <c r="U194" s="128">
        <v>0</v>
      </c>
      <c r="V194" s="128">
        <v>0</v>
      </c>
      <c r="W194" s="128">
        <v>0</v>
      </c>
    </row>
    <row r="195" spans="1:23" hidden="1">
      <c r="A195" s="139" t="s">
        <v>83</v>
      </c>
      <c r="B195" s="127" t="s">
        <v>84</v>
      </c>
      <c r="C195" s="128">
        <f>SUM(E195:W195)</f>
        <v>0</v>
      </c>
      <c r="D195" s="128">
        <v>0</v>
      </c>
      <c r="E195" s="128">
        <v>0</v>
      </c>
      <c r="F195" s="128">
        <v>0</v>
      </c>
      <c r="G195" s="128">
        <v>0</v>
      </c>
      <c r="H195" s="128">
        <v>0</v>
      </c>
      <c r="I195" s="128">
        <v>0</v>
      </c>
      <c r="J195" s="142">
        <v>0</v>
      </c>
      <c r="K195" s="128">
        <v>0</v>
      </c>
      <c r="L195" s="128">
        <v>0</v>
      </c>
      <c r="M195" s="128">
        <v>0</v>
      </c>
      <c r="N195" s="128">
        <v>0</v>
      </c>
      <c r="O195" s="128">
        <v>0</v>
      </c>
      <c r="P195" s="128">
        <v>0</v>
      </c>
      <c r="Q195" s="128">
        <v>0</v>
      </c>
      <c r="R195" s="128">
        <v>0</v>
      </c>
      <c r="S195" s="128">
        <v>0</v>
      </c>
      <c r="T195" s="128">
        <v>0</v>
      </c>
      <c r="U195" s="128">
        <v>0</v>
      </c>
      <c r="V195" s="128">
        <v>0</v>
      </c>
      <c r="W195" s="128">
        <v>0</v>
      </c>
    </row>
    <row r="196" spans="1:23" hidden="1">
      <c r="A196" s="139"/>
      <c r="B196" s="127"/>
      <c r="C196" s="128"/>
      <c r="D196" s="128"/>
      <c r="E196" s="128"/>
      <c r="F196" s="128"/>
      <c r="G196" s="128"/>
      <c r="H196" s="128"/>
      <c r="I196" s="128"/>
      <c r="J196" s="142"/>
      <c r="K196" s="128"/>
      <c r="L196" s="128"/>
      <c r="M196" s="128"/>
      <c r="N196" s="128"/>
      <c r="O196" s="128"/>
      <c r="P196" s="128"/>
      <c r="Q196" s="128"/>
      <c r="R196" s="128"/>
      <c r="S196" s="128"/>
      <c r="T196" s="128"/>
      <c r="U196" s="128"/>
      <c r="V196" s="128"/>
      <c r="W196" s="128"/>
    </row>
    <row r="197" spans="1:23" ht="12" hidden="1">
      <c r="A197" s="138" t="s">
        <v>89</v>
      </c>
      <c r="B197" s="134" t="s">
        <v>90</v>
      </c>
      <c r="C197" s="135">
        <f>SUM(C198:C200)</f>
        <v>0</v>
      </c>
      <c r="D197" s="135">
        <f t="shared" ref="D197" si="206">SUM(D198:D199)</f>
        <v>0</v>
      </c>
      <c r="E197" s="135">
        <f t="shared" ref="E197:W197" si="207">SUM(E198:E199)</f>
        <v>0</v>
      </c>
      <c r="F197" s="135">
        <f t="shared" si="207"/>
        <v>0</v>
      </c>
      <c r="G197" s="135">
        <f t="shared" si="207"/>
        <v>0</v>
      </c>
      <c r="H197" s="135">
        <f t="shared" si="207"/>
        <v>0</v>
      </c>
      <c r="I197" s="135">
        <f t="shared" si="207"/>
        <v>0</v>
      </c>
      <c r="J197" s="144">
        <f t="shared" si="207"/>
        <v>0</v>
      </c>
      <c r="K197" s="135">
        <f t="shared" si="207"/>
        <v>0</v>
      </c>
      <c r="L197" s="135">
        <f t="shared" ref="L197" si="208">SUM(L198:L199)</f>
        <v>0</v>
      </c>
      <c r="M197" s="135">
        <f t="shared" si="207"/>
        <v>0</v>
      </c>
      <c r="N197" s="135">
        <f t="shared" si="207"/>
        <v>0</v>
      </c>
      <c r="O197" s="135">
        <f t="shared" si="207"/>
        <v>0</v>
      </c>
      <c r="P197" s="135">
        <f t="shared" si="207"/>
        <v>0</v>
      </c>
      <c r="Q197" s="135">
        <f t="shared" ref="Q197:S197" si="209">SUM(Q198:Q199)</f>
        <v>0</v>
      </c>
      <c r="R197" s="135">
        <f t="shared" si="209"/>
        <v>0</v>
      </c>
      <c r="S197" s="135">
        <f t="shared" si="209"/>
        <v>0</v>
      </c>
      <c r="T197" s="135">
        <f t="shared" si="207"/>
        <v>0</v>
      </c>
      <c r="U197" s="135">
        <f t="shared" si="207"/>
        <v>0</v>
      </c>
      <c r="V197" s="135">
        <f t="shared" ref="V197" si="210">SUM(V198:V199)</f>
        <v>0</v>
      </c>
      <c r="W197" s="135">
        <f t="shared" si="207"/>
        <v>0</v>
      </c>
    </row>
    <row r="198" spans="1:23" hidden="1">
      <c r="A198" s="139" t="s">
        <v>91</v>
      </c>
      <c r="B198" s="127" t="s">
        <v>92</v>
      </c>
      <c r="C198" s="128">
        <f>SUM(E198:W198)</f>
        <v>0</v>
      </c>
      <c r="D198" s="128">
        <f>+(D153+D159+D165+D166+D168)*1.32%</f>
        <v>0</v>
      </c>
      <c r="E198" s="128">
        <f>+(E153+E159+E165+E166+E168)*1.32%</f>
        <v>0</v>
      </c>
      <c r="F198" s="128">
        <v>0</v>
      </c>
      <c r="G198" s="128">
        <v>0</v>
      </c>
      <c r="H198" s="128">
        <v>0</v>
      </c>
      <c r="I198" s="128">
        <v>0</v>
      </c>
      <c r="J198" s="142">
        <v>0</v>
      </c>
      <c r="K198" s="128">
        <v>0</v>
      </c>
      <c r="L198" s="128">
        <v>0</v>
      </c>
      <c r="M198" s="128">
        <v>0</v>
      </c>
      <c r="N198" s="128">
        <v>0</v>
      </c>
      <c r="O198" s="128">
        <v>0</v>
      </c>
      <c r="P198" s="128">
        <v>0</v>
      </c>
      <c r="Q198" s="128">
        <v>0</v>
      </c>
      <c r="R198" s="128">
        <v>0</v>
      </c>
      <c r="S198" s="128">
        <v>0</v>
      </c>
      <c r="T198" s="128">
        <v>0</v>
      </c>
      <c r="U198" s="128">
        <v>0</v>
      </c>
      <c r="V198" s="128">
        <f>+(V153+V159+V165+V166+V168)*1.32%</f>
        <v>0</v>
      </c>
      <c r="W198" s="128">
        <f>+(W153+W159+W165+W166+W168)*1.32%</f>
        <v>0</v>
      </c>
    </row>
    <row r="199" spans="1:23" hidden="1">
      <c r="A199" s="139" t="s">
        <v>93</v>
      </c>
      <c r="B199" s="127" t="s">
        <v>94</v>
      </c>
      <c r="C199" s="128">
        <f>SUM(E199:W199)</f>
        <v>0</v>
      </c>
      <c r="D199" s="128">
        <v>0</v>
      </c>
      <c r="E199" s="128">
        <v>0</v>
      </c>
      <c r="F199" s="128">
        <v>0</v>
      </c>
      <c r="G199" s="128">
        <v>0</v>
      </c>
      <c r="H199" s="128">
        <v>0</v>
      </c>
      <c r="I199" s="128">
        <v>0</v>
      </c>
      <c r="J199" s="142">
        <v>0</v>
      </c>
      <c r="K199" s="128">
        <v>0</v>
      </c>
      <c r="L199" s="128">
        <v>0</v>
      </c>
      <c r="M199" s="128">
        <v>0</v>
      </c>
      <c r="N199" s="128">
        <v>0</v>
      </c>
      <c r="O199" s="128">
        <v>0</v>
      </c>
      <c r="P199" s="128">
        <v>0</v>
      </c>
      <c r="Q199" s="128">
        <v>0</v>
      </c>
      <c r="R199" s="128">
        <v>0</v>
      </c>
      <c r="S199" s="128">
        <v>0</v>
      </c>
      <c r="T199" s="128">
        <v>0</v>
      </c>
      <c r="U199" s="128">
        <v>0</v>
      </c>
      <c r="V199" s="128">
        <v>0</v>
      </c>
      <c r="W199" s="128">
        <v>0</v>
      </c>
    </row>
    <row r="200" spans="1:23" hidden="1">
      <c r="A200" s="139" t="s">
        <v>95</v>
      </c>
      <c r="B200" s="127" t="s">
        <v>96</v>
      </c>
      <c r="C200" s="128">
        <f>SUM(E200:W200)</f>
        <v>0</v>
      </c>
      <c r="D200" s="128"/>
      <c r="E200" s="128"/>
      <c r="F200" s="128"/>
      <c r="G200" s="128"/>
      <c r="H200" s="128"/>
      <c r="I200" s="128"/>
      <c r="J200" s="142">
        <v>0</v>
      </c>
      <c r="K200" s="128"/>
      <c r="L200" s="128"/>
      <c r="M200" s="128">
        <v>0</v>
      </c>
      <c r="N200" s="128"/>
      <c r="O200" s="128"/>
      <c r="P200" s="128"/>
      <c r="Q200" s="128"/>
      <c r="R200" s="128"/>
      <c r="S200" s="128"/>
      <c r="T200" s="128"/>
      <c r="U200" s="128"/>
      <c r="V200" s="128"/>
      <c r="W200" s="128"/>
    </row>
    <row r="201" spans="1:23" hidden="1">
      <c r="A201" s="139"/>
      <c r="B201" s="127"/>
      <c r="C201" s="128"/>
      <c r="D201" s="128"/>
      <c r="E201" s="128"/>
      <c r="F201" s="128"/>
      <c r="G201" s="128"/>
      <c r="H201" s="128"/>
      <c r="I201" s="128"/>
      <c r="J201" s="142"/>
      <c r="K201" s="128"/>
      <c r="L201" s="128"/>
      <c r="M201" s="128"/>
      <c r="N201" s="128"/>
      <c r="O201" s="128"/>
      <c r="P201" s="128"/>
      <c r="Q201" s="128"/>
      <c r="R201" s="128"/>
      <c r="S201" s="128"/>
      <c r="T201" s="128"/>
      <c r="U201" s="128"/>
      <c r="V201" s="128"/>
      <c r="W201" s="128"/>
    </row>
    <row r="202" spans="1:23" ht="12" hidden="1">
      <c r="A202" s="719" t="s">
        <v>247</v>
      </c>
      <c r="B202" s="720" t="s">
        <v>362</v>
      </c>
      <c r="C202" s="135">
        <f>SUM(C203:C205)</f>
        <v>0</v>
      </c>
      <c r="D202" s="135">
        <f t="shared" ref="D202:T202" si="211">SUM(D203:D204)</f>
        <v>0</v>
      </c>
      <c r="E202" s="135">
        <f t="shared" si="211"/>
        <v>0</v>
      </c>
      <c r="F202" s="135">
        <f t="shared" si="211"/>
        <v>0</v>
      </c>
      <c r="G202" s="135">
        <f t="shared" si="211"/>
        <v>0</v>
      </c>
      <c r="H202" s="135">
        <f t="shared" si="211"/>
        <v>0</v>
      </c>
      <c r="I202" s="135">
        <f t="shared" si="211"/>
        <v>0</v>
      </c>
      <c r="J202" s="144">
        <f t="shared" si="211"/>
        <v>0</v>
      </c>
      <c r="K202" s="135">
        <f t="shared" si="211"/>
        <v>0</v>
      </c>
      <c r="L202" s="135">
        <f t="shared" si="211"/>
        <v>0</v>
      </c>
      <c r="M202" s="135">
        <f t="shared" si="211"/>
        <v>0</v>
      </c>
      <c r="N202" s="135">
        <f t="shared" si="211"/>
        <v>0</v>
      </c>
      <c r="O202" s="135">
        <f t="shared" si="211"/>
        <v>0</v>
      </c>
      <c r="P202" s="135">
        <f t="shared" si="211"/>
        <v>0</v>
      </c>
      <c r="Q202" s="135">
        <f t="shared" si="211"/>
        <v>0</v>
      </c>
      <c r="R202" s="135">
        <f t="shared" si="211"/>
        <v>0</v>
      </c>
      <c r="S202" s="135">
        <f t="shared" ref="S202" si="212">SUM(S203:S204)</f>
        <v>0</v>
      </c>
      <c r="T202" s="135">
        <f t="shared" si="211"/>
        <v>0</v>
      </c>
      <c r="U202" s="128"/>
      <c r="V202" s="128"/>
      <c r="W202" s="128"/>
    </row>
    <row r="203" spans="1:23" hidden="1">
      <c r="A203" s="721" t="s">
        <v>249</v>
      </c>
      <c r="B203" s="722" t="s">
        <v>250</v>
      </c>
      <c r="C203" s="128">
        <f>SUM(E203:W203)</f>
        <v>0</v>
      </c>
      <c r="D203" s="128">
        <f>+(D158+D164+D170+D171+D173)*1.32%</f>
        <v>0</v>
      </c>
      <c r="E203" s="128">
        <f>+(E158+E164+E170+E171+E173)*1.32%</f>
        <v>0</v>
      </c>
      <c r="F203" s="128">
        <v>0</v>
      </c>
      <c r="G203" s="128">
        <v>0</v>
      </c>
      <c r="H203" s="128">
        <v>0</v>
      </c>
      <c r="I203" s="128">
        <v>0</v>
      </c>
      <c r="J203" s="142">
        <v>0</v>
      </c>
      <c r="K203" s="128">
        <v>0</v>
      </c>
      <c r="L203" s="128">
        <v>0</v>
      </c>
      <c r="M203" s="128">
        <v>0</v>
      </c>
      <c r="N203" s="128">
        <v>0</v>
      </c>
      <c r="O203" s="128">
        <v>0</v>
      </c>
      <c r="P203" s="128">
        <v>0</v>
      </c>
      <c r="Q203" s="128">
        <v>0</v>
      </c>
      <c r="R203" s="128">
        <v>0</v>
      </c>
      <c r="S203" s="128">
        <v>0</v>
      </c>
      <c r="T203" s="128">
        <v>0</v>
      </c>
      <c r="U203" s="128"/>
      <c r="V203" s="128"/>
      <c r="W203" s="128"/>
    </row>
    <row r="204" spans="1:23" hidden="1">
      <c r="A204" s="139" t="s">
        <v>580</v>
      </c>
      <c r="B204" s="127" t="s">
        <v>581</v>
      </c>
      <c r="C204" s="128">
        <f>SUM(E204:W204)</f>
        <v>0</v>
      </c>
      <c r="D204" s="128">
        <v>0</v>
      </c>
      <c r="E204" s="128">
        <v>0</v>
      </c>
      <c r="F204" s="128">
        <v>0</v>
      </c>
      <c r="G204" s="128">
        <v>0</v>
      </c>
      <c r="H204" s="128">
        <v>0</v>
      </c>
      <c r="I204" s="128">
        <v>0</v>
      </c>
      <c r="J204" s="142">
        <v>0</v>
      </c>
      <c r="K204" s="128">
        <v>0</v>
      </c>
      <c r="L204" s="128">
        <v>0</v>
      </c>
      <c r="M204" s="128">
        <v>0</v>
      </c>
      <c r="N204" s="128">
        <v>0</v>
      </c>
      <c r="O204" s="128">
        <v>0</v>
      </c>
      <c r="P204" s="128">
        <v>0</v>
      </c>
      <c r="Q204" s="128">
        <v>0</v>
      </c>
      <c r="R204" s="128">
        <v>0</v>
      </c>
      <c r="S204" s="128">
        <v>0</v>
      </c>
      <c r="T204" s="128">
        <v>0</v>
      </c>
      <c r="U204" s="128"/>
      <c r="V204" s="128"/>
      <c r="W204" s="128"/>
    </row>
    <row r="205" spans="1:23" hidden="1">
      <c r="A205" s="139"/>
      <c r="B205" s="127"/>
      <c r="C205" s="128"/>
      <c r="D205" s="128"/>
      <c r="E205" s="128"/>
      <c r="F205" s="128"/>
      <c r="G205" s="128"/>
      <c r="H205" s="128"/>
      <c r="I205" s="128"/>
      <c r="J205" s="142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  <c r="V205" s="128"/>
      <c r="W205" s="128"/>
    </row>
    <row r="206" spans="1:23" ht="12" hidden="1">
      <c r="A206" s="138" t="s">
        <v>99</v>
      </c>
      <c r="B206" s="134" t="s">
        <v>100</v>
      </c>
      <c r="C206" s="135">
        <f t="shared" ref="C206:H206" si="213">+C207</f>
        <v>0</v>
      </c>
      <c r="D206" s="135">
        <f t="shared" si="213"/>
        <v>0</v>
      </c>
      <c r="E206" s="135">
        <f t="shared" si="213"/>
        <v>0</v>
      </c>
      <c r="F206" s="135">
        <f t="shared" si="213"/>
        <v>0</v>
      </c>
      <c r="G206" s="135">
        <f t="shared" si="213"/>
        <v>0</v>
      </c>
      <c r="H206" s="135">
        <f t="shared" si="213"/>
        <v>0</v>
      </c>
      <c r="I206" s="135">
        <f t="shared" ref="I206:W206" si="214">+I207</f>
        <v>0</v>
      </c>
      <c r="J206" s="144">
        <f t="shared" si="214"/>
        <v>0</v>
      </c>
      <c r="K206" s="135">
        <f t="shared" si="214"/>
        <v>0</v>
      </c>
      <c r="L206" s="135">
        <f t="shared" si="214"/>
        <v>0</v>
      </c>
      <c r="M206" s="135">
        <f t="shared" si="214"/>
        <v>0</v>
      </c>
      <c r="N206" s="135">
        <f t="shared" si="214"/>
        <v>0</v>
      </c>
      <c r="O206" s="135">
        <f t="shared" si="214"/>
        <v>0</v>
      </c>
      <c r="P206" s="135">
        <f t="shared" si="214"/>
        <v>0</v>
      </c>
      <c r="Q206" s="135">
        <f t="shared" si="214"/>
        <v>0</v>
      </c>
      <c r="R206" s="135">
        <f t="shared" si="214"/>
        <v>0</v>
      </c>
      <c r="S206" s="135">
        <f t="shared" si="214"/>
        <v>0</v>
      </c>
      <c r="T206" s="135">
        <f t="shared" si="214"/>
        <v>0</v>
      </c>
      <c r="U206" s="135">
        <f t="shared" si="214"/>
        <v>0</v>
      </c>
      <c r="V206" s="135">
        <f t="shared" si="214"/>
        <v>0</v>
      </c>
      <c r="W206" s="135">
        <f t="shared" si="214"/>
        <v>0</v>
      </c>
    </row>
    <row r="207" spans="1:23" hidden="1">
      <c r="A207" s="139" t="s">
        <v>101</v>
      </c>
      <c r="B207" s="127" t="s">
        <v>102</v>
      </c>
      <c r="C207" s="128">
        <f>SUM(E207:W207)</f>
        <v>0</v>
      </c>
      <c r="D207" s="128">
        <f>+(D156+D162+D168+D169+D172)*1.32%</f>
        <v>0</v>
      </c>
      <c r="E207" s="128">
        <f>+(E156+E162+E168+E169+E172)*1.32%</f>
        <v>0</v>
      </c>
      <c r="F207" s="128">
        <v>0</v>
      </c>
      <c r="G207" s="128">
        <v>0</v>
      </c>
      <c r="H207" s="128">
        <v>0</v>
      </c>
      <c r="I207" s="128">
        <v>0</v>
      </c>
      <c r="J207" s="142">
        <v>0</v>
      </c>
      <c r="K207" s="128">
        <v>0</v>
      </c>
      <c r="L207" s="128">
        <v>0</v>
      </c>
      <c r="M207" s="128">
        <v>0</v>
      </c>
      <c r="N207" s="128">
        <f>+(X156+X162+X168+X169)*1.32%</f>
        <v>0</v>
      </c>
      <c r="O207" s="128">
        <v>0</v>
      </c>
      <c r="P207" s="128">
        <v>0</v>
      </c>
      <c r="Q207" s="128">
        <v>0</v>
      </c>
      <c r="R207" s="128">
        <v>0</v>
      </c>
      <c r="S207" s="128">
        <v>0</v>
      </c>
      <c r="T207" s="128">
        <v>0</v>
      </c>
      <c r="U207" s="128">
        <v>0</v>
      </c>
      <c r="V207" s="128">
        <f>+(V156+V162+V168+V169+V172)*1.32%</f>
        <v>0</v>
      </c>
      <c r="W207" s="128">
        <f>+(W156+W162+W168+W169+W172)*1.32%</f>
        <v>0</v>
      </c>
    </row>
    <row r="208" spans="1:23" hidden="1">
      <c r="A208" s="139"/>
      <c r="B208" s="127"/>
      <c r="C208" s="128"/>
      <c r="D208" s="128"/>
      <c r="E208" s="128"/>
      <c r="F208" s="128"/>
      <c r="G208" s="128"/>
      <c r="H208" s="128"/>
      <c r="I208" s="128"/>
      <c r="J208" s="142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  <c r="V208" s="128"/>
      <c r="W208" s="128"/>
    </row>
    <row r="209" spans="1:24" ht="12" hidden="1">
      <c r="A209" s="138" t="s">
        <v>281</v>
      </c>
      <c r="B209" s="134" t="s">
        <v>282</v>
      </c>
      <c r="C209" s="135">
        <f>+C210</f>
        <v>0</v>
      </c>
      <c r="D209" s="135">
        <f t="shared" ref="D209:W209" si="215">+D210</f>
        <v>0</v>
      </c>
      <c r="E209" s="135">
        <f t="shared" si="215"/>
        <v>0</v>
      </c>
      <c r="F209" s="135">
        <f t="shared" si="215"/>
        <v>0</v>
      </c>
      <c r="G209" s="135">
        <f t="shared" si="215"/>
        <v>0</v>
      </c>
      <c r="H209" s="135">
        <f t="shared" si="215"/>
        <v>0</v>
      </c>
      <c r="I209" s="135">
        <f t="shared" si="215"/>
        <v>0</v>
      </c>
      <c r="J209" s="144">
        <f t="shared" si="215"/>
        <v>0</v>
      </c>
      <c r="K209" s="135">
        <f t="shared" si="215"/>
        <v>0</v>
      </c>
      <c r="L209" s="135">
        <f t="shared" si="215"/>
        <v>0</v>
      </c>
      <c r="M209" s="135">
        <f t="shared" si="215"/>
        <v>0</v>
      </c>
      <c r="N209" s="135">
        <f t="shared" si="215"/>
        <v>0</v>
      </c>
      <c r="O209" s="135">
        <f t="shared" si="215"/>
        <v>0</v>
      </c>
      <c r="P209" s="135">
        <f t="shared" si="215"/>
        <v>0</v>
      </c>
      <c r="Q209" s="135">
        <f t="shared" si="215"/>
        <v>0</v>
      </c>
      <c r="R209" s="135">
        <f t="shared" si="215"/>
        <v>0</v>
      </c>
      <c r="S209" s="135">
        <f t="shared" si="215"/>
        <v>0</v>
      </c>
      <c r="T209" s="135">
        <f t="shared" si="215"/>
        <v>0</v>
      </c>
      <c r="U209" s="135">
        <f t="shared" si="215"/>
        <v>0</v>
      </c>
      <c r="V209" s="135">
        <f t="shared" si="215"/>
        <v>0</v>
      </c>
      <c r="W209" s="135">
        <f t="shared" si="215"/>
        <v>0</v>
      </c>
    </row>
    <row r="210" spans="1:24" hidden="1">
      <c r="A210" s="139" t="s">
        <v>363</v>
      </c>
      <c r="B210" s="127" t="s">
        <v>364</v>
      </c>
      <c r="C210" s="128">
        <f>SUM(E210:W210)</f>
        <v>0</v>
      </c>
      <c r="D210" s="128">
        <v>0</v>
      </c>
      <c r="E210" s="128">
        <v>0</v>
      </c>
      <c r="F210" s="128">
        <v>0</v>
      </c>
      <c r="G210" s="128">
        <v>0</v>
      </c>
      <c r="H210" s="128">
        <v>0</v>
      </c>
      <c r="I210" s="128">
        <v>0</v>
      </c>
      <c r="J210" s="142">
        <v>0</v>
      </c>
      <c r="K210" s="128">
        <v>0</v>
      </c>
      <c r="L210" s="128">
        <v>0</v>
      </c>
      <c r="M210" s="128">
        <v>0</v>
      </c>
      <c r="N210" s="128">
        <v>0</v>
      </c>
      <c r="O210" s="128">
        <v>0</v>
      </c>
      <c r="P210" s="128">
        <v>0</v>
      </c>
      <c r="Q210" s="128">
        <v>0</v>
      </c>
      <c r="R210" s="128">
        <v>0</v>
      </c>
      <c r="S210" s="128">
        <v>0</v>
      </c>
      <c r="T210" s="128">
        <v>0</v>
      </c>
      <c r="U210" s="128">
        <v>0</v>
      </c>
      <c r="V210" s="128">
        <v>0</v>
      </c>
      <c r="W210" s="128">
        <v>0</v>
      </c>
    </row>
    <row r="211" spans="1:24" hidden="1">
      <c r="A211" s="139"/>
      <c r="B211" s="127"/>
      <c r="C211" s="128"/>
      <c r="D211" s="128"/>
      <c r="E211" s="128"/>
      <c r="F211" s="128"/>
      <c r="G211" s="128"/>
      <c r="H211" s="128"/>
      <c r="I211" s="128"/>
      <c r="J211" s="142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</row>
    <row r="212" spans="1:24" ht="12" hidden="1">
      <c r="A212" s="138">
        <v>1.08</v>
      </c>
      <c r="B212" s="134" t="s">
        <v>103</v>
      </c>
      <c r="C212" s="135">
        <f>SUM(C213:C218)</f>
        <v>0</v>
      </c>
      <c r="D212" s="135">
        <f>SUM(D213:D223)</f>
        <v>0</v>
      </c>
      <c r="E212" s="135">
        <f>SUM(E213:E223)</f>
        <v>0</v>
      </c>
      <c r="F212" s="135">
        <f>SUM(F213:F218)</f>
        <v>0</v>
      </c>
      <c r="G212" s="135">
        <f>SUM(G213:G223)</f>
        <v>0</v>
      </c>
      <c r="H212" s="135">
        <f>SUM(H213:H223)</f>
        <v>0</v>
      </c>
      <c r="I212" s="135">
        <f t="shared" ref="I212:W212" si="216">SUM(I213:I223)</f>
        <v>0</v>
      </c>
      <c r="J212" s="144">
        <f t="shared" si="216"/>
        <v>0</v>
      </c>
      <c r="K212" s="135">
        <f t="shared" si="216"/>
        <v>0</v>
      </c>
      <c r="L212" s="135">
        <f t="shared" ref="L212:N212" si="217">SUM(L213:L223)</f>
        <v>0</v>
      </c>
      <c r="M212" s="135">
        <f t="shared" si="217"/>
        <v>0</v>
      </c>
      <c r="N212" s="135">
        <f t="shared" si="217"/>
        <v>0</v>
      </c>
      <c r="O212" s="135">
        <f t="shared" si="216"/>
        <v>0</v>
      </c>
      <c r="P212" s="135">
        <f t="shared" si="216"/>
        <v>0</v>
      </c>
      <c r="Q212" s="135">
        <f t="shared" si="216"/>
        <v>0</v>
      </c>
      <c r="R212" s="135">
        <f t="shared" si="216"/>
        <v>0</v>
      </c>
      <c r="S212" s="135">
        <f t="shared" ref="S212" si="218">SUM(S213:S223)</f>
        <v>0</v>
      </c>
      <c r="T212" s="135">
        <f t="shared" si="216"/>
        <v>0</v>
      </c>
      <c r="U212" s="135">
        <f t="shared" si="216"/>
        <v>0</v>
      </c>
      <c r="V212" s="135">
        <f t="shared" ref="V212" si="219">SUM(V213:V223)</f>
        <v>0</v>
      </c>
      <c r="W212" s="135">
        <f t="shared" si="216"/>
        <v>0</v>
      </c>
    </row>
    <row r="213" spans="1:24" hidden="1">
      <c r="A213" s="139" t="s">
        <v>104</v>
      </c>
      <c r="B213" s="127" t="s">
        <v>105</v>
      </c>
      <c r="C213" s="128">
        <f t="shared" ref="C213:C218" si="220">SUM(E213:W213)</f>
        <v>0</v>
      </c>
      <c r="D213" s="128">
        <v>0</v>
      </c>
      <c r="E213" s="128">
        <v>0</v>
      </c>
      <c r="F213" s="128">
        <v>0</v>
      </c>
      <c r="G213" s="128">
        <v>0</v>
      </c>
      <c r="H213" s="128">
        <v>0</v>
      </c>
      <c r="I213" s="128">
        <v>0</v>
      </c>
      <c r="J213" s="142">
        <v>0</v>
      </c>
      <c r="K213" s="128">
        <v>0</v>
      </c>
      <c r="L213" s="128">
        <v>0</v>
      </c>
      <c r="M213" s="128">
        <v>0</v>
      </c>
      <c r="N213" s="128">
        <v>0</v>
      </c>
      <c r="O213" s="128">
        <v>0</v>
      </c>
      <c r="P213" s="128">
        <v>0</v>
      </c>
      <c r="Q213" s="128">
        <v>0</v>
      </c>
      <c r="R213" s="128">
        <v>0</v>
      </c>
      <c r="S213" s="128">
        <v>0</v>
      </c>
      <c r="T213" s="128">
        <v>0</v>
      </c>
      <c r="U213" s="128">
        <v>0</v>
      </c>
      <c r="V213" s="128">
        <v>0</v>
      </c>
      <c r="W213" s="128">
        <v>0</v>
      </c>
    </row>
    <row r="214" spans="1:24" hidden="1">
      <c r="A214" s="139" t="s">
        <v>110</v>
      </c>
      <c r="B214" s="127" t="s">
        <v>111</v>
      </c>
      <c r="C214" s="128">
        <f t="shared" si="220"/>
        <v>0</v>
      </c>
      <c r="D214" s="128"/>
      <c r="E214" s="128"/>
      <c r="F214" s="128"/>
      <c r="G214" s="128"/>
      <c r="H214" s="128"/>
      <c r="I214" s="128"/>
      <c r="J214" s="142"/>
      <c r="K214" s="128"/>
      <c r="L214" s="128">
        <v>0</v>
      </c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</row>
    <row r="215" spans="1:24" ht="22.8" hidden="1">
      <c r="A215" s="167" t="s">
        <v>108</v>
      </c>
      <c r="B215" s="137" t="s">
        <v>109</v>
      </c>
      <c r="C215" s="128">
        <f t="shared" si="220"/>
        <v>0</v>
      </c>
      <c r="D215" s="128">
        <v>0</v>
      </c>
      <c r="E215" s="128">
        <v>0</v>
      </c>
      <c r="F215" s="128">
        <v>0</v>
      </c>
      <c r="G215" s="128">
        <v>0</v>
      </c>
      <c r="H215" s="128">
        <v>0</v>
      </c>
      <c r="I215" s="128">
        <v>0</v>
      </c>
      <c r="J215" s="142">
        <v>0</v>
      </c>
      <c r="K215" s="128">
        <v>0</v>
      </c>
      <c r="L215" s="128">
        <v>0</v>
      </c>
      <c r="M215" s="128">
        <v>0</v>
      </c>
      <c r="N215" s="128">
        <v>0</v>
      </c>
      <c r="O215" s="128">
        <v>0</v>
      </c>
      <c r="P215" s="128">
        <v>0</v>
      </c>
      <c r="Q215" s="128">
        <v>0</v>
      </c>
      <c r="R215" s="128">
        <v>0</v>
      </c>
      <c r="S215" s="128">
        <v>0</v>
      </c>
      <c r="T215" s="128">
        <v>0</v>
      </c>
      <c r="U215" s="128">
        <v>0</v>
      </c>
      <c r="V215" s="128">
        <v>0</v>
      </c>
      <c r="W215" s="128">
        <v>0</v>
      </c>
    </row>
    <row r="216" spans="1:24" hidden="1">
      <c r="A216" s="167" t="s">
        <v>106</v>
      </c>
      <c r="B216" s="137" t="s">
        <v>107</v>
      </c>
      <c r="C216" s="128">
        <f t="shared" si="220"/>
        <v>0</v>
      </c>
      <c r="D216" s="128">
        <v>0</v>
      </c>
      <c r="E216" s="128">
        <v>0</v>
      </c>
      <c r="F216" s="128">
        <v>0</v>
      </c>
      <c r="G216" s="128">
        <v>0</v>
      </c>
      <c r="H216" s="128">
        <v>0</v>
      </c>
      <c r="I216" s="128">
        <v>0</v>
      </c>
      <c r="J216" s="142">
        <v>0</v>
      </c>
      <c r="K216" s="128">
        <v>0</v>
      </c>
      <c r="L216" s="128">
        <v>0</v>
      </c>
      <c r="M216" s="128">
        <v>0</v>
      </c>
      <c r="N216" s="128">
        <v>0</v>
      </c>
      <c r="O216" s="128">
        <v>0</v>
      </c>
      <c r="P216" s="128">
        <v>0</v>
      </c>
      <c r="Q216" s="128">
        <v>0</v>
      </c>
      <c r="R216" s="128">
        <v>0</v>
      </c>
      <c r="S216" s="128">
        <v>0</v>
      </c>
      <c r="T216" s="128">
        <v>0</v>
      </c>
      <c r="U216" s="128">
        <v>0</v>
      </c>
      <c r="V216" s="128">
        <v>0</v>
      </c>
      <c r="W216" s="128">
        <v>0</v>
      </c>
    </row>
    <row r="217" spans="1:24" ht="22.8" hidden="1">
      <c r="A217" s="139" t="s">
        <v>112</v>
      </c>
      <c r="B217" s="137" t="s">
        <v>113</v>
      </c>
      <c r="C217" s="128">
        <f t="shared" si="220"/>
        <v>0</v>
      </c>
      <c r="D217" s="128">
        <v>0</v>
      </c>
      <c r="E217" s="128">
        <v>0</v>
      </c>
      <c r="F217" s="128">
        <v>0</v>
      </c>
      <c r="G217" s="128">
        <v>0</v>
      </c>
      <c r="H217" s="128">
        <v>0</v>
      </c>
      <c r="I217" s="128">
        <v>0</v>
      </c>
      <c r="J217" s="142">
        <v>0</v>
      </c>
      <c r="K217" s="128">
        <v>0</v>
      </c>
      <c r="L217" s="128">
        <v>0</v>
      </c>
      <c r="M217" s="128">
        <v>0</v>
      </c>
      <c r="N217" s="128">
        <v>0</v>
      </c>
      <c r="O217" s="128">
        <v>0</v>
      </c>
      <c r="P217" s="128">
        <v>0</v>
      </c>
      <c r="Q217" s="128">
        <v>0</v>
      </c>
      <c r="R217" s="128">
        <v>0</v>
      </c>
      <c r="S217" s="128">
        <v>0</v>
      </c>
      <c r="T217" s="128">
        <v>0</v>
      </c>
      <c r="U217" s="128">
        <v>0</v>
      </c>
      <c r="V217" s="128">
        <v>0</v>
      </c>
      <c r="W217" s="128">
        <v>0</v>
      </c>
    </row>
    <row r="218" spans="1:24" ht="22.8" hidden="1" customHeight="1">
      <c r="A218" s="139" t="s">
        <v>114</v>
      </c>
      <c r="B218" s="137" t="s">
        <v>115</v>
      </c>
      <c r="C218" s="128">
        <f t="shared" si="220"/>
        <v>0</v>
      </c>
      <c r="D218" s="128">
        <v>0</v>
      </c>
      <c r="E218" s="128">
        <v>0</v>
      </c>
      <c r="F218" s="128">
        <v>0</v>
      </c>
      <c r="G218" s="128">
        <v>0</v>
      </c>
      <c r="H218" s="128">
        <v>0</v>
      </c>
      <c r="I218" s="128">
        <v>0</v>
      </c>
      <c r="J218" s="142">
        <v>0</v>
      </c>
      <c r="K218" s="128">
        <v>0</v>
      </c>
      <c r="L218" s="128">
        <v>0</v>
      </c>
      <c r="M218" s="128">
        <v>0</v>
      </c>
      <c r="N218" s="128">
        <v>0</v>
      </c>
      <c r="O218" s="128">
        <v>0</v>
      </c>
      <c r="P218" s="128">
        <v>0</v>
      </c>
      <c r="Q218" s="128">
        <v>0</v>
      </c>
      <c r="R218" s="128">
        <v>0</v>
      </c>
      <c r="S218" s="128">
        <v>0</v>
      </c>
      <c r="T218" s="128">
        <v>0</v>
      </c>
      <c r="U218" s="128">
        <v>0</v>
      </c>
      <c r="V218" s="128">
        <v>0</v>
      </c>
      <c r="W218" s="128">
        <v>0</v>
      </c>
    </row>
    <row r="219" spans="1:24" ht="22.8" hidden="1" customHeight="1">
      <c r="A219" s="139"/>
      <c r="B219" s="137"/>
      <c r="C219" s="128"/>
      <c r="D219" s="128"/>
      <c r="E219" s="128"/>
      <c r="F219" s="128"/>
      <c r="G219" s="128"/>
      <c r="H219" s="128"/>
      <c r="I219" s="128"/>
      <c r="J219" s="142"/>
      <c r="K219" s="128"/>
      <c r="L219" s="128"/>
      <c r="M219" s="128"/>
      <c r="N219" s="128"/>
      <c r="O219" s="128"/>
      <c r="P219" s="128"/>
      <c r="Q219" s="128"/>
      <c r="R219" s="128"/>
      <c r="S219" s="128"/>
      <c r="T219" s="128"/>
      <c r="U219" s="128"/>
      <c r="V219" s="128"/>
      <c r="W219" s="128"/>
    </row>
    <row r="220" spans="1:24" hidden="1">
      <c r="A220" s="139"/>
      <c r="B220" s="137"/>
      <c r="C220" s="128"/>
      <c r="D220" s="128"/>
      <c r="E220" s="128"/>
      <c r="F220" s="128"/>
      <c r="G220" s="128"/>
      <c r="H220" s="128"/>
      <c r="I220" s="128"/>
      <c r="J220" s="142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  <c r="V220" s="128"/>
      <c r="W220" s="128"/>
    </row>
    <row r="221" spans="1:24" ht="12" hidden="1">
      <c r="A221" s="138">
        <v>1.0900000000000001</v>
      </c>
      <c r="B221" s="134" t="s">
        <v>511</v>
      </c>
      <c r="C221" s="135">
        <f>SUM(E221:W221)</f>
        <v>0</v>
      </c>
      <c r="D221" s="135"/>
      <c r="E221" s="135"/>
      <c r="F221" s="135">
        <f>+F222</f>
        <v>0</v>
      </c>
      <c r="G221" s="135"/>
      <c r="H221" s="135"/>
      <c r="I221" s="135"/>
      <c r="J221" s="144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</row>
    <row r="222" spans="1:24" hidden="1">
      <c r="A222" s="139" t="s">
        <v>512</v>
      </c>
      <c r="B222" s="137" t="s">
        <v>513</v>
      </c>
      <c r="C222" s="128">
        <f>SUM(E222:W222)</f>
        <v>0</v>
      </c>
      <c r="D222" s="128"/>
      <c r="E222" s="128"/>
      <c r="F222" s="128">
        <v>0</v>
      </c>
      <c r="G222" s="128"/>
      <c r="H222" s="128"/>
      <c r="I222" s="128"/>
      <c r="J222" s="142"/>
      <c r="K222" s="128"/>
      <c r="L222" s="128"/>
      <c r="M222" s="128"/>
      <c r="N222" s="128"/>
      <c r="O222" s="128"/>
      <c r="P222" s="128"/>
      <c r="Q222" s="128"/>
      <c r="R222" s="128"/>
      <c r="S222" s="128"/>
      <c r="T222" s="128"/>
      <c r="U222" s="128"/>
      <c r="V222" s="128"/>
      <c r="W222" s="128"/>
    </row>
    <row r="223" spans="1:24" hidden="1">
      <c r="A223" s="139"/>
      <c r="B223" s="127"/>
      <c r="C223" s="128"/>
      <c r="D223" s="128"/>
      <c r="E223" s="128"/>
      <c r="F223" s="128"/>
      <c r="G223" s="128"/>
      <c r="H223" s="128"/>
      <c r="I223" s="128"/>
      <c r="J223" s="142"/>
      <c r="K223" s="128"/>
      <c r="L223" s="128"/>
      <c r="M223" s="128"/>
      <c r="N223" s="128"/>
      <c r="O223" s="128"/>
      <c r="P223" s="128"/>
      <c r="Q223" s="128"/>
      <c r="R223" s="128"/>
      <c r="S223" s="128"/>
      <c r="T223" s="128"/>
      <c r="U223" s="128"/>
      <c r="V223" s="128"/>
      <c r="W223" s="128"/>
    </row>
    <row r="224" spans="1:24" ht="12" hidden="1" customHeight="1">
      <c r="A224" s="139"/>
      <c r="B224" s="127"/>
      <c r="C224" s="128"/>
      <c r="D224" s="128"/>
      <c r="E224" s="128"/>
      <c r="F224" s="128"/>
      <c r="G224" s="128"/>
      <c r="H224" s="128"/>
      <c r="I224" s="128"/>
      <c r="J224" s="142"/>
      <c r="K224" s="128"/>
      <c r="L224" s="128"/>
      <c r="M224" s="128"/>
      <c r="N224" s="128"/>
      <c r="O224" s="128"/>
      <c r="P224" s="128"/>
      <c r="Q224" s="128"/>
      <c r="R224" s="128"/>
      <c r="S224" s="128"/>
      <c r="T224" s="128"/>
      <c r="U224" s="128"/>
      <c r="V224" s="128"/>
      <c r="W224" s="128"/>
      <c r="X224" s="120"/>
    </row>
    <row r="225" spans="1:23" ht="12" hidden="1" customHeight="1">
      <c r="A225" s="164">
        <v>2</v>
      </c>
      <c r="B225" s="130" t="s">
        <v>122</v>
      </c>
      <c r="C225" s="131">
        <f>+C227+C230+C240+C236</f>
        <v>0</v>
      </c>
      <c r="D225" s="131">
        <f t="shared" ref="D225" si="221">+D227+D230+D240+D236</f>
        <v>0</v>
      </c>
      <c r="E225" s="131">
        <f t="shared" ref="E225:W225" si="222">+E227+E230+E240+E236</f>
        <v>0</v>
      </c>
      <c r="F225" s="131">
        <f t="shared" si="222"/>
        <v>0</v>
      </c>
      <c r="G225" s="131">
        <f t="shared" si="222"/>
        <v>0</v>
      </c>
      <c r="H225" s="131">
        <f t="shared" si="222"/>
        <v>0</v>
      </c>
      <c r="I225" s="131">
        <f t="shared" si="222"/>
        <v>0</v>
      </c>
      <c r="J225" s="131">
        <f t="shared" si="222"/>
        <v>0</v>
      </c>
      <c r="K225" s="131">
        <f t="shared" si="222"/>
        <v>0</v>
      </c>
      <c r="L225" s="131">
        <f t="shared" ref="L225" si="223">+L227+L230+L240+L236</f>
        <v>0</v>
      </c>
      <c r="M225" s="131">
        <f t="shared" si="222"/>
        <v>0</v>
      </c>
      <c r="N225" s="131">
        <f t="shared" si="222"/>
        <v>0</v>
      </c>
      <c r="O225" s="131">
        <f t="shared" si="222"/>
        <v>0</v>
      </c>
      <c r="P225" s="131">
        <f t="shared" si="222"/>
        <v>0</v>
      </c>
      <c r="Q225" s="131">
        <f t="shared" ref="Q225:S225" si="224">+Q227+Q230+Q240+Q236</f>
        <v>0</v>
      </c>
      <c r="R225" s="131">
        <f t="shared" si="224"/>
        <v>0</v>
      </c>
      <c r="S225" s="131">
        <f t="shared" si="224"/>
        <v>0</v>
      </c>
      <c r="T225" s="131">
        <f t="shared" si="222"/>
        <v>0</v>
      </c>
      <c r="U225" s="131">
        <f t="shared" si="222"/>
        <v>0</v>
      </c>
      <c r="V225" s="131">
        <f t="shared" ref="V225" si="225">+V227+V230+V240+V236</f>
        <v>0</v>
      </c>
      <c r="W225" s="131">
        <f t="shared" si="222"/>
        <v>0</v>
      </c>
    </row>
    <row r="226" spans="1:23" ht="12" hidden="1" customHeight="1">
      <c r="A226" s="139"/>
      <c r="B226" s="127"/>
      <c r="C226" s="128"/>
      <c r="D226" s="128"/>
      <c r="E226" s="128"/>
      <c r="F226" s="128"/>
      <c r="G226" s="128"/>
      <c r="H226" s="128"/>
      <c r="I226" s="128"/>
      <c r="J226" s="142"/>
      <c r="K226" s="128"/>
      <c r="L226" s="128"/>
      <c r="M226" s="128"/>
      <c r="N226" s="128"/>
      <c r="O226" s="128"/>
      <c r="P226" s="128"/>
      <c r="Q226" s="128"/>
      <c r="R226" s="128"/>
      <c r="S226" s="128"/>
      <c r="T226" s="128"/>
      <c r="U226" s="128"/>
      <c r="V226" s="128"/>
      <c r="W226" s="128"/>
    </row>
    <row r="227" spans="1:23" ht="12" hidden="1" customHeight="1">
      <c r="A227" s="138">
        <v>2.0099999999999998</v>
      </c>
      <c r="B227" s="134" t="s">
        <v>398</v>
      </c>
      <c r="C227" s="135">
        <f t="shared" ref="C227:H227" si="226">+C228</f>
        <v>0</v>
      </c>
      <c r="D227" s="135">
        <f t="shared" si="226"/>
        <v>0</v>
      </c>
      <c r="E227" s="135">
        <f t="shared" si="226"/>
        <v>0</v>
      </c>
      <c r="F227" s="135">
        <f t="shared" si="226"/>
        <v>0</v>
      </c>
      <c r="G227" s="135">
        <f t="shared" si="226"/>
        <v>0</v>
      </c>
      <c r="H227" s="135">
        <f t="shared" si="226"/>
        <v>0</v>
      </c>
      <c r="I227" s="135">
        <f t="shared" ref="I227:W227" si="227">+I228</f>
        <v>0</v>
      </c>
      <c r="J227" s="144">
        <f t="shared" si="227"/>
        <v>0</v>
      </c>
      <c r="K227" s="135">
        <f t="shared" si="227"/>
        <v>0</v>
      </c>
      <c r="L227" s="135">
        <f t="shared" si="227"/>
        <v>0</v>
      </c>
      <c r="M227" s="135">
        <f t="shared" si="227"/>
        <v>0</v>
      </c>
      <c r="N227" s="135">
        <f t="shared" si="227"/>
        <v>0</v>
      </c>
      <c r="O227" s="135">
        <f t="shared" si="227"/>
        <v>0</v>
      </c>
      <c r="P227" s="135">
        <f t="shared" si="227"/>
        <v>0</v>
      </c>
      <c r="Q227" s="135">
        <f t="shared" si="227"/>
        <v>0</v>
      </c>
      <c r="R227" s="135">
        <f t="shared" si="227"/>
        <v>0</v>
      </c>
      <c r="S227" s="135">
        <f t="shared" si="227"/>
        <v>0</v>
      </c>
      <c r="T227" s="135">
        <f t="shared" si="227"/>
        <v>0</v>
      </c>
      <c r="U227" s="168">
        <f t="shared" si="227"/>
        <v>0</v>
      </c>
      <c r="V227" s="170">
        <f t="shared" si="227"/>
        <v>0</v>
      </c>
      <c r="W227" s="135">
        <f t="shared" si="227"/>
        <v>0</v>
      </c>
    </row>
    <row r="228" spans="1:23" ht="12" hidden="1" customHeight="1">
      <c r="A228" s="139" t="s">
        <v>125</v>
      </c>
      <c r="B228" s="127" t="s">
        <v>217</v>
      </c>
      <c r="C228" s="128">
        <f>SUM(E228:W228)</f>
        <v>0</v>
      </c>
      <c r="D228" s="128">
        <v>0</v>
      </c>
      <c r="E228" s="128">
        <v>0</v>
      </c>
      <c r="F228" s="128">
        <v>0</v>
      </c>
      <c r="G228" s="128">
        <v>0</v>
      </c>
      <c r="H228" s="128">
        <v>0</v>
      </c>
      <c r="I228" s="128">
        <v>0</v>
      </c>
      <c r="J228" s="142">
        <v>0</v>
      </c>
      <c r="K228" s="128">
        <v>0</v>
      </c>
      <c r="L228" s="128">
        <v>0</v>
      </c>
      <c r="M228" s="128">
        <v>0</v>
      </c>
      <c r="N228" s="128">
        <v>0</v>
      </c>
      <c r="O228" s="128">
        <v>0</v>
      </c>
      <c r="P228" s="128">
        <v>0</v>
      </c>
      <c r="Q228" s="128">
        <v>0</v>
      </c>
      <c r="R228" s="128">
        <v>0</v>
      </c>
      <c r="S228" s="128">
        <v>0</v>
      </c>
      <c r="T228" s="128">
        <v>0</v>
      </c>
      <c r="U228" s="169">
        <v>0</v>
      </c>
      <c r="V228" s="171">
        <v>0</v>
      </c>
      <c r="W228" s="128">
        <v>0</v>
      </c>
    </row>
    <row r="229" spans="1:23" ht="12" hidden="1" customHeight="1">
      <c r="A229" s="139"/>
      <c r="B229" s="127"/>
      <c r="C229" s="128"/>
      <c r="D229" s="128"/>
      <c r="E229" s="128"/>
      <c r="F229" s="128"/>
      <c r="G229" s="128"/>
      <c r="H229" s="128"/>
      <c r="I229" s="128">
        <f>SUM(I232:I235)</f>
        <v>0</v>
      </c>
      <c r="J229" s="142"/>
      <c r="K229" s="128"/>
      <c r="L229" s="128"/>
      <c r="M229" s="128"/>
      <c r="N229" s="128"/>
      <c r="O229" s="128"/>
      <c r="P229" s="128"/>
      <c r="Q229" s="128"/>
      <c r="R229" s="128"/>
      <c r="S229" s="128"/>
      <c r="T229" s="128"/>
      <c r="U229" s="169"/>
      <c r="V229" s="171"/>
      <c r="W229" s="128"/>
    </row>
    <row r="230" spans="1:23" ht="24" hidden="1">
      <c r="A230" s="138" t="s">
        <v>131</v>
      </c>
      <c r="B230" s="136" t="s">
        <v>132</v>
      </c>
      <c r="C230" s="135">
        <f>SUM(C231:C235)</f>
        <v>0</v>
      </c>
      <c r="D230" s="135">
        <f t="shared" ref="D230" si="228">SUM(D232:D235)</f>
        <v>0</v>
      </c>
      <c r="E230" s="135">
        <f t="shared" ref="E230:W230" si="229">SUM(E232:E235)</f>
        <v>0</v>
      </c>
      <c r="F230" s="135">
        <f t="shared" si="229"/>
        <v>0</v>
      </c>
      <c r="G230" s="135">
        <f t="shared" si="229"/>
        <v>0</v>
      </c>
      <c r="H230" s="135">
        <f t="shared" si="229"/>
        <v>0</v>
      </c>
      <c r="I230" s="135">
        <f t="shared" si="229"/>
        <v>0</v>
      </c>
      <c r="J230" s="135">
        <f t="shared" si="229"/>
        <v>0</v>
      </c>
      <c r="K230" s="135">
        <f t="shared" si="229"/>
        <v>0</v>
      </c>
      <c r="L230" s="135">
        <f t="shared" ref="L230" si="230">SUM(L232:L235)</f>
        <v>0</v>
      </c>
      <c r="M230" s="135">
        <f t="shared" si="229"/>
        <v>0</v>
      </c>
      <c r="N230" s="135">
        <f t="shared" si="229"/>
        <v>0</v>
      </c>
      <c r="O230" s="135">
        <f t="shared" si="229"/>
        <v>0</v>
      </c>
      <c r="P230" s="135">
        <f t="shared" si="229"/>
        <v>0</v>
      </c>
      <c r="Q230" s="135">
        <f t="shared" ref="Q230:S230" si="231">SUM(Q232:Q235)</f>
        <v>0</v>
      </c>
      <c r="R230" s="135">
        <f t="shared" si="231"/>
        <v>0</v>
      </c>
      <c r="S230" s="135">
        <f t="shared" si="231"/>
        <v>0</v>
      </c>
      <c r="T230" s="135">
        <f t="shared" si="229"/>
        <v>0</v>
      </c>
      <c r="U230" s="135">
        <f t="shared" si="229"/>
        <v>0</v>
      </c>
      <c r="V230" s="135">
        <f t="shared" ref="V230" si="232">SUM(V232:V235)</f>
        <v>0</v>
      </c>
      <c r="W230" s="135">
        <f t="shared" si="229"/>
        <v>0</v>
      </c>
    </row>
    <row r="231" spans="1:23" ht="12" hidden="1">
      <c r="A231" s="139" t="s">
        <v>135</v>
      </c>
      <c r="B231" s="127" t="s">
        <v>432</v>
      </c>
      <c r="C231" s="128">
        <f>SUM(E231:W231)</f>
        <v>0</v>
      </c>
      <c r="D231" s="128"/>
      <c r="E231" s="135"/>
      <c r="F231" s="128">
        <v>0</v>
      </c>
      <c r="G231" s="128"/>
      <c r="H231" s="135"/>
      <c r="I231" s="135"/>
      <c r="J231" s="144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70"/>
      <c r="V231" s="170"/>
      <c r="W231" s="135"/>
    </row>
    <row r="232" spans="1:23" ht="12" hidden="1" customHeight="1">
      <c r="A232" s="139" t="s">
        <v>254</v>
      </c>
      <c r="B232" s="127" t="s">
        <v>255</v>
      </c>
      <c r="C232" s="128">
        <f>SUM(E232:W232)</f>
        <v>0</v>
      </c>
      <c r="D232" s="128">
        <v>0</v>
      </c>
      <c r="E232" s="128">
        <v>0</v>
      </c>
      <c r="F232" s="128">
        <v>0</v>
      </c>
      <c r="G232" s="128">
        <v>0</v>
      </c>
      <c r="H232" s="128">
        <v>0</v>
      </c>
      <c r="I232" s="128">
        <v>0</v>
      </c>
      <c r="J232" s="142">
        <v>0</v>
      </c>
      <c r="K232" s="128">
        <v>0</v>
      </c>
      <c r="L232" s="128">
        <v>0</v>
      </c>
      <c r="M232" s="128">
        <v>0</v>
      </c>
      <c r="N232" s="128">
        <v>0</v>
      </c>
      <c r="O232" s="128">
        <v>0</v>
      </c>
      <c r="P232" s="128">
        <v>0</v>
      </c>
      <c r="Q232" s="128">
        <v>0</v>
      </c>
      <c r="R232" s="128">
        <v>0</v>
      </c>
      <c r="S232" s="128">
        <v>0</v>
      </c>
      <c r="T232" s="128">
        <v>0</v>
      </c>
      <c r="U232" s="169">
        <v>0</v>
      </c>
      <c r="V232" s="171">
        <v>0</v>
      </c>
      <c r="W232" s="128">
        <v>0</v>
      </c>
    </row>
    <row r="233" spans="1:23" ht="12" hidden="1" customHeight="1">
      <c r="A233" s="139" t="s">
        <v>240</v>
      </c>
      <c r="B233" s="127" t="s">
        <v>241</v>
      </c>
      <c r="C233" s="128">
        <f>SUM(E233:W233)</f>
        <v>0</v>
      </c>
      <c r="D233" s="128">
        <v>0</v>
      </c>
      <c r="E233" s="128">
        <v>0</v>
      </c>
      <c r="F233" s="128">
        <v>0</v>
      </c>
      <c r="G233" s="128">
        <v>0</v>
      </c>
      <c r="H233" s="128">
        <v>0</v>
      </c>
      <c r="I233" s="128">
        <v>0</v>
      </c>
      <c r="J233" s="142">
        <v>0</v>
      </c>
      <c r="K233" s="128">
        <v>0</v>
      </c>
      <c r="L233" s="128">
        <v>0</v>
      </c>
      <c r="M233" s="128">
        <v>0</v>
      </c>
      <c r="N233" s="128">
        <v>0</v>
      </c>
      <c r="O233" s="128">
        <v>0</v>
      </c>
      <c r="P233" s="128">
        <v>0</v>
      </c>
      <c r="Q233" s="128">
        <v>0</v>
      </c>
      <c r="R233" s="128">
        <v>0</v>
      </c>
      <c r="S233" s="128">
        <v>0</v>
      </c>
      <c r="T233" s="128">
        <v>0</v>
      </c>
      <c r="U233" s="169">
        <v>0</v>
      </c>
      <c r="V233" s="171">
        <v>0</v>
      </c>
      <c r="W233" s="128">
        <v>0</v>
      </c>
    </row>
    <row r="234" spans="1:23" ht="25.2" hidden="1" customHeight="1">
      <c r="A234" s="167" t="s">
        <v>256</v>
      </c>
      <c r="B234" s="137" t="s">
        <v>270</v>
      </c>
      <c r="C234" s="128">
        <f>SUM(E234:W234)</f>
        <v>0</v>
      </c>
      <c r="D234" s="128"/>
      <c r="E234" s="128"/>
      <c r="F234" s="128">
        <v>0</v>
      </c>
      <c r="G234" s="128"/>
      <c r="H234" s="128"/>
      <c r="I234" s="128"/>
      <c r="J234" s="142"/>
      <c r="K234" s="128"/>
      <c r="L234" s="128"/>
      <c r="M234" s="128"/>
      <c r="N234" s="128"/>
      <c r="O234" s="128"/>
      <c r="P234" s="128"/>
      <c r="Q234" s="128"/>
      <c r="R234" s="128"/>
      <c r="S234" s="128"/>
      <c r="T234" s="128"/>
      <c r="U234" s="169"/>
      <c r="V234" s="171"/>
      <c r="W234" s="128"/>
    </row>
    <row r="235" spans="1:23" ht="12" hidden="1" customHeight="1">
      <c r="A235" s="139"/>
      <c r="B235" s="127"/>
      <c r="C235" s="128"/>
      <c r="D235" s="128"/>
      <c r="E235" s="128"/>
      <c r="F235" s="128"/>
      <c r="G235" s="128"/>
      <c r="H235" s="128"/>
      <c r="I235" s="128"/>
      <c r="J235" s="142"/>
      <c r="K235" s="128"/>
      <c r="L235" s="128"/>
      <c r="M235" s="128"/>
      <c r="N235" s="128"/>
      <c r="O235" s="128"/>
      <c r="P235" s="128"/>
      <c r="Q235" s="128"/>
      <c r="R235" s="128"/>
      <c r="S235" s="128"/>
      <c r="T235" s="128"/>
      <c r="U235" s="169"/>
      <c r="V235" s="171"/>
      <c r="W235" s="128"/>
    </row>
    <row r="236" spans="1:23" ht="12" hidden="1" customHeight="1">
      <c r="A236" s="138" t="s">
        <v>139</v>
      </c>
      <c r="B236" s="136" t="s">
        <v>140</v>
      </c>
      <c r="C236" s="135">
        <f>+C237+C238</f>
        <v>0</v>
      </c>
      <c r="D236" s="135">
        <f t="shared" ref="D236" si="233">+D237+D238</f>
        <v>0</v>
      </c>
      <c r="E236" s="135">
        <f t="shared" ref="E236:W236" si="234">+E237+E238</f>
        <v>0</v>
      </c>
      <c r="F236" s="135">
        <f t="shared" si="234"/>
        <v>0</v>
      </c>
      <c r="G236" s="135">
        <f t="shared" si="234"/>
        <v>0</v>
      </c>
      <c r="H236" s="135">
        <f t="shared" si="234"/>
        <v>0</v>
      </c>
      <c r="I236" s="135">
        <f t="shared" si="234"/>
        <v>0</v>
      </c>
      <c r="J236" s="135">
        <f t="shared" si="234"/>
        <v>0</v>
      </c>
      <c r="K236" s="135">
        <f t="shared" si="234"/>
        <v>0</v>
      </c>
      <c r="L236" s="135">
        <f t="shared" si="234"/>
        <v>0</v>
      </c>
      <c r="M236" s="135">
        <f t="shared" si="234"/>
        <v>0</v>
      </c>
      <c r="N236" s="135">
        <f t="shared" si="234"/>
        <v>0</v>
      </c>
      <c r="O236" s="135">
        <f t="shared" si="234"/>
        <v>0</v>
      </c>
      <c r="P236" s="135">
        <f t="shared" si="234"/>
        <v>0</v>
      </c>
      <c r="Q236" s="135">
        <f t="shared" ref="Q236:S236" si="235">+Q237+Q238</f>
        <v>0</v>
      </c>
      <c r="R236" s="135">
        <f t="shared" si="235"/>
        <v>0</v>
      </c>
      <c r="S236" s="135">
        <f t="shared" si="235"/>
        <v>0</v>
      </c>
      <c r="T236" s="135">
        <f t="shared" si="234"/>
        <v>0</v>
      </c>
      <c r="U236" s="135">
        <f t="shared" si="234"/>
        <v>0</v>
      </c>
      <c r="V236" s="135">
        <f t="shared" ref="V236" si="236">+V237+V238</f>
        <v>0</v>
      </c>
      <c r="W236" s="135">
        <f t="shared" si="234"/>
        <v>0</v>
      </c>
    </row>
    <row r="237" spans="1:23" ht="12" hidden="1" customHeight="1">
      <c r="A237" s="139" t="s">
        <v>141</v>
      </c>
      <c r="B237" s="127" t="s">
        <v>142</v>
      </c>
      <c r="C237" s="128">
        <f>SUM(E237:W237)</f>
        <v>0</v>
      </c>
      <c r="D237" s="128">
        <v>0</v>
      </c>
      <c r="E237" s="128">
        <v>0</v>
      </c>
      <c r="F237" s="128">
        <v>0</v>
      </c>
      <c r="G237" s="128">
        <v>0</v>
      </c>
      <c r="H237" s="128">
        <v>0</v>
      </c>
      <c r="I237" s="128">
        <v>0</v>
      </c>
      <c r="J237" s="142">
        <v>0</v>
      </c>
      <c r="K237" s="128">
        <v>0</v>
      </c>
      <c r="L237" s="128">
        <v>0</v>
      </c>
      <c r="M237" s="128">
        <v>0</v>
      </c>
      <c r="N237" s="128">
        <v>0</v>
      </c>
      <c r="O237" s="128">
        <v>0</v>
      </c>
      <c r="P237" s="128">
        <v>0</v>
      </c>
      <c r="Q237" s="128">
        <v>0</v>
      </c>
      <c r="R237" s="128">
        <v>0</v>
      </c>
      <c r="S237" s="128">
        <v>0</v>
      </c>
      <c r="T237" s="128">
        <v>0</v>
      </c>
      <c r="U237" s="171">
        <v>0</v>
      </c>
      <c r="V237" s="171">
        <v>0</v>
      </c>
      <c r="W237" s="128">
        <v>0</v>
      </c>
    </row>
    <row r="238" spans="1:23" ht="12" hidden="1" customHeight="1">
      <c r="A238" s="139" t="s">
        <v>143</v>
      </c>
      <c r="B238" s="127" t="s">
        <v>144</v>
      </c>
      <c r="C238" s="128">
        <f>SUM(E238:W238)</f>
        <v>0</v>
      </c>
      <c r="D238" s="128"/>
      <c r="E238" s="128"/>
      <c r="F238" s="128"/>
      <c r="G238" s="128"/>
      <c r="H238" s="128"/>
      <c r="I238" s="128">
        <v>0</v>
      </c>
      <c r="J238" s="142">
        <v>0</v>
      </c>
      <c r="K238" s="128">
        <v>0</v>
      </c>
      <c r="L238" s="128">
        <v>0</v>
      </c>
      <c r="M238" s="128">
        <v>0</v>
      </c>
      <c r="N238" s="128"/>
      <c r="O238" s="128">
        <v>0</v>
      </c>
      <c r="P238" s="128"/>
      <c r="Q238" s="128"/>
      <c r="R238" s="128"/>
      <c r="S238" s="128"/>
      <c r="T238" s="128"/>
      <c r="U238" s="171"/>
      <c r="V238" s="171">
        <v>0</v>
      </c>
      <c r="W238" s="128">
        <v>0</v>
      </c>
    </row>
    <row r="239" spans="1:23" ht="12" hidden="1" customHeight="1">
      <c r="A239" s="139"/>
      <c r="B239" s="127"/>
      <c r="C239" s="128"/>
      <c r="D239" s="128"/>
      <c r="E239" s="128"/>
      <c r="F239" s="128"/>
      <c r="G239" s="128"/>
      <c r="H239" s="128"/>
      <c r="I239" s="128"/>
      <c r="J239" s="142"/>
      <c r="K239" s="128"/>
      <c r="L239" s="128"/>
      <c r="M239" s="128"/>
      <c r="N239" s="128"/>
      <c r="O239" s="128"/>
      <c r="P239" s="128"/>
      <c r="Q239" s="128"/>
      <c r="R239" s="128"/>
      <c r="S239" s="128"/>
      <c r="T239" s="128"/>
      <c r="U239" s="128"/>
      <c r="V239" s="128"/>
      <c r="W239" s="128"/>
    </row>
    <row r="240" spans="1:23" ht="12" hidden="1">
      <c r="A240" s="138" t="s">
        <v>145</v>
      </c>
      <c r="B240" s="134" t="s">
        <v>146</v>
      </c>
      <c r="C240" s="135">
        <f t="shared" ref="C240:P240" si="237">SUM(C241:C247)</f>
        <v>0</v>
      </c>
      <c r="D240" s="135">
        <f t="shared" ref="D240" si="238">SUM(D241:D247)</f>
        <v>0</v>
      </c>
      <c r="E240" s="135">
        <f t="shared" si="237"/>
        <v>0</v>
      </c>
      <c r="F240" s="135">
        <f t="shared" si="237"/>
        <v>0</v>
      </c>
      <c r="G240" s="135">
        <f t="shared" si="237"/>
        <v>0</v>
      </c>
      <c r="H240" s="135">
        <f t="shared" si="237"/>
        <v>0</v>
      </c>
      <c r="I240" s="135">
        <f t="shared" si="237"/>
        <v>0</v>
      </c>
      <c r="J240" s="135">
        <f t="shared" si="237"/>
        <v>0</v>
      </c>
      <c r="K240" s="135">
        <f t="shared" si="237"/>
        <v>0</v>
      </c>
      <c r="L240" s="135">
        <f t="shared" ref="L240" si="239">SUM(L241:L247)</f>
        <v>0</v>
      </c>
      <c r="M240" s="135">
        <f t="shared" si="237"/>
        <v>0</v>
      </c>
      <c r="N240" s="135">
        <f t="shared" si="237"/>
        <v>0</v>
      </c>
      <c r="O240" s="135">
        <f t="shared" si="237"/>
        <v>0</v>
      </c>
      <c r="P240" s="135">
        <f t="shared" si="237"/>
        <v>0</v>
      </c>
      <c r="Q240" s="135">
        <f t="shared" ref="Q240:W240" si="240">SUM(Q241:Q247)</f>
        <v>0</v>
      </c>
      <c r="R240" s="135">
        <f t="shared" si="240"/>
        <v>0</v>
      </c>
      <c r="S240" s="135">
        <f t="shared" ref="S240" si="241">SUM(S241:S247)</f>
        <v>0</v>
      </c>
      <c r="T240" s="135">
        <f t="shared" si="240"/>
        <v>0</v>
      </c>
      <c r="U240" s="135">
        <f t="shared" si="240"/>
        <v>0</v>
      </c>
      <c r="V240" s="135">
        <f t="shared" ref="V240" si="242">SUM(V241:V247)</f>
        <v>0</v>
      </c>
      <c r="W240" s="135">
        <f t="shared" si="240"/>
        <v>0</v>
      </c>
    </row>
    <row r="241" spans="1:23" hidden="1">
      <c r="A241" s="139" t="s">
        <v>147</v>
      </c>
      <c r="B241" s="127" t="s">
        <v>148</v>
      </c>
      <c r="C241" s="128">
        <f t="shared" ref="C241:C247" si="243">SUM(E241:W241)</f>
        <v>0</v>
      </c>
      <c r="D241" s="128">
        <v>0</v>
      </c>
      <c r="E241" s="128">
        <v>0</v>
      </c>
      <c r="F241" s="128">
        <v>0</v>
      </c>
      <c r="G241" s="128">
        <v>0</v>
      </c>
      <c r="H241" s="128">
        <v>0</v>
      </c>
      <c r="I241" s="128">
        <v>0</v>
      </c>
      <c r="J241" s="142">
        <v>0</v>
      </c>
      <c r="K241" s="128">
        <v>0</v>
      </c>
      <c r="L241" s="128">
        <v>0</v>
      </c>
      <c r="M241" s="128">
        <v>0</v>
      </c>
      <c r="N241" s="128">
        <v>0</v>
      </c>
      <c r="O241" s="128">
        <v>0</v>
      </c>
      <c r="P241" s="128">
        <v>0</v>
      </c>
      <c r="Q241" s="128">
        <v>0</v>
      </c>
      <c r="R241" s="128">
        <v>0</v>
      </c>
      <c r="S241" s="128">
        <v>0</v>
      </c>
      <c r="T241" s="128">
        <v>0</v>
      </c>
      <c r="U241" s="128">
        <v>0</v>
      </c>
      <c r="V241" s="128">
        <v>0</v>
      </c>
      <c r="W241" s="128">
        <v>0</v>
      </c>
    </row>
    <row r="242" spans="1:23" hidden="1">
      <c r="A242" s="139" t="s">
        <v>369</v>
      </c>
      <c r="B242" s="127" t="s">
        <v>370</v>
      </c>
      <c r="C242" s="128">
        <f t="shared" si="243"/>
        <v>0</v>
      </c>
      <c r="D242" s="128"/>
      <c r="E242" s="128"/>
      <c r="F242" s="128">
        <v>0</v>
      </c>
      <c r="G242" s="128"/>
      <c r="H242" s="128"/>
      <c r="I242" s="128">
        <v>0</v>
      </c>
      <c r="J242" s="142">
        <v>0</v>
      </c>
      <c r="K242" s="128"/>
      <c r="L242" s="128"/>
      <c r="M242" s="128"/>
      <c r="N242" s="128"/>
      <c r="O242" s="128"/>
      <c r="P242" s="128"/>
      <c r="Q242" s="128"/>
      <c r="R242" s="128"/>
      <c r="S242" s="128"/>
      <c r="T242" s="128"/>
      <c r="U242" s="128"/>
      <c r="V242" s="128"/>
      <c r="W242" s="128"/>
    </row>
    <row r="243" spans="1:23" hidden="1">
      <c r="A243" s="139" t="s">
        <v>149</v>
      </c>
      <c r="B243" s="137" t="s">
        <v>150</v>
      </c>
      <c r="C243" s="128">
        <f t="shared" si="243"/>
        <v>0</v>
      </c>
      <c r="D243" s="128">
        <v>0</v>
      </c>
      <c r="E243" s="128">
        <v>0</v>
      </c>
      <c r="F243" s="128">
        <v>0</v>
      </c>
      <c r="G243" s="128">
        <v>0</v>
      </c>
      <c r="H243" s="128">
        <v>0</v>
      </c>
      <c r="I243" s="128">
        <v>0</v>
      </c>
      <c r="J243" s="142">
        <v>0</v>
      </c>
      <c r="K243" s="128">
        <v>0</v>
      </c>
      <c r="L243" s="128">
        <v>0</v>
      </c>
      <c r="M243" s="128">
        <v>0</v>
      </c>
      <c r="N243" s="128">
        <v>0</v>
      </c>
      <c r="O243" s="128">
        <v>0</v>
      </c>
      <c r="P243" s="128">
        <v>0</v>
      </c>
      <c r="Q243" s="128">
        <v>0</v>
      </c>
      <c r="R243" s="128">
        <v>0</v>
      </c>
      <c r="S243" s="128">
        <v>0</v>
      </c>
      <c r="T243" s="128">
        <v>0</v>
      </c>
      <c r="U243" s="128">
        <v>0</v>
      </c>
      <c r="V243" s="128">
        <v>0</v>
      </c>
      <c r="W243" s="128">
        <v>0</v>
      </c>
    </row>
    <row r="244" spans="1:23" hidden="1">
      <c r="A244" s="139" t="s">
        <v>151</v>
      </c>
      <c r="B244" s="137" t="s">
        <v>152</v>
      </c>
      <c r="C244" s="128">
        <f t="shared" si="243"/>
        <v>0</v>
      </c>
      <c r="D244" s="128"/>
      <c r="E244" s="128"/>
      <c r="F244" s="128">
        <v>0</v>
      </c>
      <c r="G244" s="128"/>
      <c r="H244" s="128"/>
      <c r="I244" s="128">
        <v>0</v>
      </c>
      <c r="J244" s="142">
        <v>0</v>
      </c>
      <c r="K244" s="128">
        <v>0</v>
      </c>
      <c r="L244" s="128">
        <v>0</v>
      </c>
      <c r="M244" s="128"/>
      <c r="N244" s="128"/>
      <c r="O244" s="128">
        <v>0</v>
      </c>
      <c r="P244" s="128"/>
      <c r="Q244" s="128"/>
      <c r="R244" s="128">
        <v>0</v>
      </c>
      <c r="S244" s="128"/>
      <c r="T244" s="128"/>
      <c r="U244" s="128">
        <v>0</v>
      </c>
      <c r="V244" s="128">
        <v>0</v>
      </c>
      <c r="W244" s="128">
        <v>0</v>
      </c>
    </row>
    <row r="245" spans="1:23" hidden="1">
      <c r="A245" s="139" t="s">
        <v>153</v>
      </c>
      <c r="B245" s="137" t="s">
        <v>154</v>
      </c>
      <c r="C245" s="128">
        <f t="shared" si="243"/>
        <v>0</v>
      </c>
      <c r="D245" s="128">
        <v>0</v>
      </c>
      <c r="E245" s="128">
        <v>0</v>
      </c>
      <c r="F245" s="128">
        <v>0</v>
      </c>
      <c r="G245" s="128">
        <v>0</v>
      </c>
      <c r="H245" s="128">
        <v>0</v>
      </c>
      <c r="I245" s="128">
        <v>0</v>
      </c>
      <c r="J245" s="142">
        <v>0</v>
      </c>
      <c r="K245" s="128">
        <v>0</v>
      </c>
      <c r="L245" s="128">
        <v>0</v>
      </c>
      <c r="M245" s="128">
        <v>0</v>
      </c>
      <c r="N245" s="128">
        <v>0</v>
      </c>
      <c r="O245" s="128">
        <v>0</v>
      </c>
      <c r="P245" s="128">
        <v>0</v>
      </c>
      <c r="Q245" s="128">
        <v>0</v>
      </c>
      <c r="R245" s="128">
        <v>0</v>
      </c>
      <c r="S245" s="128">
        <v>0</v>
      </c>
      <c r="T245" s="128">
        <v>0</v>
      </c>
      <c r="U245" s="128">
        <v>0</v>
      </c>
      <c r="V245" s="128">
        <v>0</v>
      </c>
      <c r="W245" s="128">
        <v>0</v>
      </c>
    </row>
    <row r="246" spans="1:23" hidden="1">
      <c r="A246" s="139" t="s">
        <v>155</v>
      </c>
      <c r="B246" s="137" t="s">
        <v>807</v>
      </c>
      <c r="C246" s="128">
        <f t="shared" si="243"/>
        <v>0</v>
      </c>
      <c r="D246" s="128"/>
      <c r="E246" s="128"/>
      <c r="F246" s="128"/>
      <c r="G246" s="128"/>
      <c r="H246" s="128"/>
      <c r="I246" s="128"/>
      <c r="J246" s="142"/>
      <c r="K246" s="128"/>
      <c r="L246" s="128"/>
      <c r="M246" s="128"/>
      <c r="N246" s="128"/>
      <c r="O246" s="128"/>
      <c r="P246" s="128"/>
      <c r="Q246" s="128"/>
      <c r="R246" s="128"/>
      <c r="S246" s="128">
        <v>0</v>
      </c>
      <c r="T246" s="128"/>
      <c r="U246" s="128"/>
      <c r="V246" s="128"/>
      <c r="W246" s="128"/>
    </row>
    <row r="247" spans="1:23" hidden="1">
      <c r="A247" s="139" t="s">
        <v>291</v>
      </c>
      <c r="B247" s="137" t="s">
        <v>315</v>
      </c>
      <c r="C247" s="128">
        <f t="shared" si="243"/>
        <v>0</v>
      </c>
      <c r="D247" s="128">
        <v>0</v>
      </c>
      <c r="E247" s="128">
        <v>0</v>
      </c>
      <c r="F247" s="128">
        <v>0</v>
      </c>
      <c r="G247" s="128">
        <v>0</v>
      </c>
      <c r="H247" s="128">
        <v>0</v>
      </c>
      <c r="I247" s="128">
        <v>0</v>
      </c>
      <c r="J247" s="142">
        <v>0</v>
      </c>
      <c r="K247" s="128">
        <v>0</v>
      </c>
      <c r="L247" s="128">
        <v>0</v>
      </c>
      <c r="M247" s="128">
        <v>0</v>
      </c>
      <c r="N247" s="128">
        <v>0</v>
      </c>
      <c r="O247" s="128">
        <v>0</v>
      </c>
      <c r="P247" s="128">
        <v>0</v>
      </c>
      <c r="Q247" s="128">
        <v>0</v>
      </c>
      <c r="R247" s="128">
        <v>0</v>
      </c>
      <c r="S247" s="128">
        <v>0</v>
      </c>
      <c r="T247" s="128">
        <v>0</v>
      </c>
      <c r="U247" s="128">
        <v>0</v>
      </c>
      <c r="V247" s="128">
        <v>0</v>
      </c>
      <c r="W247" s="128">
        <v>0</v>
      </c>
    </row>
    <row r="248" spans="1:23" ht="12" hidden="1" customHeight="1">
      <c r="A248" s="139"/>
      <c r="B248" s="127"/>
      <c r="C248" s="128"/>
      <c r="D248" s="128"/>
      <c r="E248" s="128"/>
      <c r="F248" s="128"/>
      <c r="G248" s="128"/>
      <c r="H248" s="128"/>
      <c r="I248" s="128"/>
      <c r="J248" s="142"/>
      <c r="K248" s="128"/>
      <c r="L248" s="128"/>
      <c r="M248" s="128"/>
      <c r="N248" s="128"/>
      <c r="O248" s="128"/>
      <c r="P248" s="128"/>
      <c r="Q248" s="128"/>
      <c r="R248" s="128"/>
      <c r="S248" s="128"/>
      <c r="T248" s="128"/>
      <c r="U248" s="128"/>
      <c r="V248" s="128"/>
      <c r="W248" s="128"/>
    </row>
    <row r="249" spans="1:23" ht="12" customHeight="1">
      <c r="A249" s="139"/>
      <c r="B249" s="127"/>
      <c r="C249" s="128"/>
      <c r="D249" s="128"/>
      <c r="E249" s="128"/>
      <c r="F249" s="128"/>
      <c r="G249" s="128"/>
      <c r="H249" s="128"/>
      <c r="I249" s="128"/>
      <c r="J249" s="142"/>
      <c r="K249" s="128"/>
      <c r="L249" s="128"/>
      <c r="M249" s="12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</row>
    <row r="250" spans="1:23" ht="12">
      <c r="A250" s="164">
        <v>5</v>
      </c>
      <c r="B250" s="130" t="s">
        <v>744</v>
      </c>
      <c r="C250" s="131">
        <f>+C252+C259</f>
        <v>1000000</v>
      </c>
      <c r="D250" s="131">
        <f>+D252+D259</f>
        <v>0</v>
      </c>
      <c r="E250" s="131">
        <f>+E252+E259</f>
        <v>0</v>
      </c>
      <c r="F250" s="131">
        <f t="shared" ref="F250:O250" si="244">+F252+F259</f>
        <v>0</v>
      </c>
      <c r="G250" s="131">
        <f t="shared" si="244"/>
        <v>0</v>
      </c>
      <c r="H250" s="131">
        <f t="shared" si="244"/>
        <v>0</v>
      </c>
      <c r="I250" s="131">
        <f t="shared" si="244"/>
        <v>0</v>
      </c>
      <c r="J250" s="143">
        <f t="shared" si="244"/>
        <v>0</v>
      </c>
      <c r="K250" s="131">
        <f t="shared" si="244"/>
        <v>0</v>
      </c>
      <c r="L250" s="131">
        <f t="shared" ref="L250" si="245">+L252+L259</f>
        <v>0</v>
      </c>
      <c r="M250" s="131">
        <f t="shared" si="244"/>
        <v>0</v>
      </c>
      <c r="N250" s="131">
        <f t="shared" si="244"/>
        <v>0</v>
      </c>
      <c r="O250" s="131">
        <f t="shared" si="244"/>
        <v>0</v>
      </c>
      <c r="P250" s="131">
        <f t="shared" ref="P250:W250" si="246">+P252</f>
        <v>0</v>
      </c>
      <c r="Q250" s="131">
        <f t="shared" si="246"/>
        <v>0</v>
      </c>
      <c r="R250" s="131">
        <f t="shared" ref="R250:S250" si="247">+R252</f>
        <v>0</v>
      </c>
      <c r="S250" s="131">
        <f t="shared" si="247"/>
        <v>0</v>
      </c>
      <c r="T250" s="131">
        <f t="shared" si="246"/>
        <v>0</v>
      </c>
      <c r="U250" s="131">
        <f t="shared" si="246"/>
        <v>0</v>
      </c>
      <c r="V250" s="131">
        <f t="shared" ref="V250" si="248">+V252</f>
        <v>1000000</v>
      </c>
      <c r="W250" s="131">
        <f t="shared" si="246"/>
        <v>0</v>
      </c>
    </row>
    <row r="251" spans="1:23">
      <c r="A251" s="139"/>
      <c r="B251" s="127"/>
      <c r="C251" s="128"/>
      <c r="D251" s="128"/>
      <c r="E251" s="128"/>
      <c r="F251" s="128"/>
      <c r="G251" s="128"/>
      <c r="H251" s="128"/>
      <c r="I251" s="128"/>
      <c r="J251" s="142"/>
      <c r="K251" s="128"/>
      <c r="L251" s="128"/>
      <c r="M251" s="128"/>
      <c r="N251" s="128"/>
      <c r="O251" s="128"/>
      <c r="P251" s="128"/>
      <c r="Q251" s="128"/>
      <c r="R251" s="128"/>
      <c r="S251" s="128"/>
      <c r="T251" s="128"/>
      <c r="U251" s="128"/>
      <c r="V251" s="128"/>
      <c r="W251" s="128"/>
    </row>
    <row r="252" spans="1:23" ht="12">
      <c r="A252" s="138" t="s">
        <v>159</v>
      </c>
      <c r="B252" s="134" t="s">
        <v>160</v>
      </c>
      <c r="C252" s="135">
        <f>SUM(C253:C257)</f>
        <v>1000000</v>
      </c>
      <c r="D252" s="135">
        <f t="shared" ref="D252" si="249">SUM(D253:D257)</f>
        <v>0</v>
      </c>
      <c r="E252" s="135">
        <f t="shared" ref="E252:W252" si="250">SUM(E253:E257)</f>
        <v>0</v>
      </c>
      <c r="F252" s="135">
        <f t="shared" si="250"/>
        <v>0</v>
      </c>
      <c r="G252" s="135">
        <f t="shared" si="250"/>
        <v>0</v>
      </c>
      <c r="H252" s="135">
        <f t="shared" si="250"/>
        <v>0</v>
      </c>
      <c r="I252" s="135">
        <f t="shared" si="250"/>
        <v>0</v>
      </c>
      <c r="J252" s="135">
        <f t="shared" si="250"/>
        <v>0</v>
      </c>
      <c r="K252" s="135">
        <f t="shared" si="250"/>
        <v>0</v>
      </c>
      <c r="L252" s="135">
        <f t="shared" ref="L252" si="251">SUM(L253:L257)</f>
        <v>0</v>
      </c>
      <c r="M252" s="135">
        <f t="shared" si="250"/>
        <v>0</v>
      </c>
      <c r="N252" s="135">
        <f t="shared" si="250"/>
        <v>0</v>
      </c>
      <c r="O252" s="135">
        <f t="shared" si="250"/>
        <v>0</v>
      </c>
      <c r="P252" s="135">
        <f t="shared" si="250"/>
        <v>0</v>
      </c>
      <c r="Q252" s="135">
        <f t="shared" ref="Q252:S252" si="252">SUM(Q253:Q257)</f>
        <v>0</v>
      </c>
      <c r="R252" s="135">
        <f t="shared" si="252"/>
        <v>0</v>
      </c>
      <c r="S252" s="135">
        <f t="shared" si="252"/>
        <v>0</v>
      </c>
      <c r="T252" s="135">
        <f t="shared" si="250"/>
        <v>0</v>
      </c>
      <c r="U252" s="135">
        <f t="shared" si="250"/>
        <v>0</v>
      </c>
      <c r="V252" s="135">
        <f t="shared" ref="V252" si="253">SUM(V253:V257)</f>
        <v>1000000</v>
      </c>
      <c r="W252" s="135">
        <f t="shared" si="250"/>
        <v>0</v>
      </c>
    </row>
    <row r="253" spans="1:23">
      <c r="A253" s="139" t="s">
        <v>163</v>
      </c>
      <c r="B253" s="127" t="s">
        <v>164</v>
      </c>
      <c r="C253" s="128">
        <f>SUM(D253:W253)</f>
        <v>1000000</v>
      </c>
      <c r="D253" s="128">
        <v>0</v>
      </c>
      <c r="E253" s="128">
        <v>0</v>
      </c>
      <c r="F253" s="128">
        <v>0</v>
      </c>
      <c r="G253" s="128">
        <v>0</v>
      </c>
      <c r="H253" s="128">
        <v>0</v>
      </c>
      <c r="I253" s="128">
        <v>0</v>
      </c>
      <c r="J253" s="142">
        <v>0</v>
      </c>
      <c r="K253" s="128">
        <v>0</v>
      </c>
      <c r="L253" s="128">
        <v>0</v>
      </c>
      <c r="M253" s="128">
        <v>0</v>
      </c>
      <c r="N253" s="128">
        <v>0</v>
      </c>
      <c r="O253" s="128">
        <v>0</v>
      </c>
      <c r="P253" s="128">
        <v>0</v>
      </c>
      <c r="Q253" s="128">
        <v>0</v>
      </c>
      <c r="R253" s="128">
        <v>0</v>
      </c>
      <c r="S253" s="128">
        <v>0</v>
      </c>
      <c r="T253" s="128">
        <v>0</v>
      </c>
      <c r="U253" s="128">
        <v>0</v>
      </c>
      <c r="V253" s="128">
        <v>1000000</v>
      </c>
      <c r="W253" s="128">
        <v>0</v>
      </c>
    </row>
    <row r="254" spans="1:23" hidden="1">
      <c r="A254" s="139" t="s">
        <v>165</v>
      </c>
      <c r="B254" s="127" t="s">
        <v>166</v>
      </c>
      <c r="C254" s="128">
        <f t="shared" ref="C254:C257" si="254">SUM(D254:W254)</f>
        <v>0</v>
      </c>
      <c r="D254" s="128"/>
      <c r="E254" s="128"/>
      <c r="F254" s="128">
        <v>0</v>
      </c>
      <c r="G254" s="128">
        <v>0</v>
      </c>
      <c r="H254" s="128"/>
      <c r="I254" s="128">
        <v>0</v>
      </c>
      <c r="J254" s="142">
        <v>0</v>
      </c>
      <c r="K254" s="128">
        <v>0</v>
      </c>
      <c r="L254" s="128">
        <v>0</v>
      </c>
      <c r="M254" s="128"/>
      <c r="N254" s="128">
        <v>0</v>
      </c>
      <c r="O254" s="128"/>
      <c r="P254" s="128"/>
      <c r="Q254" s="128">
        <v>0</v>
      </c>
      <c r="R254" s="128">
        <v>0</v>
      </c>
      <c r="S254" s="128">
        <v>0</v>
      </c>
      <c r="T254" s="128">
        <v>0</v>
      </c>
      <c r="U254" s="128">
        <v>0</v>
      </c>
      <c r="V254" s="128">
        <v>0</v>
      </c>
      <c r="W254" s="128"/>
    </row>
    <row r="255" spans="1:23" hidden="1">
      <c r="A255" s="139" t="s">
        <v>167</v>
      </c>
      <c r="B255" s="127" t="s">
        <v>168</v>
      </c>
      <c r="C255" s="128">
        <f t="shared" si="254"/>
        <v>0</v>
      </c>
      <c r="D255" s="128">
        <v>0</v>
      </c>
      <c r="E255" s="128">
        <v>0</v>
      </c>
      <c r="F255" s="128">
        <v>0</v>
      </c>
      <c r="G255" s="128">
        <v>0</v>
      </c>
      <c r="H255" s="128">
        <v>0</v>
      </c>
      <c r="I255" s="128">
        <v>0</v>
      </c>
      <c r="J255" s="142">
        <v>0</v>
      </c>
      <c r="K255" s="128">
        <v>0</v>
      </c>
      <c r="L255" s="128">
        <v>0</v>
      </c>
      <c r="M255" s="128">
        <v>0</v>
      </c>
      <c r="N255" s="128">
        <v>0</v>
      </c>
      <c r="O255" s="128">
        <v>0</v>
      </c>
      <c r="P255" s="128">
        <v>0</v>
      </c>
      <c r="Q255" s="128">
        <v>0</v>
      </c>
      <c r="R255" s="128">
        <v>0</v>
      </c>
      <c r="S255" s="128">
        <v>0</v>
      </c>
      <c r="T255" s="128">
        <v>0</v>
      </c>
      <c r="U255" s="128">
        <v>0</v>
      </c>
      <c r="V255" s="128">
        <v>0</v>
      </c>
      <c r="W255" s="128">
        <v>0</v>
      </c>
    </row>
    <row r="256" spans="1:23" hidden="1">
      <c r="A256" s="139" t="s">
        <v>293</v>
      </c>
      <c r="B256" s="127" t="s">
        <v>294</v>
      </c>
      <c r="C256" s="128">
        <f t="shared" si="254"/>
        <v>0</v>
      </c>
      <c r="D256" s="128">
        <v>0</v>
      </c>
      <c r="E256" s="128">
        <v>0</v>
      </c>
      <c r="F256" s="128">
        <v>0</v>
      </c>
      <c r="G256" s="128">
        <v>0</v>
      </c>
      <c r="H256" s="128">
        <v>0</v>
      </c>
      <c r="I256" s="128">
        <v>0</v>
      </c>
      <c r="J256" s="142">
        <v>0</v>
      </c>
      <c r="K256" s="128">
        <v>0</v>
      </c>
      <c r="L256" s="128">
        <v>0</v>
      </c>
      <c r="M256" s="128">
        <v>0</v>
      </c>
      <c r="N256" s="128">
        <v>0</v>
      </c>
      <c r="O256" s="128">
        <v>0</v>
      </c>
      <c r="P256" s="128">
        <v>0</v>
      </c>
      <c r="Q256" s="128">
        <v>0</v>
      </c>
      <c r="R256" s="128">
        <v>0</v>
      </c>
      <c r="S256" s="128">
        <v>0</v>
      </c>
      <c r="T256" s="128">
        <v>0</v>
      </c>
      <c r="U256" s="128">
        <v>0</v>
      </c>
      <c r="V256" s="128">
        <v>0</v>
      </c>
      <c r="W256" s="128">
        <v>0</v>
      </c>
    </row>
    <row r="257" spans="1:23" hidden="1">
      <c r="A257" s="139" t="s">
        <v>169</v>
      </c>
      <c r="B257" s="127" t="s">
        <v>170</v>
      </c>
      <c r="C257" s="128">
        <f t="shared" si="254"/>
        <v>0</v>
      </c>
      <c r="D257" s="128">
        <v>0</v>
      </c>
      <c r="E257" s="128">
        <v>0</v>
      </c>
      <c r="F257" s="128">
        <v>0</v>
      </c>
      <c r="G257" s="128">
        <v>0</v>
      </c>
      <c r="H257" s="128">
        <v>0</v>
      </c>
      <c r="I257" s="128">
        <v>0</v>
      </c>
      <c r="J257" s="142">
        <v>0</v>
      </c>
      <c r="K257" s="128">
        <v>0</v>
      </c>
      <c r="L257" s="128">
        <v>0</v>
      </c>
      <c r="M257" s="128">
        <v>0</v>
      </c>
      <c r="N257" s="128">
        <v>0</v>
      </c>
      <c r="O257" s="128">
        <v>0</v>
      </c>
      <c r="P257" s="128">
        <v>0</v>
      </c>
      <c r="Q257" s="128">
        <v>0</v>
      </c>
      <c r="R257" s="128">
        <v>0</v>
      </c>
      <c r="S257" s="128">
        <v>0</v>
      </c>
      <c r="T257" s="128">
        <v>0</v>
      </c>
      <c r="U257" s="128">
        <v>0</v>
      </c>
      <c r="V257" s="128">
        <v>0</v>
      </c>
      <c r="W257" s="128">
        <v>0</v>
      </c>
    </row>
    <row r="258" spans="1:23" hidden="1">
      <c r="A258" s="139"/>
      <c r="B258" s="127"/>
      <c r="C258" s="128"/>
      <c r="D258" s="128"/>
      <c r="E258" s="128"/>
      <c r="F258" s="128"/>
      <c r="G258" s="128"/>
      <c r="H258" s="128"/>
      <c r="I258" s="128"/>
      <c r="J258" s="142"/>
      <c r="K258" s="128"/>
      <c r="L258" s="128"/>
      <c r="M258" s="128"/>
      <c r="N258" s="128"/>
      <c r="O258" s="128"/>
      <c r="P258" s="128"/>
      <c r="Q258" s="128"/>
      <c r="R258" s="128"/>
      <c r="S258" s="128"/>
      <c r="T258" s="128"/>
      <c r="U258" s="128"/>
      <c r="V258" s="128"/>
      <c r="W258" s="128"/>
    </row>
    <row r="259" spans="1:23" ht="12" hidden="1">
      <c r="A259" s="138" t="s">
        <v>176</v>
      </c>
      <c r="B259" s="134" t="s">
        <v>177</v>
      </c>
      <c r="C259" s="135">
        <f>SUM(C260:C261)</f>
        <v>0</v>
      </c>
      <c r="D259" s="135">
        <f t="shared" ref="D259" si="255">SUM(D260:D261)</f>
        <v>0</v>
      </c>
      <c r="E259" s="135">
        <f t="shared" ref="E259:O259" si="256">SUM(E260:E261)</f>
        <v>0</v>
      </c>
      <c r="F259" s="135">
        <f t="shared" si="256"/>
        <v>0</v>
      </c>
      <c r="G259" s="135">
        <f t="shared" si="256"/>
        <v>0</v>
      </c>
      <c r="H259" s="135">
        <f t="shared" si="256"/>
        <v>0</v>
      </c>
      <c r="I259" s="135">
        <f t="shared" si="256"/>
        <v>0</v>
      </c>
      <c r="J259" s="144">
        <f t="shared" si="256"/>
        <v>0</v>
      </c>
      <c r="K259" s="135">
        <f t="shared" si="256"/>
        <v>0</v>
      </c>
      <c r="L259" s="135">
        <f t="shared" ref="L259" si="257">SUM(L260:L261)</f>
        <v>0</v>
      </c>
      <c r="M259" s="135">
        <f t="shared" si="256"/>
        <v>0</v>
      </c>
      <c r="N259" s="135">
        <f t="shared" si="256"/>
        <v>0</v>
      </c>
      <c r="O259" s="135">
        <f t="shared" si="256"/>
        <v>0</v>
      </c>
      <c r="P259" s="128"/>
      <c r="Q259" s="128"/>
      <c r="R259" s="128"/>
      <c r="S259" s="128"/>
      <c r="T259" s="128"/>
      <c r="U259" s="128"/>
      <c r="V259" s="128"/>
      <c r="W259" s="135"/>
    </row>
    <row r="260" spans="1:23" hidden="1">
      <c r="A260" s="139" t="s">
        <v>179</v>
      </c>
      <c r="B260" s="127" t="s">
        <v>258</v>
      </c>
      <c r="C260" s="128">
        <f>SUM(E260:W260)</f>
        <v>0</v>
      </c>
      <c r="D260" s="128">
        <v>0</v>
      </c>
      <c r="E260" s="128">
        <v>0</v>
      </c>
      <c r="F260" s="128">
        <v>0</v>
      </c>
      <c r="G260" s="128">
        <v>0</v>
      </c>
      <c r="H260" s="128">
        <v>0</v>
      </c>
      <c r="I260" s="128">
        <v>0</v>
      </c>
      <c r="J260" s="142">
        <v>0</v>
      </c>
      <c r="K260" s="128">
        <v>0</v>
      </c>
      <c r="L260" s="128">
        <v>0</v>
      </c>
      <c r="M260" s="128">
        <v>0</v>
      </c>
      <c r="N260" s="128">
        <v>0</v>
      </c>
      <c r="O260" s="128">
        <v>0</v>
      </c>
      <c r="P260" s="128"/>
      <c r="Q260" s="128"/>
      <c r="R260" s="128"/>
      <c r="S260" s="128"/>
      <c r="T260" s="128"/>
      <c r="U260" s="128"/>
      <c r="V260" s="128"/>
      <c r="W260" s="128"/>
    </row>
    <row r="261" spans="1:23" hidden="1">
      <c r="A261" s="139"/>
      <c r="B261" s="127"/>
      <c r="C261" s="128"/>
      <c r="D261" s="128"/>
      <c r="E261" s="128"/>
      <c r="F261" s="128"/>
      <c r="G261" s="128"/>
      <c r="H261" s="128"/>
      <c r="I261" s="128"/>
      <c r="J261" s="142"/>
      <c r="K261" s="128"/>
      <c r="L261" s="128"/>
      <c r="M261" s="128"/>
      <c r="N261" s="128"/>
      <c r="O261" s="128"/>
      <c r="P261" s="128"/>
      <c r="Q261" s="128"/>
      <c r="R261" s="128"/>
      <c r="S261" s="128"/>
      <c r="T261" s="128"/>
      <c r="U261" s="128"/>
      <c r="V261" s="128"/>
      <c r="W261" s="128"/>
    </row>
    <row r="262" spans="1:23" hidden="1">
      <c r="A262" s="139"/>
      <c r="B262" s="127"/>
      <c r="C262" s="128"/>
      <c r="D262" s="128"/>
      <c r="E262" s="128"/>
      <c r="F262" s="128"/>
      <c r="G262" s="128"/>
      <c r="H262" s="128"/>
      <c r="I262" s="128"/>
      <c r="J262" s="142"/>
      <c r="K262" s="128"/>
      <c r="L262" s="128"/>
      <c r="M262" s="128"/>
      <c r="N262" s="128"/>
      <c r="O262" s="128"/>
      <c r="P262" s="128"/>
      <c r="Q262" s="128"/>
      <c r="R262" s="128"/>
      <c r="S262" s="128"/>
      <c r="T262" s="128"/>
      <c r="U262" s="128"/>
      <c r="V262" s="128"/>
      <c r="W262" s="128"/>
    </row>
    <row r="263" spans="1:23" ht="12" hidden="1">
      <c r="A263" s="164" t="s">
        <v>514</v>
      </c>
      <c r="B263" s="130" t="s">
        <v>185</v>
      </c>
      <c r="C263" s="131">
        <f>+C268+C265+C281</f>
        <v>0</v>
      </c>
      <c r="D263" s="131">
        <f>+D265+D268+D281</f>
        <v>0</v>
      </c>
      <c r="E263" s="131">
        <f>+E265+E268+E281</f>
        <v>0</v>
      </c>
      <c r="F263" s="131">
        <f t="shared" ref="F263:U263" si="258">+F265+F268+F281</f>
        <v>0</v>
      </c>
      <c r="G263" s="131">
        <f t="shared" si="258"/>
        <v>0</v>
      </c>
      <c r="H263" s="131">
        <f t="shared" si="258"/>
        <v>0</v>
      </c>
      <c r="I263" s="131">
        <f t="shared" si="258"/>
        <v>0</v>
      </c>
      <c r="J263" s="131">
        <f t="shared" si="258"/>
        <v>0</v>
      </c>
      <c r="K263" s="131">
        <f t="shared" si="258"/>
        <v>0</v>
      </c>
      <c r="L263" s="131">
        <f t="shared" ref="L263" si="259">+L265+L268+L281</f>
        <v>0</v>
      </c>
      <c r="M263" s="131">
        <f t="shared" si="258"/>
        <v>0</v>
      </c>
      <c r="N263" s="131">
        <f t="shared" si="258"/>
        <v>0</v>
      </c>
      <c r="O263" s="131">
        <f t="shared" si="258"/>
        <v>0</v>
      </c>
      <c r="P263" s="131">
        <f t="shared" si="258"/>
        <v>0</v>
      </c>
      <c r="Q263" s="131">
        <f t="shared" ref="Q263:S263" si="260">+Q265+Q268+Q281</f>
        <v>0</v>
      </c>
      <c r="R263" s="131">
        <f t="shared" si="260"/>
        <v>0</v>
      </c>
      <c r="S263" s="131">
        <f t="shared" si="260"/>
        <v>0</v>
      </c>
      <c r="T263" s="131">
        <f t="shared" si="258"/>
        <v>0</v>
      </c>
      <c r="U263" s="131">
        <f t="shared" si="258"/>
        <v>0</v>
      </c>
      <c r="V263" s="131">
        <f>+V268+V265+V281</f>
        <v>0</v>
      </c>
      <c r="W263" s="131">
        <f>+W268+W265+W281</f>
        <v>0</v>
      </c>
    </row>
    <row r="264" spans="1:23" hidden="1">
      <c r="A264" s="139"/>
      <c r="B264" s="127"/>
      <c r="C264" s="128"/>
      <c r="D264" s="128"/>
      <c r="E264" s="128"/>
      <c r="F264" s="128"/>
      <c r="G264" s="128"/>
      <c r="H264" s="128"/>
      <c r="I264" s="128"/>
      <c r="J264" s="142"/>
      <c r="K264" s="128"/>
      <c r="L264" s="128"/>
      <c r="M264" s="128"/>
      <c r="N264" s="128"/>
      <c r="O264" s="128"/>
      <c r="P264" s="128"/>
      <c r="Q264" s="128"/>
      <c r="R264" s="128"/>
      <c r="S264" s="128"/>
      <c r="T264" s="128"/>
      <c r="U264" s="128"/>
      <c r="V264" s="128"/>
      <c r="W264" s="128"/>
    </row>
    <row r="265" spans="1:23" ht="12" hidden="1">
      <c r="A265" s="138" t="s">
        <v>515</v>
      </c>
      <c r="B265" s="136" t="s">
        <v>516</v>
      </c>
      <c r="C265" s="135">
        <f>SUM(F265:W265)</f>
        <v>0</v>
      </c>
      <c r="D265" s="135">
        <f>SUM(D266)</f>
        <v>0</v>
      </c>
      <c r="E265" s="135">
        <f>SUM(E266)</f>
        <v>0</v>
      </c>
      <c r="F265" s="135">
        <f t="shared" ref="F265:W265" si="261">+F266+F274</f>
        <v>0</v>
      </c>
      <c r="G265" s="135">
        <f t="shared" si="261"/>
        <v>0</v>
      </c>
      <c r="H265" s="135">
        <f t="shared" si="261"/>
        <v>0</v>
      </c>
      <c r="I265" s="135">
        <f t="shared" si="261"/>
        <v>0</v>
      </c>
      <c r="J265" s="144">
        <f t="shared" si="261"/>
        <v>0</v>
      </c>
      <c r="K265" s="135">
        <f t="shared" si="261"/>
        <v>0</v>
      </c>
      <c r="L265" s="135">
        <f t="shared" ref="L265" si="262">+L266+L274</f>
        <v>0</v>
      </c>
      <c r="M265" s="135">
        <f t="shared" si="261"/>
        <v>0</v>
      </c>
      <c r="N265" s="135">
        <f t="shared" si="261"/>
        <v>0</v>
      </c>
      <c r="O265" s="135">
        <f t="shared" si="261"/>
        <v>0</v>
      </c>
      <c r="P265" s="135">
        <f t="shared" si="261"/>
        <v>0</v>
      </c>
      <c r="Q265" s="135">
        <f t="shared" si="261"/>
        <v>0</v>
      </c>
      <c r="R265" s="135">
        <f t="shared" si="261"/>
        <v>0</v>
      </c>
      <c r="S265" s="135">
        <f t="shared" ref="S265" si="263">+S266+S274</f>
        <v>0</v>
      </c>
      <c r="T265" s="135">
        <f t="shared" si="261"/>
        <v>0</v>
      </c>
      <c r="U265" s="135">
        <f t="shared" si="261"/>
        <v>0</v>
      </c>
      <c r="V265" s="135">
        <f t="shared" ref="V265" si="264">+V266+V274</f>
        <v>0</v>
      </c>
      <c r="W265" s="135">
        <f t="shared" si="261"/>
        <v>0</v>
      </c>
    </row>
    <row r="266" spans="1:23" hidden="1">
      <c r="A266" s="139" t="s">
        <v>466</v>
      </c>
      <c r="B266" s="127" t="s">
        <v>467</v>
      </c>
      <c r="C266" s="128">
        <f>SUM(F266:W266)</f>
        <v>0</v>
      </c>
      <c r="D266" s="128">
        <f>SUM(D267)</f>
        <v>0</v>
      </c>
      <c r="E266" s="128">
        <f>SUM(E267)</f>
        <v>0</v>
      </c>
      <c r="F266" s="128">
        <v>0</v>
      </c>
      <c r="G266" s="128">
        <f t="shared" ref="G266:L266" si="265">SUM(G267:G273)</f>
        <v>0</v>
      </c>
      <c r="H266" s="128">
        <f t="shared" si="265"/>
        <v>0</v>
      </c>
      <c r="I266" s="128">
        <f t="shared" si="265"/>
        <v>0</v>
      </c>
      <c r="J266" s="142">
        <f t="shared" si="265"/>
        <v>0</v>
      </c>
      <c r="K266" s="128">
        <f t="shared" si="265"/>
        <v>0</v>
      </c>
      <c r="L266" s="128">
        <f t="shared" si="265"/>
        <v>0</v>
      </c>
      <c r="M266" s="128">
        <v>0</v>
      </c>
      <c r="N266" s="128">
        <f>SUM(N267:N273)</f>
        <v>0</v>
      </c>
      <c r="O266" s="128">
        <v>0</v>
      </c>
      <c r="P266" s="128">
        <f t="shared" ref="P266:W266" si="266">SUM(P267:P273)</f>
        <v>0</v>
      </c>
      <c r="Q266" s="128">
        <f t="shared" si="266"/>
        <v>0</v>
      </c>
      <c r="R266" s="128">
        <f t="shared" ref="R266:S266" si="267">SUM(R267:R273)</f>
        <v>0</v>
      </c>
      <c r="S266" s="128">
        <f t="shared" si="267"/>
        <v>0</v>
      </c>
      <c r="T266" s="128">
        <f t="shared" si="266"/>
        <v>0</v>
      </c>
      <c r="U266" s="128">
        <f t="shared" si="266"/>
        <v>0</v>
      </c>
      <c r="V266" s="128">
        <f t="shared" ref="V266" si="268">SUM(V267:V273)</f>
        <v>0</v>
      </c>
      <c r="W266" s="128">
        <f t="shared" si="266"/>
        <v>0</v>
      </c>
    </row>
    <row r="267" spans="1:23" hidden="1">
      <c r="A267" s="139"/>
      <c r="B267" s="127"/>
      <c r="C267" s="128"/>
      <c r="D267" s="128"/>
      <c r="E267" s="128"/>
      <c r="F267" s="128"/>
      <c r="G267" s="128"/>
      <c r="H267" s="128"/>
      <c r="I267" s="128"/>
      <c r="J267" s="142"/>
      <c r="K267" s="128"/>
      <c r="L267" s="128"/>
      <c r="M267" s="128"/>
      <c r="N267" s="128"/>
      <c r="O267" s="128"/>
      <c r="P267" s="128"/>
      <c r="Q267" s="128"/>
      <c r="R267" s="128"/>
      <c r="S267" s="128"/>
      <c r="T267" s="128"/>
      <c r="U267" s="128"/>
      <c r="V267" s="128"/>
      <c r="W267" s="128"/>
    </row>
    <row r="268" spans="1:23" ht="24" hidden="1">
      <c r="A268" s="138" t="s">
        <v>517</v>
      </c>
      <c r="B268" s="136" t="s">
        <v>518</v>
      </c>
      <c r="C268" s="135">
        <f>SUM(F268:W268)</f>
        <v>0</v>
      </c>
      <c r="D268" s="135">
        <f>+D269+D278</f>
        <v>0</v>
      </c>
      <c r="E268" s="135">
        <f>+E269+E278</f>
        <v>0</v>
      </c>
      <c r="F268" s="135">
        <f>+F269+F278</f>
        <v>0</v>
      </c>
      <c r="G268" s="135">
        <f>+G269+G278</f>
        <v>0</v>
      </c>
      <c r="H268" s="135">
        <f>+H269+H278</f>
        <v>0</v>
      </c>
      <c r="I268" s="135">
        <f t="shared" ref="I268:W268" si="269">+I269+I278</f>
        <v>0</v>
      </c>
      <c r="J268" s="144">
        <f t="shared" si="269"/>
        <v>0</v>
      </c>
      <c r="K268" s="135">
        <f t="shared" si="269"/>
        <v>0</v>
      </c>
      <c r="L268" s="135">
        <f t="shared" ref="L268:N268" si="270">+L269+L278</f>
        <v>0</v>
      </c>
      <c r="M268" s="135">
        <f t="shared" si="270"/>
        <v>0</v>
      </c>
      <c r="N268" s="135">
        <f t="shared" si="270"/>
        <v>0</v>
      </c>
      <c r="O268" s="135">
        <f t="shared" si="269"/>
        <v>0</v>
      </c>
      <c r="P268" s="135">
        <f t="shared" si="269"/>
        <v>0</v>
      </c>
      <c r="Q268" s="135">
        <f t="shared" si="269"/>
        <v>0</v>
      </c>
      <c r="R268" s="135">
        <f t="shared" si="269"/>
        <v>0</v>
      </c>
      <c r="S268" s="135">
        <f t="shared" ref="S268" si="271">+S269+S278</f>
        <v>0</v>
      </c>
      <c r="T268" s="135">
        <f t="shared" si="269"/>
        <v>0</v>
      </c>
      <c r="U268" s="135">
        <f t="shared" si="269"/>
        <v>0</v>
      </c>
      <c r="V268" s="135">
        <f t="shared" ref="V268" si="272">+V269+V278</f>
        <v>0</v>
      </c>
      <c r="W268" s="135">
        <f t="shared" si="269"/>
        <v>0</v>
      </c>
    </row>
    <row r="269" spans="1:23" hidden="1">
      <c r="A269" s="139" t="s">
        <v>519</v>
      </c>
      <c r="B269" s="127" t="s">
        <v>520</v>
      </c>
      <c r="C269" s="128">
        <f>SUM(C270:C277)</f>
        <v>0</v>
      </c>
      <c r="D269" s="128">
        <f>SUM(D270:D277)</f>
        <v>0</v>
      </c>
      <c r="E269" s="128">
        <f>SUM(E270:E277)</f>
        <v>0</v>
      </c>
      <c r="F269" s="128">
        <f t="shared" ref="F269:W269" si="273">SUM(F270:F277)</f>
        <v>0</v>
      </c>
      <c r="G269" s="128">
        <f t="shared" si="273"/>
        <v>0</v>
      </c>
      <c r="H269" s="128">
        <f t="shared" si="273"/>
        <v>0</v>
      </c>
      <c r="I269" s="128">
        <f t="shared" si="273"/>
        <v>0</v>
      </c>
      <c r="J269" s="128">
        <f t="shared" si="273"/>
        <v>0</v>
      </c>
      <c r="K269" s="128">
        <f t="shared" si="273"/>
        <v>0</v>
      </c>
      <c r="L269" s="128">
        <f t="shared" ref="L269" si="274">SUM(L270:L277)</f>
        <v>0</v>
      </c>
      <c r="M269" s="128">
        <f t="shared" si="273"/>
        <v>0</v>
      </c>
      <c r="N269" s="128">
        <f t="shared" si="273"/>
        <v>0</v>
      </c>
      <c r="O269" s="128">
        <f t="shared" si="273"/>
        <v>0</v>
      </c>
      <c r="P269" s="128">
        <f t="shared" si="273"/>
        <v>0</v>
      </c>
      <c r="Q269" s="128">
        <f t="shared" ref="Q269:S269" si="275">SUM(Q270:Q277)</f>
        <v>0</v>
      </c>
      <c r="R269" s="128">
        <f t="shared" si="275"/>
        <v>0</v>
      </c>
      <c r="S269" s="128">
        <f t="shared" si="275"/>
        <v>0</v>
      </c>
      <c r="T269" s="128">
        <f t="shared" si="273"/>
        <v>0</v>
      </c>
      <c r="U269" s="128">
        <f t="shared" si="273"/>
        <v>0</v>
      </c>
      <c r="V269" s="128">
        <f t="shared" ref="V269" si="276">SUM(V270:V277)</f>
        <v>0</v>
      </c>
      <c r="W269" s="128">
        <f t="shared" si="273"/>
        <v>0</v>
      </c>
    </row>
    <row r="270" spans="1:23" s="117" customFormat="1" hidden="1">
      <c r="A270" s="172" t="s">
        <v>529</v>
      </c>
      <c r="B270" s="173" t="s">
        <v>745</v>
      </c>
      <c r="C270" s="174">
        <f t="shared" ref="C270:C277" si="277">SUM(E270:W270)</f>
        <v>0</v>
      </c>
      <c r="D270" s="174">
        <v>0</v>
      </c>
      <c r="E270" s="174">
        <v>0</v>
      </c>
      <c r="F270" s="174">
        <v>0</v>
      </c>
      <c r="G270" s="174">
        <v>0</v>
      </c>
      <c r="H270" s="174">
        <v>0</v>
      </c>
      <c r="I270" s="174">
        <v>0</v>
      </c>
      <c r="J270" s="178">
        <v>0</v>
      </c>
      <c r="K270" s="174">
        <v>0</v>
      </c>
      <c r="L270" s="174">
        <v>0</v>
      </c>
      <c r="M270" s="174">
        <v>0</v>
      </c>
      <c r="N270" s="174">
        <v>0</v>
      </c>
      <c r="O270" s="174">
        <v>0</v>
      </c>
      <c r="P270" s="174">
        <v>0</v>
      </c>
      <c r="Q270" s="174">
        <v>0</v>
      </c>
      <c r="R270" s="174">
        <v>0</v>
      </c>
      <c r="S270" s="174">
        <v>0</v>
      </c>
      <c r="T270" s="174">
        <v>0</v>
      </c>
      <c r="U270" s="174">
        <v>0</v>
      </c>
      <c r="V270" s="174">
        <v>0</v>
      </c>
      <c r="W270" s="174">
        <v>0</v>
      </c>
    </row>
    <row r="271" spans="1:23" s="117" customFormat="1" ht="21" hidden="1" customHeight="1">
      <c r="A271" s="172" t="s">
        <v>521</v>
      </c>
      <c r="B271" s="173" t="s">
        <v>522</v>
      </c>
      <c r="C271" s="174">
        <f t="shared" si="277"/>
        <v>0</v>
      </c>
      <c r="D271" s="174">
        <v>0</v>
      </c>
      <c r="E271" s="174">
        <v>0</v>
      </c>
      <c r="F271" s="174">
        <v>0</v>
      </c>
      <c r="G271" s="174">
        <v>0</v>
      </c>
      <c r="H271" s="174">
        <v>0</v>
      </c>
      <c r="I271" s="174">
        <v>0</v>
      </c>
      <c r="J271" s="178">
        <v>0</v>
      </c>
      <c r="K271" s="174">
        <v>0</v>
      </c>
      <c r="L271" s="174">
        <v>0</v>
      </c>
      <c r="M271" s="174">
        <v>0</v>
      </c>
      <c r="N271" s="174">
        <v>0</v>
      </c>
      <c r="O271" s="174">
        <v>0</v>
      </c>
      <c r="P271" s="174">
        <v>0</v>
      </c>
      <c r="Q271" s="174">
        <v>0</v>
      </c>
      <c r="R271" s="174">
        <v>0</v>
      </c>
      <c r="S271" s="174">
        <v>0</v>
      </c>
      <c r="T271" s="174">
        <v>0</v>
      </c>
      <c r="U271" s="174">
        <v>0</v>
      </c>
      <c r="V271" s="174">
        <v>0</v>
      </c>
      <c r="W271" s="174">
        <v>0</v>
      </c>
    </row>
    <row r="272" spans="1:23" s="117" customFormat="1" ht="20.399999999999999" hidden="1">
      <c r="A272" s="172" t="s">
        <v>746</v>
      </c>
      <c r="B272" s="173" t="s">
        <v>747</v>
      </c>
      <c r="C272" s="174">
        <f t="shared" si="277"/>
        <v>0</v>
      </c>
      <c r="D272" s="174">
        <v>0</v>
      </c>
      <c r="E272" s="174">
        <v>0</v>
      </c>
      <c r="F272" s="174">
        <v>0</v>
      </c>
      <c r="G272" s="174">
        <v>0</v>
      </c>
      <c r="H272" s="174">
        <v>0</v>
      </c>
      <c r="I272" s="174">
        <v>0</v>
      </c>
      <c r="J272" s="178">
        <v>0</v>
      </c>
      <c r="K272" s="174">
        <v>0</v>
      </c>
      <c r="L272" s="174">
        <v>0</v>
      </c>
      <c r="M272" s="174">
        <v>0</v>
      </c>
      <c r="N272" s="174">
        <v>0</v>
      </c>
      <c r="O272" s="174">
        <v>0</v>
      </c>
      <c r="P272" s="174">
        <v>0</v>
      </c>
      <c r="Q272" s="174">
        <v>0</v>
      </c>
      <c r="R272" s="174">
        <v>0</v>
      </c>
      <c r="S272" s="174">
        <v>0</v>
      </c>
      <c r="T272" s="174">
        <v>0</v>
      </c>
      <c r="U272" s="174">
        <v>0</v>
      </c>
      <c r="V272" s="174">
        <v>0</v>
      </c>
      <c r="W272" s="174">
        <v>0</v>
      </c>
    </row>
    <row r="273" spans="1:23" s="117" customFormat="1" hidden="1">
      <c r="A273" s="172" t="s">
        <v>379</v>
      </c>
      <c r="B273" s="173" t="s">
        <v>748</v>
      </c>
      <c r="C273" s="174">
        <f t="shared" si="277"/>
        <v>0</v>
      </c>
      <c r="D273" s="174">
        <v>0</v>
      </c>
      <c r="E273" s="174">
        <v>0</v>
      </c>
      <c r="F273" s="174">
        <v>0</v>
      </c>
      <c r="G273" s="174">
        <v>0</v>
      </c>
      <c r="H273" s="174">
        <v>0</v>
      </c>
      <c r="I273" s="174">
        <v>0</v>
      </c>
      <c r="J273" s="178">
        <v>0</v>
      </c>
      <c r="K273" s="174">
        <v>0</v>
      </c>
      <c r="L273" s="174">
        <v>0</v>
      </c>
      <c r="M273" s="174">
        <v>0</v>
      </c>
      <c r="N273" s="174">
        <v>0</v>
      </c>
      <c r="O273" s="174">
        <v>0</v>
      </c>
      <c r="P273" s="174">
        <v>0</v>
      </c>
      <c r="Q273" s="174">
        <v>0</v>
      </c>
      <c r="R273" s="174">
        <v>0</v>
      </c>
      <c r="S273" s="174">
        <v>0</v>
      </c>
      <c r="T273" s="174">
        <v>0</v>
      </c>
      <c r="U273" s="174">
        <v>0</v>
      </c>
      <c r="V273" s="174">
        <v>0</v>
      </c>
      <c r="W273" s="174">
        <v>0</v>
      </c>
    </row>
    <row r="274" spans="1:23" s="117" customFormat="1" hidden="1">
      <c r="A274" s="172" t="s">
        <v>749</v>
      </c>
      <c r="B274" s="173" t="s">
        <v>750</v>
      </c>
      <c r="C274" s="174">
        <f t="shared" si="277"/>
        <v>0</v>
      </c>
      <c r="D274" s="174">
        <v>0</v>
      </c>
      <c r="E274" s="174">
        <v>0</v>
      </c>
      <c r="F274" s="174">
        <v>0</v>
      </c>
      <c r="G274" s="174">
        <v>0</v>
      </c>
      <c r="H274" s="174">
        <v>0</v>
      </c>
      <c r="I274" s="174">
        <v>0</v>
      </c>
      <c r="J274" s="178">
        <v>0</v>
      </c>
      <c r="K274" s="174">
        <v>0</v>
      </c>
      <c r="L274" s="174">
        <v>0</v>
      </c>
      <c r="M274" s="174">
        <v>0</v>
      </c>
      <c r="N274" s="174">
        <v>0</v>
      </c>
      <c r="O274" s="174">
        <v>0</v>
      </c>
      <c r="P274" s="174">
        <v>0</v>
      </c>
      <c r="Q274" s="174">
        <v>0</v>
      </c>
      <c r="R274" s="174">
        <v>0</v>
      </c>
      <c r="S274" s="174">
        <v>0</v>
      </c>
      <c r="T274" s="174">
        <v>0</v>
      </c>
      <c r="U274" s="174">
        <v>0</v>
      </c>
      <c r="V274" s="174">
        <v>0</v>
      </c>
      <c r="W274" s="174">
        <v>0</v>
      </c>
    </row>
    <row r="275" spans="1:23" s="117" customFormat="1" hidden="1">
      <c r="A275" s="172" t="s">
        <v>751</v>
      </c>
      <c r="B275" s="173" t="s">
        <v>752</v>
      </c>
      <c r="C275" s="174">
        <f t="shared" si="277"/>
        <v>0</v>
      </c>
      <c r="D275" s="174">
        <v>0</v>
      </c>
      <c r="E275" s="174">
        <v>0</v>
      </c>
      <c r="F275" s="174">
        <v>0</v>
      </c>
      <c r="G275" s="174">
        <v>0</v>
      </c>
      <c r="H275" s="174">
        <v>0</v>
      </c>
      <c r="I275" s="174">
        <v>0</v>
      </c>
      <c r="J275" s="178">
        <v>0</v>
      </c>
      <c r="K275" s="174">
        <v>0</v>
      </c>
      <c r="L275" s="174">
        <v>0</v>
      </c>
      <c r="M275" s="174">
        <v>0</v>
      </c>
      <c r="N275" s="174">
        <v>0</v>
      </c>
      <c r="O275" s="174">
        <v>0</v>
      </c>
      <c r="P275" s="174">
        <v>0</v>
      </c>
      <c r="Q275" s="174">
        <v>0</v>
      </c>
      <c r="R275" s="174">
        <v>0</v>
      </c>
      <c r="S275" s="174">
        <v>0</v>
      </c>
      <c r="T275" s="174">
        <v>0</v>
      </c>
      <c r="U275" s="174">
        <v>0</v>
      </c>
      <c r="V275" s="174">
        <v>0</v>
      </c>
      <c r="W275" s="174">
        <v>0</v>
      </c>
    </row>
    <row r="276" spans="1:23" s="117" customFormat="1" hidden="1">
      <c r="A276" s="172" t="s">
        <v>753</v>
      </c>
      <c r="B276" s="173" t="s">
        <v>754</v>
      </c>
      <c r="C276" s="174">
        <f t="shared" si="277"/>
        <v>0</v>
      </c>
      <c r="D276" s="174">
        <v>0</v>
      </c>
      <c r="E276" s="174">
        <v>0</v>
      </c>
      <c r="F276" s="174">
        <v>0</v>
      </c>
      <c r="G276" s="174">
        <v>0</v>
      </c>
      <c r="H276" s="174">
        <v>0</v>
      </c>
      <c r="I276" s="174">
        <v>0</v>
      </c>
      <c r="J276" s="178">
        <v>0</v>
      </c>
      <c r="K276" s="174">
        <v>0</v>
      </c>
      <c r="L276" s="174">
        <v>0</v>
      </c>
      <c r="M276" s="174">
        <v>0</v>
      </c>
      <c r="N276" s="174">
        <v>0</v>
      </c>
      <c r="O276" s="174">
        <v>0</v>
      </c>
      <c r="P276" s="174">
        <v>0</v>
      </c>
      <c r="Q276" s="174">
        <v>0</v>
      </c>
      <c r="R276" s="174">
        <v>0</v>
      </c>
      <c r="S276" s="174">
        <v>0</v>
      </c>
      <c r="T276" s="174">
        <v>0</v>
      </c>
      <c r="U276" s="174">
        <v>0</v>
      </c>
      <c r="V276" s="174">
        <v>0</v>
      </c>
      <c r="W276" s="174">
        <v>0</v>
      </c>
    </row>
    <row r="277" spans="1:23" s="117" customFormat="1" hidden="1">
      <c r="A277" s="172" t="s">
        <v>644</v>
      </c>
      <c r="B277" s="173" t="s">
        <v>755</v>
      </c>
      <c r="C277" s="174">
        <f t="shared" si="277"/>
        <v>0</v>
      </c>
      <c r="D277" s="174">
        <v>0</v>
      </c>
      <c r="E277" s="174">
        <v>0</v>
      </c>
      <c r="F277" s="174">
        <v>0</v>
      </c>
      <c r="G277" s="174">
        <v>0</v>
      </c>
      <c r="H277" s="174">
        <v>0</v>
      </c>
      <c r="I277" s="174">
        <v>0</v>
      </c>
      <c r="J277" s="178">
        <v>0</v>
      </c>
      <c r="K277" s="174">
        <v>0</v>
      </c>
      <c r="L277" s="174">
        <v>0</v>
      </c>
      <c r="M277" s="174">
        <v>0</v>
      </c>
      <c r="N277" s="174">
        <v>0</v>
      </c>
      <c r="O277" s="174">
        <v>0</v>
      </c>
      <c r="P277" s="174">
        <v>0</v>
      </c>
      <c r="Q277" s="174">
        <v>0</v>
      </c>
      <c r="R277" s="174">
        <v>0</v>
      </c>
      <c r="S277" s="174">
        <v>0</v>
      </c>
      <c r="T277" s="174">
        <v>0</v>
      </c>
      <c r="U277" s="174">
        <v>0</v>
      </c>
      <c r="V277" s="174">
        <v>0</v>
      </c>
      <c r="W277" s="174">
        <v>0</v>
      </c>
    </row>
    <row r="278" spans="1:23" ht="22.8" hidden="1">
      <c r="A278" s="139" t="s">
        <v>756</v>
      </c>
      <c r="B278" s="137" t="s">
        <v>757</v>
      </c>
      <c r="C278" s="128">
        <f>+C279</f>
        <v>0</v>
      </c>
      <c r="D278" s="128">
        <f t="shared" ref="D278:W278" si="278">+D279</f>
        <v>0</v>
      </c>
      <c r="E278" s="128">
        <f t="shared" si="278"/>
        <v>0</v>
      </c>
      <c r="F278" s="128">
        <f t="shared" si="278"/>
        <v>0</v>
      </c>
      <c r="G278" s="128">
        <f t="shared" si="278"/>
        <v>0</v>
      </c>
      <c r="H278" s="128">
        <f t="shared" si="278"/>
        <v>0</v>
      </c>
      <c r="I278" s="128">
        <f t="shared" si="278"/>
        <v>0</v>
      </c>
      <c r="J278" s="128">
        <f t="shared" si="278"/>
        <v>0</v>
      </c>
      <c r="K278" s="128">
        <f t="shared" si="278"/>
        <v>0</v>
      </c>
      <c r="L278" s="128">
        <f t="shared" si="278"/>
        <v>0</v>
      </c>
      <c r="M278" s="128">
        <f t="shared" si="278"/>
        <v>0</v>
      </c>
      <c r="N278" s="128">
        <f t="shared" si="278"/>
        <v>0</v>
      </c>
      <c r="O278" s="128">
        <f t="shared" si="278"/>
        <v>0</v>
      </c>
      <c r="P278" s="128">
        <f t="shared" si="278"/>
        <v>0</v>
      </c>
      <c r="Q278" s="128">
        <f t="shared" si="278"/>
        <v>0</v>
      </c>
      <c r="R278" s="128">
        <f t="shared" si="278"/>
        <v>0</v>
      </c>
      <c r="S278" s="128">
        <f t="shared" si="278"/>
        <v>0</v>
      </c>
      <c r="T278" s="128">
        <f t="shared" si="278"/>
        <v>0</v>
      </c>
      <c r="U278" s="128">
        <f t="shared" si="278"/>
        <v>0</v>
      </c>
      <c r="V278" s="128">
        <f t="shared" si="278"/>
        <v>0</v>
      </c>
      <c r="W278" s="128">
        <f t="shared" si="278"/>
        <v>0</v>
      </c>
    </row>
    <row r="279" spans="1:23" s="117" customFormat="1" hidden="1">
      <c r="A279" s="172" t="s">
        <v>529</v>
      </c>
      <c r="B279" s="173" t="s">
        <v>758</v>
      </c>
      <c r="C279" s="174">
        <f>SUM(E279:W279)</f>
        <v>0</v>
      </c>
      <c r="D279" s="174">
        <v>0</v>
      </c>
      <c r="E279" s="174">
        <v>0</v>
      </c>
      <c r="F279" s="174">
        <v>0</v>
      </c>
      <c r="G279" s="174">
        <v>0</v>
      </c>
      <c r="H279" s="174">
        <v>0</v>
      </c>
      <c r="I279" s="174">
        <v>0</v>
      </c>
      <c r="J279" s="178">
        <v>0</v>
      </c>
      <c r="K279" s="174">
        <v>0</v>
      </c>
      <c r="L279" s="174">
        <v>0</v>
      </c>
      <c r="M279" s="174">
        <v>0</v>
      </c>
      <c r="N279" s="174">
        <v>0</v>
      </c>
      <c r="O279" s="174">
        <v>0</v>
      </c>
      <c r="P279" s="174">
        <v>0</v>
      </c>
      <c r="Q279" s="174">
        <v>0</v>
      </c>
      <c r="R279" s="174">
        <v>0</v>
      </c>
      <c r="S279" s="174">
        <v>0</v>
      </c>
      <c r="T279" s="174">
        <v>0</v>
      </c>
      <c r="U279" s="174">
        <v>0</v>
      </c>
      <c r="V279" s="174">
        <v>0</v>
      </c>
      <c r="W279" s="174">
        <v>0</v>
      </c>
    </row>
    <row r="280" spans="1:23" s="117" customFormat="1" hidden="1">
      <c r="A280" s="172"/>
      <c r="B280" s="173"/>
      <c r="C280" s="174"/>
      <c r="D280" s="174"/>
      <c r="E280" s="174"/>
      <c r="F280" s="174"/>
      <c r="G280" s="174"/>
      <c r="H280" s="174"/>
      <c r="I280" s="174"/>
      <c r="J280" s="178"/>
      <c r="K280" s="174"/>
      <c r="L280" s="174"/>
      <c r="M280" s="174"/>
      <c r="N280" s="174"/>
      <c r="O280" s="174"/>
      <c r="P280" s="174"/>
      <c r="Q280" s="174"/>
      <c r="R280" s="174"/>
      <c r="S280" s="174"/>
      <c r="T280" s="174"/>
      <c r="U280" s="174"/>
      <c r="V280" s="174"/>
      <c r="W280" s="174"/>
    </row>
    <row r="281" spans="1:23" ht="24" hidden="1">
      <c r="A281" s="138">
        <v>6.06</v>
      </c>
      <c r="B281" s="136" t="s">
        <v>187</v>
      </c>
      <c r="C281" s="135">
        <f>SUM(F281:W281)</f>
        <v>0</v>
      </c>
      <c r="D281" s="135">
        <f>SUM(D282)</f>
        <v>0</v>
      </c>
      <c r="E281" s="135">
        <f>SUM(E282)</f>
        <v>0</v>
      </c>
      <c r="F281" s="135">
        <f>SUM(F282)</f>
        <v>0</v>
      </c>
      <c r="G281" s="135">
        <f t="shared" ref="G281:W281" si="279">SUM(G282)</f>
        <v>0</v>
      </c>
      <c r="H281" s="135">
        <f t="shared" si="279"/>
        <v>0</v>
      </c>
      <c r="I281" s="135">
        <f t="shared" si="279"/>
        <v>0</v>
      </c>
      <c r="J281" s="135">
        <f t="shared" si="279"/>
        <v>0</v>
      </c>
      <c r="K281" s="135">
        <f t="shared" si="279"/>
        <v>0</v>
      </c>
      <c r="L281" s="135">
        <f t="shared" si="279"/>
        <v>0</v>
      </c>
      <c r="M281" s="135">
        <f t="shared" si="279"/>
        <v>0</v>
      </c>
      <c r="N281" s="135">
        <f t="shared" si="279"/>
        <v>0</v>
      </c>
      <c r="O281" s="135">
        <f t="shared" si="279"/>
        <v>0</v>
      </c>
      <c r="P281" s="135">
        <f t="shared" si="279"/>
        <v>0</v>
      </c>
      <c r="Q281" s="135">
        <f t="shared" si="279"/>
        <v>0</v>
      </c>
      <c r="R281" s="135">
        <f t="shared" si="279"/>
        <v>0</v>
      </c>
      <c r="S281" s="135">
        <f t="shared" si="279"/>
        <v>0</v>
      </c>
      <c r="T281" s="135">
        <f t="shared" si="279"/>
        <v>0</v>
      </c>
      <c r="U281" s="135">
        <f t="shared" si="279"/>
        <v>0</v>
      </c>
      <c r="V281" s="135">
        <f t="shared" si="279"/>
        <v>0</v>
      </c>
      <c r="W281" s="135">
        <f t="shared" si="279"/>
        <v>0</v>
      </c>
    </row>
    <row r="282" spans="1:23" hidden="1">
      <c r="A282" s="139" t="s">
        <v>349</v>
      </c>
      <c r="B282" s="137" t="s">
        <v>350</v>
      </c>
      <c r="C282" s="128">
        <f>SUM(F282:W282)</f>
        <v>0</v>
      </c>
      <c r="D282" s="128">
        <f>SUM(G282:W282)</f>
        <v>0</v>
      </c>
      <c r="E282" s="128">
        <f>SUM(H282:X282)</f>
        <v>0</v>
      </c>
      <c r="F282" s="128">
        <f>SUM(I282:Y282)</f>
        <v>0</v>
      </c>
      <c r="G282" s="128">
        <f>SUM(I282:Y282)</f>
        <v>0</v>
      </c>
      <c r="H282" s="128">
        <f>SUM(J282:Z282)</f>
        <v>0</v>
      </c>
      <c r="I282" s="128">
        <f>SUM(K282:AA282)</f>
        <v>0</v>
      </c>
      <c r="J282" s="128">
        <f>SUM(M282:AB282)</f>
        <v>0</v>
      </c>
      <c r="K282" s="128">
        <f>SUM(N282:AC282)</f>
        <v>0</v>
      </c>
      <c r="L282" s="128">
        <f>SUM(O282:AD282)</f>
        <v>0</v>
      </c>
      <c r="M282" s="128">
        <f>SUM(O282:AD282)</f>
        <v>0</v>
      </c>
      <c r="N282" s="128">
        <f>SUM(P282:AE282)</f>
        <v>0</v>
      </c>
      <c r="O282" s="128">
        <f>SUM(T282:AF282)</f>
        <v>0</v>
      </c>
      <c r="P282" s="128">
        <f>SUM(U282:AG282)</f>
        <v>0</v>
      </c>
      <c r="Q282" s="128">
        <f>SUM(U282:AG282)</f>
        <v>0</v>
      </c>
      <c r="R282" s="128">
        <f>SUM(U282:AG282)</f>
        <v>0</v>
      </c>
      <c r="S282" s="128">
        <f>SUM(U282:AG282)</f>
        <v>0</v>
      </c>
      <c r="T282" s="128">
        <f>SUM(W282:AH282)</f>
        <v>0</v>
      </c>
      <c r="U282" s="128">
        <f>SUM(W282:AI282)</f>
        <v>0</v>
      </c>
      <c r="V282" s="128">
        <v>0</v>
      </c>
      <c r="W282" s="128">
        <v>0</v>
      </c>
    </row>
    <row r="283" spans="1:23" hidden="1">
      <c r="A283" s="139"/>
      <c r="B283" s="127"/>
      <c r="C283" s="128"/>
      <c r="D283" s="128"/>
      <c r="E283" s="128"/>
      <c r="F283" s="128"/>
      <c r="G283" s="128"/>
      <c r="H283" s="128"/>
      <c r="I283" s="128"/>
      <c r="J283" s="142"/>
      <c r="K283" s="128"/>
      <c r="L283" s="128"/>
      <c r="M283" s="128"/>
      <c r="N283" s="128"/>
      <c r="O283" s="128"/>
      <c r="P283" s="128"/>
      <c r="Q283" s="128"/>
      <c r="R283" s="128"/>
      <c r="S283" s="128"/>
      <c r="T283" s="128"/>
      <c r="U283" s="128"/>
      <c r="V283" s="128"/>
      <c r="W283" s="128"/>
    </row>
    <row r="284" spans="1:23" hidden="1">
      <c r="A284" s="139"/>
      <c r="B284" s="127"/>
      <c r="C284" s="128"/>
      <c r="D284" s="128"/>
      <c r="E284" s="128"/>
      <c r="F284" s="128"/>
      <c r="G284" s="128"/>
      <c r="H284" s="128"/>
      <c r="I284" s="128"/>
      <c r="J284" s="142"/>
      <c r="K284" s="128"/>
      <c r="L284" s="128"/>
      <c r="M284" s="128"/>
      <c r="N284" s="128"/>
      <c r="O284" s="128"/>
      <c r="P284" s="128"/>
      <c r="Q284" s="128"/>
      <c r="R284" s="128"/>
      <c r="S284" s="128"/>
      <c r="T284" s="128"/>
      <c r="U284" s="128"/>
      <c r="V284" s="128"/>
      <c r="W284" s="128"/>
    </row>
    <row r="285" spans="1:23" s="114" customFormat="1" ht="12" hidden="1">
      <c r="A285" s="164">
        <v>7</v>
      </c>
      <c r="B285" s="130" t="s">
        <v>523</v>
      </c>
      <c r="C285" s="131">
        <f t="shared" ref="C285:W285" si="280">+C287</f>
        <v>0</v>
      </c>
      <c r="D285" s="131">
        <f t="shared" ref="D285" si="281">+D287</f>
        <v>0</v>
      </c>
      <c r="E285" s="131">
        <f t="shared" si="280"/>
        <v>0</v>
      </c>
      <c r="F285" s="131">
        <f t="shared" si="280"/>
        <v>0</v>
      </c>
      <c r="G285" s="131">
        <f t="shared" si="280"/>
        <v>0</v>
      </c>
      <c r="H285" s="131">
        <f t="shared" si="280"/>
        <v>0</v>
      </c>
      <c r="I285" s="131">
        <f t="shared" si="280"/>
        <v>0</v>
      </c>
      <c r="J285" s="143">
        <f t="shared" si="280"/>
        <v>0</v>
      </c>
      <c r="K285" s="131">
        <f t="shared" si="280"/>
        <v>0</v>
      </c>
      <c r="L285" s="131">
        <f t="shared" ref="L285" si="282">+L287</f>
        <v>0</v>
      </c>
      <c r="M285" s="131">
        <f t="shared" si="280"/>
        <v>0</v>
      </c>
      <c r="N285" s="131">
        <f t="shared" si="280"/>
        <v>0</v>
      </c>
      <c r="O285" s="131">
        <f t="shared" si="280"/>
        <v>0</v>
      </c>
      <c r="P285" s="131">
        <f t="shared" si="280"/>
        <v>0</v>
      </c>
      <c r="Q285" s="131">
        <f t="shared" ref="Q285:S285" si="283">+Q287</f>
        <v>0</v>
      </c>
      <c r="R285" s="131">
        <f t="shared" si="283"/>
        <v>0</v>
      </c>
      <c r="S285" s="131">
        <f t="shared" si="283"/>
        <v>0</v>
      </c>
      <c r="T285" s="131">
        <f t="shared" si="280"/>
        <v>0</v>
      </c>
      <c r="U285" s="131">
        <f t="shared" si="280"/>
        <v>0</v>
      </c>
      <c r="V285" s="131">
        <f t="shared" ref="V285" si="284">+V287</f>
        <v>0</v>
      </c>
      <c r="W285" s="131">
        <f t="shared" si="280"/>
        <v>0</v>
      </c>
    </row>
    <row r="286" spans="1:23" hidden="1">
      <c r="A286" s="139"/>
      <c r="B286" s="127"/>
      <c r="C286" s="128"/>
      <c r="D286" s="128"/>
      <c r="E286" s="128"/>
      <c r="F286" s="128"/>
      <c r="G286" s="128"/>
      <c r="H286" s="128"/>
      <c r="I286" s="128"/>
      <c r="J286" s="142"/>
      <c r="K286" s="128"/>
      <c r="L286" s="128"/>
      <c r="M286" s="128"/>
      <c r="N286" s="128"/>
      <c r="O286" s="128"/>
      <c r="P286" s="128"/>
      <c r="Q286" s="128"/>
      <c r="R286" s="128"/>
      <c r="S286" s="128"/>
      <c r="T286" s="128"/>
      <c r="U286" s="128"/>
      <c r="V286" s="128"/>
      <c r="W286" s="128"/>
    </row>
    <row r="287" spans="1:23" ht="24" hidden="1">
      <c r="A287" s="138" t="s">
        <v>525</v>
      </c>
      <c r="B287" s="136" t="s">
        <v>526</v>
      </c>
      <c r="C287" s="135">
        <f t="shared" ref="C287:H287" si="285">+C288</f>
        <v>0</v>
      </c>
      <c r="D287" s="135">
        <f t="shared" si="285"/>
        <v>0</v>
      </c>
      <c r="E287" s="135">
        <f t="shared" si="285"/>
        <v>0</v>
      </c>
      <c r="F287" s="135">
        <f t="shared" si="285"/>
        <v>0</v>
      </c>
      <c r="G287" s="135">
        <f t="shared" si="285"/>
        <v>0</v>
      </c>
      <c r="H287" s="135">
        <f t="shared" si="285"/>
        <v>0</v>
      </c>
      <c r="I287" s="135">
        <f t="shared" ref="I287:W287" si="286">+I288</f>
        <v>0</v>
      </c>
      <c r="J287" s="144">
        <f t="shared" si="286"/>
        <v>0</v>
      </c>
      <c r="K287" s="135">
        <f t="shared" si="286"/>
        <v>0</v>
      </c>
      <c r="L287" s="135">
        <f t="shared" si="286"/>
        <v>0</v>
      </c>
      <c r="M287" s="135">
        <f t="shared" si="286"/>
        <v>0</v>
      </c>
      <c r="N287" s="135">
        <f t="shared" si="286"/>
        <v>0</v>
      </c>
      <c r="O287" s="135">
        <f t="shared" si="286"/>
        <v>0</v>
      </c>
      <c r="P287" s="135">
        <f t="shared" si="286"/>
        <v>0</v>
      </c>
      <c r="Q287" s="135">
        <f t="shared" si="286"/>
        <v>0</v>
      </c>
      <c r="R287" s="135">
        <f t="shared" si="286"/>
        <v>0</v>
      </c>
      <c r="S287" s="135">
        <f t="shared" si="286"/>
        <v>0</v>
      </c>
      <c r="T287" s="135">
        <f t="shared" si="286"/>
        <v>0</v>
      </c>
      <c r="U287" s="135">
        <f t="shared" si="286"/>
        <v>0</v>
      </c>
      <c r="V287" s="135">
        <f t="shared" si="286"/>
        <v>0</v>
      </c>
      <c r="W287" s="135">
        <f t="shared" si="286"/>
        <v>0</v>
      </c>
    </row>
    <row r="288" spans="1:23" hidden="1">
      <c r="A288" s="139" t="s">
        <v>527</v>
      </c>
      <c r="B288" s="127" t="s">
        <v>528</v>
      </c>
      <c r="C288" s="128">
        <f>SUM(F288:W288)</f>
        <v>0</v>
      </c>
      <c r="D288" s="128">
        <f t="shared" ref="D288:W288" si="287">+D289</f>
        <v>0</v>
      </c>
      <c r="E288" s="128">
        <f t="shared" si="287"/>
        <v>0</v>
      </c>
      <c r="F288" s="128">
        <f t="shared" si="287"/>
        <v>0</v>
      </c>
      <c r="G288" s="128">
        <f t="shared" si="287"/>
        <v>0</v>
      </c>
      <c r="H288" s="128">
        <f t="shared" si="287"/>
        <v>0</v>
      </c>
      <c r="I288" s="128">
        <f t="shared" si="287"/>
        <v>0</v>
      </c>
      <c r="J288" s="142">
        <f t="shared" si="287"/>
        <v>0</v>
      </c>
      <c r="K288" s="128">
        <v>0</v>
      </c>
      <c r="L288" s="128">
        <v>0</v>
      </c>
      <c r="M288" s="128">
        <f t="shared" si="287"/>
        <v>0</v>
      </c>
      <c r="N288" s="128">
        <f t="shared" si="287"/>
        <v>0</v>
      </c>
      <c r="O288" s="128">
        <f t="shared" si="287"/>
        <v>0</v>
      </c>
      <c r="P288" s="128">
        <f t="shared" si="287"/>
        <v>0</v>
      </c>
      <c r="Q288" s="128">
        <f t="shared" si="287"/>
        <v>0</v>
      </c>
      <c r="R288" s="128">
        <f t="shared" si="287"/>
        <v>0</v>
      </c>
      <c r="S288" s="128">
        <f t="shared" si="287"/>
        <v>0</v>
      </c>
      <c r="T288" s="128">
        <f t="shared" si="287"/>
        <v>0</v>
      </c>
      <c r="U288" s="128">
        <f t="shared" si="287"/>
        <v>0</v>
      </c>
      <c r="V288" s="128">
        <f t="shared" si="287"/>
        <v>0</v>
      </c>
      <c r="W288" s="128">
        <f t="shared" si="287"/>
        <v>0</v>
      </c>
    </row>
    <row r="289" spans="1:26" s="117" customFormat="1" ht="20.399999999999999" hidden="1">
      <c r="A289" s="172" t="s">
        <v>529</v>
      </c>
      <c r="B289" s="173" t="s">
        <v>530</v>
      </c>
      <c r="C289" s="174">
        <f>SUM(E289:W289)</f>
        <v>0</v>
      </c>
      <c r="D289" s="174">
        <v>0</v>
      </c>
      <c r="E289" s="174">
        <v>0</v>
      </c>
      <c r="F289" s="174">
        <v>0</v>
      </c>
      <c r="G289" s="174">
        <v>0</v>
      </c>
      <c r="H289" s="174">
        <v>0</v>
      </c>
      <c r="I289" s="174">
        <v>0</v>
      </c>
      <c r="J289" s="178">
        <v>0</v>
      </c>
      <c r="K289" s="174">
        <v>0</v>
      </c>
      <c r="L289" s="174">
        <v>0</v>
      </c>
      <c r="M289" s="174">
        <v>0</v>
      </c>
      <c r="N289" s="174">
        <v>0</v>
      </c>
      <c r="O289" s="174">
        <v>0</v>
      </c>
      <c r="P289" s="174">
        <v>0</v>
      </c>
      <c r="Q289" s="174">
        <v>0</v>
      </c>
      <c r="R289" s="174">
        <v>0</v>
      </c>
      <c r="S289" s="174">
        <v>0</v>
      </c>
      <c r="T289" s="174">
        <v>0</v>
      </c>
      <c r="U289" s="174">
        <v>0</v>
      </c>
      <c r="V289" s="174">
        <v>0</v>
      </c>
      <c r="W289" s="174">
        <v>0</v>
      </c>
    </row>
    <row r="290" spans="1:26">
      <c r="A290" s="175"/>
      <c r="B290" s="176"/>
      <c r="C290" s="177"/>
      <c r="D290" s="177"/>
      <c r="E290" s="177"/>
      <c r="F290" s="177"/>
      <c r="G290" s="177"/>
      <c r="H290" s="177"/>
      <c r="I290" s="177"/>
      <c r="J290" s="179"/>
      <c r="K290" s="177"/>
      <c r="L290" s="177"/>
      <c r="M290" s="177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</row>
    <row r="291" spans="1:26" ht="25.2" customHeight="1">
      <c r="A291" s="797" t="s">
        <v>759</v>
      </c>
      <c r="B291" s="798"/>
      <c r="C291" s="155">
        <f>+C184+C285+C154+C250+C263+C225</f>
        <v>1050000</v>
      </c>
      <c r="D291" s="155">
        <f t="shared" ref="D291" si="288">+D184+D285+D154+D250+D263+D225</f>
        <v>0</v>
      </c>
      <c r="E291" s="155">
        <f t="shared" ref="E291:W291" si="289">+E184+E285+E154+E250+E263+E225</f>
        <v>0</v>
      </c>
      <c r="F291" s="155">
        <f t="shared" si="289"/>
        <v>0</v>
      </c>
      <c r="G291" s="155">
        <f t="shared" si="289"/>
        <v>0</v>
      </c>
      <c r="H291" s="155">
        <f t="shared" si="289"/>
        <v>0</v>
      </c>
      <c r="I291" s="155">
        <f t="shared" si="289"/>
        <v>0</v>
      </c>
      <c r="J291" s="180">
        <f t="shared" si="289"/>
        <v>0</v>
      </c>
      <c r="K291" s="155">
        <f t="shared" si="289"/>
        <v>0</v>
      </c>
      <c r="L291" s="155">
        <f t="shared" ref="L291" si="290">+L184+L285+L154+L250+L263+L225</f>
        <v>0</v>
      </c>
      <c r="M291" s="155">
        <f t="shared" si="289"/>
        <v>0</v>
      </c>
      <c r="N291" s="155">
        <f t="shared" si="289"/>
        <v>0</v>
      </c>
      <c r="O291" s="155">
        <f t="shared" si="289"/>
        <v>0</v>
      </c>
      <c r="P291" s="155">
        <f t="shared" si="289"/>
        <v>0</v>
      </c>
      <c r="Q291" s="155">
        <f t="shared" ref="Q291:S291" si="291">+Q184+Q285+Q154+Q250+Q263+Q225</f>
        <v>0</v>
      </c>
      <c r="R291" s="155">
        <f t="shared" si="291"/>
        <v>0</v>
      </c>
      <c r="S291" s="155">
        <f t="shared" si="291"/>
        <v>0</v>
      </c>
      <c r="T291" s="155">
        <f t="shared" si="289"/>
        <v>50000</v>
      </c>
      <c r="U291" s="155">
        <f t="shared" si="289"/>
        <v>0</v>
      </c>
      <c r="V291" s="155">
        <f t="shared" ref="V291" si="292">+V184+V285+V154+V250+V263+V225</f>
        <v>1000000</v>
      </c>
      <c r="W291" s="155">
        <f t="shared" si="289"/>
        <v>0</v>
      </c>
      <c r="Z291" s="120"/>
    </row>
    <row r="292" spans="1:26" hidden="1"/>
    <row r="293" spans="1:26" hidden="1">
      <c r="B293" s="159"/>
      <c r="C293" s="160">
        <f>SUM(D291:W291)</f>
        <v>1050000</v>
      </c>
      <c r="D293" s="160"/>
      <c r="E293" s="160"/>
      <c r="F293" s="160"/>
      <c r="G293" s="160"/>
      <c r="H293" s="160"/>
      <c r="I293" s="160"/>
      <c r="J293" s="160"/>
      <c r="K293" s="160"/>
      <c r="L293" s="160"/>
      <c r="M293" s="160"/>
      <c r="N293" s="160"/>
      <c r="O293" s="160"/>
      <c r="P293" s="160"/>
      <c r="Q293" s="160"/>
      <c r="R293" s="160"/>
      <c r="S293" s="160"/>
      <c r="T293" s="160"/>
      <c r="U293" s="160"/>
      <c r="V293" s="160"/>
    </row>
    <row r="294" spans="1:26" hidden="1">
      <c r="B294" s="116"/>
      <c r="C294" s="160">
        <f>+C291-C293</f>
        <v>0</v>
      </c>
      <c r="D294" s="160"/>
      <c r="E294" s="160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</row>
    <row r="295" spans="1:26" hidden="1">
      <c r="B295" s="116"/>
      <c r="C295" s="116"/>
      <c r="D295" s="116"/>
      <c r="E295" s="116"/>
      <c r="F295" s="116"/>
      <c r="G295" s="116"/>
      <c r="H295" s="116"/>
      <c r="I295" s="116"/>
      <c r="J295" s="116"/>
      <c r="K295" s="116"/>
      <c r="L295" s="116"/>
      <c r="M295" s="116"/>
      <c r="N295" s="116"/>
      <c r="O295" s="116"/>
      <c r="P295" s="116"/>
      <c r="Q295" s="116"/>
      <c r="R295" s="116"/>
      <c r="S295" s="116"/>
      <c r="T295" s="116"/>
      <c r="U295" s="116"/>
      <c r="V295" s="116"/>
      <c r="X295" s="120"/>
    </row>
    <row r="296" spans="1:26" hidden="1">
      <c r="B296" s="159" t="s">
        <v>742</v>
      </c>
      <c r="C296" s="160">
        <f>+'MODIFICACION N° 03'!E139</f>
        <v>1050000</v>
      </c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</row>
    <row r="297" spans="1:26" hidden="1">
      <c r="B297" s="162"/>
      <c r="C297" s="160">
        <f>+C291-C296</f>
        <v>0</v>
      </c>
      <c r="D297" s="160"/>
      <c r="E297" s="160"/>
      <c r="F297" s="160"/>
      <c r="G297" s="160"/>
      <c r="H297" s="160"/>
      <c r="I297" s="160"/>
      <c r="J297" s="160"/>
      <c r="K297" s="160"/>
      <c r="L297" s="160"/>
      <c r="M297" s="160"/>
      <c r="N297" s="160"/>
      <c r="O297" s="160"/>
      <c r="P297" s="160"/>
      <c r="Q297" s="160"/>
      <c r="R297" s="160"/>
      <c r="S297" s="160"/>
      <c r="T297" s="160"/>
      <c r="U297" s="160"/>
      <c r="V297" s="160"/>
    </row>
  </sheetData>
  <mergeCells count="13">
    <mergeCell ref="A150:W150"/>
    <mergeCell ref="A291:B291"/>
    <mergeCell ref="A6:A7"/>
    <mergeCell ref="A151:A152"/>
    <mergeCell ref="B6:B7"/>
    <mergeCell ref="B151:B152"/>
    <mergeCell ref="C6:C7"/>
    <mergeCell ref="C151:C152"/>
    <mergeCell ref="A1:W1"/>
    <mergeCell ref="A4:W4"/>
    <mergeCell ref="A5:W5"/>
    <mergeCell ref="A135:B135"/>
    <mergeCell ref="A149:W149"/>
  </mergeCells>
  <printOptions horizontalCentered="1"/>
  <pageMargins left="0.39370078740157483" right="0.39370078740157483" top="0.59055118110236227" bottom="0.59055118110236227" header="0.31496062992125984" footer="0.31496062992125984"/>
  <pageSetup scale="91" fitToHeight="4" orientation="portrait" verticalDpi="597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F48"/>
  <sheetViews>
    <sheetView showGridLines="0" workbookViewId="0">
      <selection activeCell="H8" sqref="H8"/>
    </sheetView>
  </sheetViews>
  <sheetFormatPr baseColWidth="10" defaultColWidth="11.44140625" defaultRowHeight="13.2"/>
  <cols>
    <col min="1" max="1" width="9.33203125" style="5" customWidth="1"/>
    <col min="2" max="2" width="44.88671875" style="6" customWidth="1"/>
    <col min="3" max="3" width="19.109375" style="7" customWidth="1"/>
    <col min="4" max="4" width="34.5546875" style="6" customWidth="1"/>
    <col min="5" max="5" width="16.5546875" style="6" customWidth="1"/>
    <col min="6" max="6" width="22.44140625" style="6" customWidth="1"/>
    <col min="7" max="16384" width="11.44140625" style="6"/>
  </cols>
  <sheetData>
    <row r="1" spans="1:6" ht="15.6">
      <c r="A1" s="805" t="s">
        <v>16</v>
      </c>
      <c r="B1" s="806"/>
      <c r="C1" s="806"/>
      <c r="D1" s="806"/>
      <c r="E1" s="806"/>
      <c r="F1" s="806"/>
    </row>
    <row r="4" spans="1:6" ht="13.8">
      <c r="A4" s="807" t="s">
        <v>769</v>
      </c>
      <c r="B4" s="807"/>
      <c r="C4" s="807"/>
      <c r="D4" s="807"/>
      <c r="E4" s="807"/>
      <c r="F4" s="807"/>
    </row>
    <row r="5" spans="1:6" ht="13.8">
      <c r="A5" s="808" t="s">
        <v>770</v>
      </c>
      <c r="B5" s="808"/>
      <c r="C5" s="808"/>
      <c r="D5" s="808"/>
      <c r="E5" s="808"/>
      <c r="F5" s="808"/>
    </row>
    <row r="6" spans="1:6">
      <c r="A6" s="8"/>
      <c r="B6" s="8"/>
      <c r="C6" s="8"/>
      <c r="D6" s="8"/>
      <c r="E6" s="8"/>
      <c r="F6" s="8"/>
    </row>
    <row r="7" spans="1:6">
      <c r="A7" s="9"/>
      <c r="B7" s="9"/>
      <c r="C7" s="9"/>
      <c r="D7" s="9"/>
      <c r="E7" s="9"/>
      <c r="F7" s="9"/>
    </row>
    <row r="8" spans="1:6" ht="36">
      <c r="A8" s="10" t="s">
        <v>771</v>
      </c>
      <c r="B8" s="10" t="s">
        <v>772</v>
      </c>
      <c r="C8" s="10" t="s">
        <v>773</v>
      </c>
      <c r="D8" s="10" t="s">
        <v>774</v>
      </c>
      <c r="E8" s="11" t="s">
        <v>775</v>
      </c>
      <c r="F8" s="11" t="s">
        <v>776</v>
      </c>
    </row>
    <row r="9" spans="1:6" s="1" customFormat="1">
      <c r="A9" s="12">
        <v>6</v>
      </c>
      <c r="B9" s="13" t="s">
        <v>185</v>
      </c>
      <c r="C9" s="14"/>
      <c r="D9" s="15"/>
      <c r="E9" s="16">
        <f>E10</f>
        <v>0</v>
      </c>
      <c r="F9" s="17"/>
    </row>
    <row r="10" spans="1:6" ht="24">
      <c r="A10" s="18" t="s">
        <v>517</v>
      </c>
      <c r="B10" s="19" t="s">
        <v>643</v>
      </c>
      <c r="C10" s="20"/>
      <c r="D10" s="19"/>
      <c r="E10" s="21">
        <f>SUM(E11:E30)</f>
        <v>0</v>
      </c>
      <c r="F10" s="21"/>
    </row>
    <row r="11" spans="1:6" s="2" customFormat="1">
      <c r="A11" s="22" t="s">
        <v>519</v>
      </c>
      <c r="B11" s="23" t="s">
        <v>520</v>
      </c>
      <c r="C11" s="24"/>
      <c r="D11" s="23"/>
      <c r="E11" s="25"/>
      <c r="F11" s="25"/>
    </row>
    <row r="12" spans="1:6">
      <c r="A12" s="26"/>
      <c r="B12" s="27"/>
      <c r="C12" s="28"/>
      <c r="D12" s="27"/>
      <c r="E12" s="29"/>
      <c r="F12" s="30"/>
    </row>
    <row r="13" spans="1:6">
      <c r="A13" s="26"/>
      <c r="B13" s="27"/>
      <c r="C13" s="28"/>
      <c r="D13" s="28"/>
      <c r="E13" s="29"/>
      <c r="F13" s="30"/>
    </row>
    <row r="14" spans="1:6">
      <c r="A14" s="26"/>
      <c r="B14" s="27"/>
      <c r="C14" s="28"/>
      <c r="D14" s="28"/>
      <c r="E14" s="29"/>
      <c r="F14" s="30"/>
    </row>
    <row r="15" spans="1:6">
      <c r="A15" s="26"/>
      <c r="B15" s="27"/>
      <c r="C15" s="28"/>
      <c r="D15" s="28"/>
      <c r="E15" s="29"/>
      <c r="F15" s="30"/>
    </row>
    <row r="16" spans="1:6">
      <c r="A16" s="26"/>
      <c r="B16" s="27"/>
      <c r="C16" s="28"/>
      <c r="D16" s="28"/>
      <c r="E16" s="29"/>
      <c r="F16" s="30"/>
    </row>
    <row r="17" spans="1:6">
      <c r="A17" s="26"/>
      <c r="B17" s="27"/>
      <c r="C17" s="28"/>
      <c r="D17" s="28"/>
      <c r="E17" s="29"/>
      <c r="F17" s="30"/>
    </row>
    <row r="18" spans="1:6">
      <c r="A18" s="26"/>
      <c r="B18" s="27"/>
      <c r="C18" s="28"/>
      <c r="D18" s="28"/>
      <c r="E18" s="29"/>
      <c r="F18" s="30"/>
    </row>
    <row r="19" spans="1:6">
      <c r="A19" s="26"/>
      <c r="B19" s="27"/>
      <c r="C19" s="28"/>
      <c r="D19" s="28"/>
      <c r="E19" s="29"/>
      <c r="F19" s="30"/>
    </row>
    <row r="20" spans="1:6">
      <c r="A20" s="26"/>
      <c r="B20" s="27"/>
      <c r="C20" s="28"/>
      <c r="D20" s="28"/>
      <c r="E20" s="29"/>
      <c r="F20" s="30"/>
    </row>
    <row r="21" spans="1:6">
      <c r="A21" s="26"/>
      <c r="B21" s="27"/>
      <c r="C21" s="28"/>
      <c r="D21" s="28"/>
      <c r="E21" s="29"/>
      <c r="F21" s="30"/>
    </row>
    <row r="22" spans="1:6">
      <c r="A22" s="26"/>
      <c r="B22" s="27"/>
      <c r="C22" s="28"/>
      <c r="D22" s="28"/>
      <c r="E22" s="29"/>
      <c r="F22" s="30"/>
    </row>
    <row r="23" spans="1:6">
      <c r="A23" s="26"/>
      <c r="B23" s="27"/>
      <c r="C23" s="28"/>
      <c r="D23" s="27"/>
      <c r="E23" s="29"/>
      <c r="F23" s="30"/>
    </row>
    <row r="24" spans="1:6">
      <c r="A24" s="26"/>
      <c r="B24" s="27"/>
      <c r="C24" s="28"/>
      <c r="D24" s="27"/>
      <c r="E24" s="29"/>
      <c r="F24" s="30"/>
    </row>
    <row r="25" spans="1:6">
      <c r="A25" s="26"/>
      <c r="B25" s="27"/>
      <c r="C25" s="28"/>
      <c r="D25" s="27"/>
      <c r="E25" s="29"/>
      <c r="F25" s="30"/>
    </row>
    <row r="26" spans="1:6">
      <c r="A26" s="26"/>
      <c r="B26" s="31"/>
      <c r="C26" s="32"/>
      <c r="D26" s="31"/>
      <c r="E26" s="33"/>
      <c r="F26" s="34"/>
    </row>
    <row r="27" spans="1:6" s="2" customFormat="1">
      <c r="A27" s="35" t="s">
        <v>777</v>
      </c>
      <c r="B27" s="36" t="s">
        <v>778</v>
      </c>
      <c r="C27" s="37"/>
      <c r="D27" s="36"/>
      <c r="E27" s="38"/>
      <c r="F27" s="39"/>
    </row>
    <row r="28" spans="1:6">
      <c r="A28" s="26"/>
      <c r="B28" s="31"/>
      <c r="C28" s="32"/>
      <c r="D28" s="31"/>
      <c r="E28" s="33"/>
      <c r="F28" s="34"/>
    </row>
    <row r="29" spans="1:6" s="2" customFormat="1" ht="24">
      <c r="A29" s="35" t="s">
        <v>756</v>
      </c>
      <c r="B29" s="36" t="s">
        <v>757</v>
      </c>
      <c r="C29" s="37"/>
      <c r="D29" s="36"/>
      <c r="E29" s="38"/>
      <c r="F29" s="39"/>
    </row>
    <row r="30" spans="1:6">
      <c r="A30" s="26"/>
      <c r="B30" s="27"/>
      <c r="C30" s="28"/>
      <c r="D30" s="27"/>
      <c r="E30" s="29"/>
      <c r="F30" s="30"/>
    </row>
    <row r="31" spans="1:6">
      <c r="A31" s="40"/>
      <c r="B31" s="41"/>
      <c r="C31" s="42"/>
      <c r="D31" s="41"/>
      <c r="E31" s="43"/>
      <c r="F31" s="44"/>
    </row>
    <row r="32" spans="1:6" s="1" customFormat="1">
      <c r="A32" s="45">
        <v>7</v>
      </c>
      <c r="B32" s="46" t="s">
        <v>523</v>
      </c>
      <c r="C32" s="47"/>
      <c r="D32" s="48"/>
      <c r="E32" s="49">
        <f>E33</f>
        <v>0</v>
      </c>
      <c r="F32" s="50"/>
    </row>
    <row r="33" spans="1:6" ht="24">
      <c r="A33" s="18" t="s">
        <v>525</v>
      </c>
      <c r="B33" s="19" t="s">
        <v>526</v>
      </c>
      <c r="C33" s="51"/>
      <c r="D33" s="52"/>
      <c r="E33" s="53">
        <f>SUM(E34:E43)</f>
        <v>0</v>
      </c>
      <c r="F33" s="54"/>
    </row>
    <row r="34" spans="1:6">
      <c r="A34" s="22" t="s">
        <v>527</v>
      </c>
      <c r="B34" s="23" t="s">
        <v>528</v>
      </c>
      <c r="C34" s="24"/>
      <c r="D34" s="23"/>
      <c r="E34" s="25"/>
      <c r="F34" s="55"/>
    </row>
    <row r="35" spans="1:6" s="3" customFormat="1" ht="11.4">
      <c r="A35" s="26"/>
      <c r="B35" s="27"/>
      <c r="C35" s="28"/>
      <c r="D35" s="809"/>
      <c r="E35" s="29"/>
      <c r="F35" s="30"/>
    </row>
    <row r="36" spans="1:6" s="3" customFormat="1" ht="11.4">
      <c r="A36" s="26"/>
      <c r="B36" s="27"/>
      <c r="C36" s="28"/>
      <c r="D36" s="810"/>
      <c r="E36" s="29"/>
      <c r="F36" s="30"/>
    </row>
    <row r="37" spans="1:6" s="3" customFormat="1" ht="11.4">
      <c r="A37" s="26"/>
      <c r="B37" s="27"/>
      <c r="C37" s="28"/>
      <c r="D37" s="810"/>
      <c r="E37" s="29"/>
      <c r="F37" s="30"/>
    </row>
    <row r="38" spans="1:6" s="3" customFormat="1" ht="11.4">
      <c r="A38" s="26"/>
      <c r="B38" s="27"/>
      <c r="C38" s="28"/>
      <c r="D38" s="810"/>
      <c r="E38" s="29"/>
      <c r="F38" s="30"/>
    </row>
    <row r="39" spans="1:6" s="3" customFormat="1" ht="11.4">
      <c r="A39" s="26"/>
      <c r="B39" s="27"/>
      <c r="C39" s="28"/>
      <c r="D39" s="811"/>
      <c r="E39" s="29"/>
      <c r="F39" s="30"/>
    </row>
    <row r="40" spans="1:6">
      <c r="A40" s="26"/>
      <c r="B40" s="27"/>
      <c r="C40" s="28"/>
      <c r="D40" s="27"/>
      <c r="E40" s="29"/>
      <c r="F40" s="30"/>
    </row>
    <row r="41" spans="1:6">
      <c r="A41" s="22" t="s">
        <v>779</v>
      </c>
      <c r="B41" s="23" t="s">
        <v>780</v>
      </c>
      <c r="C41" s="24"/>
      <c r="D41" s="23"/>
      <c r="E41" s="25"/>
      <c r="F41" s="55"/>
    </row>
    <row r="42" spans="1:6" s="3" customFormat="1" ht="11.4">
      <c r="A42" s="26"/>
      <c r="B42" s="27"/>
      <c r="C42" s="28"/>
      <c r="D42" s="27"/>
      <c r="E42" s="29"/>
      <c r="F42" s="30"/>
    </row>
    <row r="43" spans="1:6">
      <c r="A43" s="26"/>
      <c r="B43" s="56"/>
      <c r="C43" s="57"/>
      <c r="D43" s="56"/>
      <c r="E43" s="58"/>
      <c r="F43" s="58"/>
    </row>
    <row r="44" spans="1:6" s="4" customFormat="1" ht="15.6">
      <c r="A44" s="59"/>
      <c r="B44" s="60" t="s">
        <v>265</v>
      </c>
      <c r="C44" s="61"/>
      <c r="D44" s="60"/>
      <c r="E44" s="62">
        <f>E32+E9</f>
        <v>0</v>
      </c>
      <c r="F44" s="62"/>
    </row>
    <row r="47" spans="1:6">
      <c r="A47" s="2" t="s">
        <v>781</v>
      </c>
    </row>
    <row r="48" spans="1:6">
      <c r="A48" s="2" t="s">
        <v>782</v>
      </c>
    </row>
  </sheetData>
  <mergeCells count="4">
    <mergeCell ref="A1:F1"/>
    <mergeCell ref="A4:F4"/>
    <mergeCell ref="A5:F5"/>
    <mergeCell ref="D35:D39"/>
  </mergeCells>
  <printOptions horizontalCentered="1"/>
  <pageMargins left="0.39370078740157499" right="0.39370078740157499" top="0.78740157480314998" bottom="0.39370078740157499" header="0" footer="0"/>
  <pageSetup scale="90" firstPageNumber="21" orientation="landscape" useFirstPageNumber="1" horizontalDpi="1200" verticalDpi="1200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0e1c339-da24-47f8-84dc-8f96006ac166">QMK34KSRWMNZ-1-48629</_dlc_DocId>
    <_dlc_DocIdUrl xmlns="10e1c339-da24-47f8-84dc-8f96006ac166">
      <Url>http://svcapmr01:8095/sitios/planeamiento/_layouts/15/DocIdRedir.aspx?ID=QMK34KSRWMNZ-1-48629</Url>
      <Description>QMK34KSRWMNZ-1-48629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7DCA6F5505F14CB0E72BC09EF0EC1B" ma:contentTypeVersion="2" ma:contentTypeDescription="Crear nuevo documento." ma:contentTypeScope="" ma:versionID="7f5ee5c9547ed1e5aaa4f58a12ff3c5e">
  <xsd:schema xmlns:xsd="http://www.w3.org/2001/XMLSchema" xmlns:xs="http://www.w3.org/2001/XMLSchema" xmlns:p="http://schemas.microsoft.com/office/2006/metadata/properties" xmlns:ns2="10e1c339-da24-47f8-84dc-8f96006ac166" targetNamespace="http://schemas.microsoft.com/office/2006/metadata/properties" ma:root="true" ma:fieldsID="87965d3200c916d50b73fb37ff8d1bec" ns2:_="">
    <xsd:import namespace="10e1c339-da24-47f8-84dc-8f96006ac16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1c339-da24-47f8-84dc-8f96006ac16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13E5EC-9ECD-458E-897F-5EE2E6589C9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D09A37C-ED65-4631-9D98-F39766A53BDF}">
  <ds:schemaRefs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10e1c339-da24-47f8-84dc-8f96006ac166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1726C1F-31F7-4FA5-ACE8-79CA2EB0E43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C246DD6-15E9-4C2D-8FCA-A4678431FD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1c339-da24-47f8-84dc-8f96006ac1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13</vt:i4>
      </vt:variant>
    </vt:vector>
  </HeadingPairs>
  <TitlesOfParts>
    <vt:vector size="21" baseType="lpstr">
      <vt:lpstr>IND-ESTR-CLASIF </vt:lpstr>
      <vt:lpstr>EGR x PART GRAL (DISMINUCIONES)</vt:lpstr>
      <vt:lpstr>MODIFICACION N° 03</vt:lpstr>
      <vt:lpstr>EGR x PART GRAL (AUMENTOS)</vt:lpstr>
      <vt:lpstr>CLASIF.ECONOM.GASTO</vt:lpstr>
      <vt:lpstr>CAPITALIZACIÓN DE G.CORRIENTE</vt:lpstr>
      <vt:lpstr>Detalle Prog I</vt:lpstr>
      <vt:lpstr>ANEXO Transf </vt:lpstr>
      <vt:lpstr>'ANEXO Transf '!Área_de_impresión</vt:lpstr>
      <vt:lpstr>'CAPITALIZACIÓN DE G.CORRIENTE'!Área_de_impresión</vt:lpstr>
      <vt:lpstr>CLASIF.ECONOM.GASTO!Área_de_impresión</vt:lpstr>
      <vt:lpstr>'Detalle Prog I'!Área_de_impresión</vt:lpstr>
      <vt:lpstr>'EGR x PART GRAL (AUMENTOS)'!Área_de_impresión</vt:lpstr>
      <vt:lpstr>'EGR x PART GRAL (DISMINUCIONES)'!Área_de_impresión</vt:lpstr>
      <vt:lpstr>'IND-ESTR-CLASIF '!Área_de_impresión</vt:lpstr>
      <vt:lpstr>'MODIFICACION N° 03'!Área_de_impresión</vt:lpstr>
      <vt:lpstr>'ANEXO Transf '!Títulos_a_imprimir</vt:lpstr>
      <vt:lpstr>CLASIF.ECONOM.GASTO!Títulos_a_imprimir</vt:lpstr>
      <vt:lpstr>'Detalle Prog I'!Títulos_a_imprimir</vt:lpstr>
      <vt:lpstr>'EGR x PART GRAL (AUMENTOS)'!Títulos_a_imprimir</vt:lpstr>
      <vt:lpstr>'EGR x PART GRAL (DISMINUCIONES)'!Títulos_a_imprimir</vt:lpstr>
    </vt:vector>
  </TitlesOfParts>
  <Company>DTK Computer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Municipalidad de Cartago</dc:creator>
  <cp:lastModifiedBy>Daniela Araya Molina</cp:lastModifiedBy>
  <cp:lastPrinted>2025-05-12T20:38:29Z</cp:lastPrinted>
  <dcterms:created xsi:type="dcterms:W3CDTF">2001-02-23T17:16:00Z</dcterms:created>
  <dcterms:modified xsi:type="dcterms:W3CDTF">2025-05-12T20:47:07Z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0x010100B47DCA6F5505F14CB0E72BC09EF0EC1B</vt:lpwstr>
  </property>
  <property fmtid="{D5CDD505-2E9C-101B-9397-08002B2CF9AE}" pid="3" name="_dlc_DocIdItemGuid">
    <vt:lpwstr>cf292805-b8ed-4911-bb80-f948cd4f6412</vt:lpwstr>
  </property>
  <property fmtid="{D5CDD505-2E9C-101B-9397-08002B2CF9AE}" pid="4" name="ICV">
    <vt:lpwstr>E9E87C715F2B48C5BCBBCFCB2272D94B_12</vt:lpwstr>
  </property>
  <property fmtid="{D5CDD505-2E9C-101B-9397-08002B2CF9AE}" pid="5" name="KSOProductBuildVer">
    <vt:lpwstr>2058-12.2.0.18607</vt:lpwstr>
  </property>
</Properties>
</file>