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svcapmr01:8095/sitios/planeamiento/Presupuesto/SECRETARIA/ARCHIVOS 2025/MODIFICACIONES 2025/MODIFICACION 01-2025/"/>
    </mc:Choice>
  </mc:AlternateContent>
  <xr:revisionPtr revIDLastSave="0" documentId="13_ncr:1_{EF98A663-F908-4DE2-9C7D-1A66D48073CA}" xr6:coauthVersionLast="47" xr6:coauthVersionMax="47" xr10:uidLastSave="{00000000-0000-0000-0000-000000000000}"/>
  <bookViews>
    <workbookView xWindow="57480" yWindow="-120" windowWidth="29040" windowHeight="15720" tabRatio="606" xr2:uid="{00000000-000D-0000-FFFF-FFFF00000000}"/>
  </bookViews>
  <sheets>
    <sheet name="IND-ESTR-CLASIF " sheetId="32" r:id="rId1"/>
    <sheet name="EGR x PART GRAL (DISMINUCIONES)" sheetId="40" r:id="rId2"/>
    <sheet name="MODIFICACION N° 01" sheetId="3" r:id="rId3"/>
    <sheet name="EGR x PART GRAL (AUMENTOS)" sheetId="27" r:id="rId4"/>
    <sheet name="CLASIF.ECONOM.GASTO" sheetId="39" r:id="rId5"/>
    <sheet name="CAPITALIZACIÓN DE G.CORRIENTE" sheetId="41" r:id="rId6"/>
    <sheet name="Detalle Prog I" sheetId="35" r:id="rId7"/>
    <sheet name="ANEXO Transf " sheetId="43" state="hidden" r:id="rId8"/>
  </sheets>
  <definedNames>
    <definedName name="_xlnm.Print_Area" localSheetId="7">'ANEXO Transf '!$A$1:$F$50</definedName>
    <definedName name="_xlnm.Print_Area" localSheetId="5">'CAPITALIZACIÓN DE G.CORRIENTE'!$A$1:$L$64</definedName>
    <definedName name="_xlnm.Print_Area" localSheetId="4">'CLASIF.ECONOM.GASTO'!$A$1:$G$174</definedName>
    <definedName name="_xlnm.Print_Area" localSheetId="6">'Detalle Prog I'!$A$1:$U$287</definedName>
    <definedName name="_xlnm.Print_Area" localSheetId="3">'EGR x PART GRAL (AUMENTOS)'!$A$1:$H$232</definedName>
    <definedName name="_xlnm.Print_Area" localSheetId="1">'EGR x PART GRAL (DISMINUCIONES)'!$A$1:$H$223</definedName>
    <definedName name="_xlnm.Print_Area" localSheetId="0">'IND-ESTR-CLASIF '!$A$1:$E$2370</definedName>
    <definedName name="_xlnm.Print_Area" localSheetId="2">'MODIFICACION N° 01'!$A$1:$E$2381</definedName>
    <definedName name="_xlnm.Print_Titles" localSheetId="7">'ANEXO Transf '!$8:$8</definedName>
    <definedName name="_xlnm.Print_Titles" localSheetId="4">'CLASIF.ECONOM.GASTO'!$104:$105</definedName>
    <definedName name="_xlnm.Print_Titles" localSheetId="6">'Detalle Prog I'!$149:$152</definedName>
    <definedName name="_xlnm.Print_Titles" localSheetId="3">'EGR x PART GRAL (AUMENTOS)'!$53:$54</definedName>
    <definedName name="_xlnm.Print_Titles" localSheetId="1">'EGR x PART GRAL (DISMINUCIONES)'!$59:$60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1" i="27" l="1"/>
  <c r="F111" i="27"/>
  <c r="G111" i="27"/>
  <c r="D112" i="27"/>
  <c r="H112" i="27" s="1"/>
  <c r="D53" i="3"/>
  <c r="D113" i="27" s="1"/>
  <c r="H113" i="27" s="1"/>
  <c r="D52" i="3"/>
  <c r="C64" i="35"/>
  <c r="D133" i="32" s="1"/>
  <c r="S62" i="35"/>
  <c r="R62" i="35"/>
  <c r="Q62" i="35"/>
  <c r="P62" i="35"/>
  <c r="O62" i="35"/>
  <c r="N62" i="35"/>
  <c r="M62" i="35"/>
  <c r="L62" i="35"/>
  <c r="K62" i="35"/>
  <c r="J62" i="35"/>
  <c r="I62" i="35"/>
  <c r="H62" i="35"/>
  <c r="G62" i="35"/>
  <c r="F62" i="35"/>
  <c r="C201" i="35"/>
  <c r="S199" i="35"/>
  <c r="R199" i="35"/>
  <c r="Q199" i="35"/>
  <c r="P199" i="35"/>
  <c r="O199" i="35"/>
  <c r="N199" i="35"/>
  <c r="M199" i="35"/>
  <c r="L199" i="35"/>
  <c r="K199" i="35"/>
  <c r="J199" i="35"/>
  <c r="I199" i="35"/>
  <c r="H199" i="35"/>
  <c r="G199" i="35"/>
  <c r="F199" i="35"/>
  <c r="D111" i="27" l="1"/>
  <c r="H111" i="27"/>
  <c r="D1442" i="32" l="1"/>
  <c r="D708" i="32"/>
  <c r="D1164" i="3" l="1"/>
  <c r="D1161" i="3" s="1"/>
  <c r="D1169" i="3"/>
  <c r="D1170" i="3"/>
  <c r="D1173" i="3"/>
  <c r="D1174" i="3"/>
  <c r="D1175" i="3"/>
  <c r="D1180" i="3"/>
  <c r="D1186" i="3"/>
  <c r="D1192" i="3"/>
  <c r="D576" i="3"/>
  <c r="D580" i="3"/>
  <c r="D582" i="3"/>
  <c r="D579" i="3" s="1"/>
  <c r="D588" i="3"/>
  <c r="D591" i="3"/>
  <c r="D592" i="3"/>
  <c r="D593" i="3"/>
  <c r="D598" i="3"/>
  <c r="D601" i="3"/>
  <c r="D604" i="3"/>
  <c r="D609" i="3"/>
  <c r="D397" i="3"/>
  <c r="D398" i="3"/>
  <c r="D401" i="3"/>
  <c r="D400" i="3" s="1"/>
  <c r="D404" i="3"/>
  <c r="D405" i="3"/>
  <c r="D407" i="3"/>
  <c r="D408" i="3"/>
  <c r="D423" i="3"/>
  <c r="D422" i="3" s="1"/>
  <c r="D426" i="3"/>
  <c r="D427" i="3"/>
  <c r="D428" i="3"/>
  <c r="D431" i="3"/>
  <c r="D432" i="3"/>
  <c r="D433" i="3"/>
  <c r="D436" i="3"/>
  <c r="D435" i="3" s="1"/>
  <c r="D442" i="3"/>
  <c r="D443" i="3"/>
  <c r="D447" i="3"/>
  <c r="D448" i="3"/>
  <c r="D449" i="3"/>
  <c r="D450" i="3"/>
  <c r="D451" i="3"/>
  <c r="D454" i="3"/>
  <c r="D455" i="3"/>
  <c r="D458" i="3"/>
  <c r="D459" i="3"/>
  <c r="D465" i="3"/>
  <c r="D464" i="3" s="1"/>
  <c r="D471" i="3"/>
  <c r="D472" i="3"/>
  <c r="D473" i="3"/>
  <c r="D474" i="3"/>
  <c r="D475" i="3"/>
  <c r="D478" i="3"/>
  <c r="D477" i="3" s="1"/>
  <c r="D276" i="3"/>
  <c r="D294" i="3" s="1"/>
  <c r="D279" i="3"/>
  <c r="D291" i="3"/>
  <c r="D301" i="3"/>
  <c r="D304" i="3"/>
  <c r="D307" i="3"/>
  <c r="D313" i="3"/>
  <c r="D317" i="3"/>
  <c r="D322" i="3"/>
  <c r="D326" i="3"/>
  <c r="D333" i="3"/>
  <c r="D339" i="3"/>
  <c r="D200" i="3"/>
  <c r="D204" i="3"/>
  <c r="D225" i="3"/>
  <c r="D228" i="3"/>
  <c r="D231" i="3"/>
  <c r="D237" i="3"/>
  <c r="D241" i="3"/>
  <c r="D244" i="3"/>
  <c r="D248" i="3"/>
  <c r="D253" i="3"/>
  <c r="D256" i="3"/>
  <c r="D262" i="3"/>
  <c r="D1748" i="3"/>
  <c r="D1769" i="3"/>
  <c r="D1773" i="3"/>
  <c r="D1795" i="3"/>
  <c r="D1801" i="3"/>
  <c r="D1804" i="3"/>
  <c r="D1818" i="3"/>
  <c r="D1832" i="3"/>
  <c r="D1838" i="3"/>
  <c r="D1835" i="3" s="1"/>
  <c r="D1843" i="3"/>
  <c r="D1844" i="3"/>
  <c r="D1847" i="3"/>
  <c r="D1848" i="3"/>
  <c r="D1849" i="3"/>
  <c r="D1854" i="3"/>
  <c r="D1858" i="3"/>
  <c r="D1863" i="3"/>
  <c r="D1869" i="3"/>
  <c r="D1876" i="3"/>
  <c r="D1890" i="3"/>
  <c r="D1907" i="3" s="1"/>
  <c r="D1912" i="3"/>
  <c r="D1919" i="3"/>
  <c r="D1923" i="3"/>
  <c r="D1928" i="3"/>
  <c r="D1935" i="3"/>
  <c r="D1949" i="3"/>
  <c r="D1955" i="3" s="1"/>
  <c r="D1952" i="3" s="1"/>
  <c r="D1971" i="3"/>
  <c r="D1974" i="3"/>
  <c r="D1980" i="3"/>
  <c r="D1984" i="3"/>
  <c r="D1989" i="3"/>
  <c r="D1993" i="3"/>
  <c r="D2001" i="3"/>
  <c r="D2015" i="3"/>
  <c r="D2036" i="3"/>
  <c r="D2042" i="3"/>
  <c r="D2039" i="3" s="1"/>
  <c r="D2047" i="3"/>
  <c r="D2048" i="3"/>
  <c r="D2051" i="3"/>
  <c r="D2052" i="3"/>
  <c r="D2053" i="3"/>
  <c r="D2058" i="3"/>
  <c r="D2061" i="3"/>
  <c r="D2067" i="3"/>
  <c r="D2072" i="3"/>
  <c r="D2078" i="3"/>
  <c r="D2082" i="3"/>
  <c r="D2091" i="3"/>
  <c r="D2094" i="3"/>
  <c r="D2101" i="3"/>
  <c r="D2115" i="3"/>
  <c r="D2121" i="3"/>
  <c r="D2118" i="3" s="1"/>
  <c r="D2126" i="3"/>
  <c r="D2127" i="3"/>
  <c r="D2130" i="3"/>
  <c r="D2131" i="3"/>
  <c r="D2132" i="3"/>
  <c r="D2137" i="3"/>
  <c r="D2140" i="3"/>
  <c r="D2143" i="3"/>
  <c r="D2150" i="3"/>
  <c r="D2155" i="3"/>
  <c r="D2161" i="3"/>
  <c r="D2165" i="3"/>
  <c r="D2174" i="3"/>
  <c r="D2177" i="3"/>
  <c r="D2183" i="3"/>
  <c r="D2205" i="3"/>
  <c r="D2204" i="3" s="1"/>
  <c r="D2208" i="3"/>
  <c r="D2209" i="3"/>
  <c r="D2211" i="3"/>
  <c r="D2212" i="3"/>
  <c r="D2227" i="3"/>
  <c r="D2226" i="3" s="1"/>
  <c r="D2230" i="3"/>
  <c r="D2232" i="3"/>
  <c r="D2237" i="3"/>
  <c r="D2245" i="3"/>
  <c r="D2244" i="3" s="1"/>
  <c r="D2256" i="3"/>
  <c r="D2210" i="3" s="1"/>
  <c r="D2259" i="3"/>
  <c r="D2215" i="3" s="1"/>
  <c r="D2260" i="3"/>
  <c r="D2216" i="3" s="1"/>
  <c r="D2262" i="3"/>
  <c r="D2220" i="3" s="1"/>
  <c r="D2263" i="3"/>
  <c r="D2221" i="3" s="1"/>
  <c r="D2278" i="3"/>
  <c r="D2290" i="3"/>
  <c r="D2296" i="3"/>
  <c r="D2302" i="3"/>
  <c r="D2319" i="3"/>
  <c r="D2325" i="3"/>
  <c r="D2359" i="3"/>
  <c r="D2365" i="3"/>
  <c r="D971" i="3"/>
  <c r="D970" i="3"/>
  <c r="D969" i="3"/>
  <c r="D968" i="3"/>
  <c r="D967" i="3"/>
  <c r="D1779" i="3" l="1"/>
  <c r="D1776" i="3" s="1"/>
  <c r="D295" i="3"/>
  <c r="D1966" i="3"/>
  <c r="D587" i="3"/>
  <c r="D1168" i="3"/>
  <c r="D1172" i="3"/>
  <c r="D590" i="3"/>
  <c r="D586" i="3"/>
  <c r="D2125" i="3"/>
  <c r="D209" i="3"/>
  <c r="D207" i="3" s="1"/>
  <c r="D1965" i="3"/>
  <c r="D1790" i="3"/>
  <c r="D296" i="3"/>
  <c r="D293" i="3" s="1"/>
  <c r="D214" i="3"/>
  <c r="D1842" i="3"/>
  <c r="D1789" i="3"/>
  <c r="D1785" i="3"/>
  <c r="D220" i="3"/>
  <c r="D2050" i="3"/>
  <c r="D2229" i="3"/>
  <c r="D2207" i="3"/>
  <c r="D1784" i="3"/>
  <c r="D219" i="3"/>
  <c r="D2046" i="3"/>
  <c r="D215" i="3"/>
  <c r="D2129" i="3"/>
  <c r="D1788" i="3"/>
  <c r="D2214" i="3"/>
  <c r="D1846" i="3"/>
  <c r="D218" i="3"/>
  <c r="D396" i="3"/>
  <c r="D453" i="3"/>
  <c r="D470" i="3"/>
  <c r="D441" i="3"/>
  <c r="D446" i="3"/>
  <c r="D457" i="3"/>
  <c r="D430" i="3"/>
  <c r="D425" i="3"/>
  <c r="D290" i="3"/>
  <c r="D289" i="3" s="1"/>
  <c r="D285" i="3"/>
  <c r="D282" i="3" s="1"/>
  <c r="D1902" i="3"/>
  <c r="D1905" i="3"/>
  <c r="D1901" i="3"/>
  <c r="D1960" i="3"/>
  <c r="D1906" i="3"/>
  <c r="D1961" i="3"/>
  <c r="D2261" i="3"/>
  <c r="D2219" i="3" s="1"/>
  <c r="D2218" i="3" s="1"/>
  <c r="D1896" i="3"/>
  <c r="D1893" i="3" s="1"/>
  <c r="D1964" i="3"/>
  <c r="D1963" i="3" s="1"/>
  <c r="D1900" i="3" l="1"/>
  <c r="D213" i="3"/>
  <c r="D1787" i="3"/>
  <c r="D217" i="3"/>
  <c r="D1783" i="3"/>
  <c r="D1959" i="3"/>
  <c r="D2266" i="3"/>
  <c r="D1904" i="3"/>
  <c r="E198" i="3" l="1"/>
  <c r="D1082" i="32" l="1"/>
  <c r="D1081" i="32"/>
  <c r="D493" i="32"/>
  <c r="D948" i="32"/>
  <c r="D489" i="32"/>
  <c r="D236" i="32"/>
  <c r="D1085" i="32"/>
  <c r="D1084" i="32"/>
  <c r="D1083" i="32"/>
  <c r="D498" i="32"/>
  <c r="D497" i="32"/>
  <c r="D496" i="32"/>
  <c r="D492" i="32"/>
  <c r="D1681" i="3"/>
  <c r="D1686" i="3"/>
  <c r="D1568" i="3"/>
  <c r="D1575" i="3"/>
  <c r="D1572" i="3"/>
  <c r="D1571" i="3"/>
  <c r="D541" i="3"/>
  <c r="D406" i="3" s="1"/>
  <c r="D403" i="3" s="1"/>
  <c r="D544" i="3"/>
  <c r="D945" i="32" l="1"/>
  <c r="E76" i="40"/>
  <c r="D1690" i="3"/>
  <c r="D1687" i="3"/>
  <c r="D1574" i="3"/>
  <c r="D1573" i="3"/>
  <c r="D548" i="3"/>
  <c r="D546" i="3"/>
  <c r="D547" i="3"/>
  <c r="D545" i="3"/>
  <c r="D494" i="3"/>
  <c r="D495" i="3"/>
  <c r="D2179" i="32"/>
  <c r="D703" i="32"/>
  <c r="C157" i="35"/>
  <c r="A3" i="41"/>
  <c r="A149" i="35"/>
  <c r="I156" i="35"/>
  <c r="D1233" i="32"/>
  <c r="D1231" i="32"/>
  <c r="A3" i="27"/>
  <c r="D705" i="3" l="1"/>
  <c r="D704" i="3" s="1"/>
  <c r="D708" i="3"/>
  <c r="D707" i="3" s="1"/>
  <c r="F208" i="27"/>
  <c r="F207" i="27" s="1"/>
  <c r="F211" i="27"/>
  <c r="F218" i="27"/>
  <c r="F217" i="27" s="1"/>
  <c r="F223" i="27"/>
  <c r="F222" i="27" s="1"/>
  <c r="E2099" i="3"/>
  <c r="D1374" i="3"/>
  <c r="D1377" i="3"/>
  <c r="D1376" i="3" s="1"/>
  <c r="D1380" i="3"/>
  <c r="D1379" i="3" s="1"/>
  <c r="D1383" i="3"/>
  <c r="D1384" i="3"/>
  <c r="D1386" i="3"/>
  <c r="D1387" i="3"/>
  <c r="D1402" i="3"/>
  <c r="D1401" i="3" s="1"/>
  <c r="D1406" i="3"/>
  <c r="D1408" i="3"/>
  <c r="D1411" i="3"/>
  <c r="D1410" i="3" s="1"/>
  <c r="D1414" i="3"/>
  <c r="D1415" i="3"/>
  <c r="D1417" i="3"/>
  <c r="D1418" i="3"/>
  <c r="D1420" i="3"/>
  <c r="D1425" i="3"/>
  <c r="D1423" i="3" s="1"/>
  <c r="D1428" i="3"/>
  <c r="D1429" i="3"/>
  <c r="D1431" i="3"/>
  <c r="D1437" i="3"/>
  <c r="D1438" i="3"/>
  <c r="D1439" i="3"/>
  <c r="D1442" i="3"/>
  <c r="D1443" i="3"/>
  <c r="D1444" i="3"/>
  <c r="D1447" i="3"/>
  <c r="D1448" i="3"/>
  <c r="D1452" i="3"/>
  <c r="D1453" i="3"/>
  <c r="D1454" i="3"/>
  <c r="D1455" i="3"/>
  <c r="D1456" i="3"/>
  <c r="D1457" i="3"/>
  <c r="D1463" i="3"/>
  <c r="D1464" i="3"/>
  <c r="D1465" i="3"/>
  <c r="D1468" i="3"/>
  <c r="D1469" i="3"/>
  <c r="D1476" i="3"/>
  <c r="D1475" i="3" s="1"/>
  <c r="D1474" i="3" s="1"/>
  <c r="D1080" i="3"/>
  <c r="D1084" i="3"/>
  <c r="D1092" i="3"/>
  <c r="D1093" i="3"/>
  <c r="D1096" i="3"/>
  <c r="D1097" i="3"/>
  <c r="D1098" i="3"/>
  <c r="D1103" i="3"/>
  <c r="D1107" i="3"/>
  <c r="D1110" i="3"/>
  <c r="D1113" i="3"/>
  <c r="D1119" i="3"/>
  <c r="D1122" i="3"/>
  <c r="D1125" i="3"/>
  <c r="D1132" i="3"/>
  <c r="D1138" i="3"/>
  <c r="D1141" i="3"/>
  <c r="D1147" i="3"/>
  <c r="D876" i="3"/>
  <c r="D877" i="3"/>
  <c r="D879" i="3"/>
  <c r="D895" i="3"/>
  <c r="D894" i="3" s="1"/>
  <c r="D898" i="3"/>
  <c r="D897" i="3" s="1"/>
  <c r="D901" i="3"/>
  <c r="D900" i="3" s="1"/>
  <c r="D904" i="3"/>
  <c r="D903" i="3" s="1"/>
  <c r="D910" i="3"/>
  <c r="D909" i="3" s="1"/>
  <c r="D912" i="3"/>
  <c r="D916" i="3"/>
  <c r="D917" i="3"/>
  <c r="D924" i="3"/>
  <c r="D923" i="3" s="1"/>
  <c r="D13" i="3"/>
  <c r="D1190" i="32"/>
  <c r="D1193" i="32"/>
  <c r="D1198" i="32"/>
  <c r="D1202" i="32"/>
  <c r="D1210" i="32"/>
  <c r="D1213" i="32"/>
  <c r="D1216" i="32"/>
  <c r="D1222" i="32"/>
  <c r="D1226" i="32"/>
  <c r="D1239" i="32"/>
  <c r="D1237" i="32" s="1"/>
  <c r="D943" i="32"/>
  <c r="D942" i="32" s="1"/>
  <c r="D946" i="32"/>
  <c r="D963" i="32"/>
  <c r="D962" i="32" s="1"/>
  <c r="D966" i="32"/>
  <c r="D967" i="32"/>
  <c r="D970" i="32"/>
  <c r="D969" i="32" s="1"/>
  <c r="D974" i="32"/>
  <c r="D973" i="32" s="1"/>
  <c r="D978" i="32"/>
  <c r="D976" i="32" s="1"/>
  <c r="D981" i="32"/>
  <c r="D980" i="32" s="1"/>
  <c r="D986" i="32"/>
  <c r="D990" i="32"/>
  <c r="D991" i="32"/>
  <c r="D992" i="32"/>
  <c r="D998" i="32"/>
  <c r="D997" i="32" s="1"/>
  <c r="D995" i="32" s="1"/>
  <c r="D1003" i="32"/>
  <c r="D1002" i="32" s="1"/>
  <c r="D1000" i="32" s="1"/>
  <c r="D702" i="32"/>
  <c r="D706" i="32"/>
  <c r="D707" i="32"/>
  <c r="D723" i="32"/>
  <c r="D724" i="32"/>
  <c r="D727" i="32"/>
  <c r="D728" i="32"/>
  <c r="D729" i="32"/>
  <c r="D732" i="32"/>
  <c r="D733" i="32"/>
  <c r="D734" i="32"/>
  <c r="D737" i="32"/>
  <c r="D736" i="32" s="1"/>
  <c r="D740" i="32"/>
  <c r="D739" i="32" s="1"/>
  <c r="D743" i="32"/>
  <c r="D744" i="32"/>
  <c r="D745" i="32"/>
  <c r="D751" i="32"/>
  <c r="D752" i="32"/>
  <c r="D753" i="32"/>
  <c r="D756" i="32"/>
  <c r="D755" i="32" s="1"/>
  <c r="D759" i="32"/>
  <c r="D760" i="32"/>
  <c r="D761" i="32"/>
  <c r="D762" i="32"/>
  <c r="D763" i="32"/>
  <c r="D766" i="32"/>
  <c r="D765" i="32" s="1"/>
  <c r="D769" i="32"/>
  <c r="D770" i="32"/>
  <c r="D771" i="32"/>
  <c r="D772" i="32"/>
  <c r="D773" i="32"/>
  <c r="D779" i="32"/>
  <c r="D780" i="32"/>
  <c r="D781" i="32"/>
  <c r="D782" i="32"/>
  <c r="D785" i="32"/>
  <c r="D786" i="32"/>
  <c r="D791" i="32"/>
  <c r="D790" i="32" s="1"/>
  <c r="D788" i="32" s="1"/>
  <c r="E77" i="40"/>
  <c r="D659" i="32"/>
  <c r="D662" i="32"/>
  <c r="D668" i="32"/>
  <c r="D672" i="32"/>
  <c r="D680" i="32"/>
  <c r="D678" i="32" s="1"/>
  <c r="D686" i="32"/>
  <c r="D684" i="32" s="1"/>
  <c r="D603" i="32"/>
  <c r="D622" i="32"/>
  <c r="D645" i="32"/>
  <c r="F74" i="40"/>
  <c r="D705" i="32" l="1"/>
  <c r="D1446" i="3"/>
  <c r="D1436" i="3"/>
  <c r="D1451" i="3"/>
  <c r="D1095" i="3"/>
  <c r="D1413" i="3"/>
  <c r="D915" i="3"/>
  <c r="D1462" i="3"/>
  <c r="D1427" i="3"/>
  <c r="D1467" i="3"/>
  <c r="D1441" i="3"/>
  <c r="D1405" i="3"/>
  <c r="E60" i="27"/>
  <c r="D1373" i="3"/>
  <c r="D1091" i="3"/>
  <c r="E215" i="27"/>
  <c r="D657" i="32"/>
  <c r="D689" i="32" s="1"/>
  <c r="D726" i="32"/>
  <c r="D768" i="32"/>
  <c r="D784" i="32"/>
  <c r="D989" i="32"/>
  <c r="D984" i="32" s="1"/>
  <c r="D965" i="32"/>
  <c r="D960" i="32" s="1"/>
  <c r="D750" i="32"/>
  <c r="D731" i="32"/>
  <c r="D758" i="32"/>
  <c r="D742" i="32"/>
  <c r="D1208" i="32"/>
  <c r="D1220" i="32"/>
  <c r="D778" i="32"/>
  <c r="D722" i="32"/>
  <c r="D1188" i="32"/>
  <c r="E702" i="3"/>
  <c r="E1830" i="3"/>
  <c r="D711" i="32"/>
  <c r="D1514" i="32"/>
  <c r="D776" i="32" l="1"/>
  <c r="E1078" i="3"/>
  <c r="D748" i="32"/>
  <c r="D1243" i="32"/>
  <c r="E1234" i="32" s="1"/>
  <c r="D720" i="32"/>
  <c r="E1231" i="32" l="1"/>
  <c r="E1233" i="32"/>
  <c r="E1196" i="32"/>
  <c r="D1525" i="32"/>
  <c r="D1496" i="32"/>
  <c r="D1470" i="32"/>
  <c r="D1521" i="32"/>
  <c r="G158" i="40"/>
  <c r="F152" i="40"/>
  <c r="G152" i="40"/>
  <c r="D152" i="40"/>
  <c r="D1502" i="32"/>
  <c r="E156" i="40" s="1"/>
  <c r="H156" i="40" s="1"/>
  <c r="D1508" i="32"/>
  <c r="E161" i="40" s="1"/>
  <c r="H161" i="40" s="1"/>
  <c r="D1531" i="32"/>
  <c r="D951" i="32"/>
  <c r="D2180" i="32"/>
  <c r="F76" i="40" s="1"/>
  <c r="E1910" i="32"/>
  <c r="E1911" i="32"/>
  <c r="D957" i="32" l="1"/>
  <c r="D956" i="32"/>
  <c r="D955" i="32"/>
  <c r="D952" i="32"/>
  <c r="D950" i="32" s="1"/>
  <c r="D717" i="32"/>
  <c r="D716" i="32"/>
  <c r="D715" i="32"/>
  <c r="D712" i="32"/>
  <c r="D710" i="32" s="1"/>
  <c r="D954" i="32" l="1"/>
  <c r="D714" i="32"/>
  <c r="D1909" i="32"/>
  <c r="D498" i="3" l="1"/>
  <c r="D497" i="3"/>
  <c r="D496" i="3"/>
  <c r="D2087" i="32"/>
  <c r="D2085" i="32" s="1"/>
  <c r="D198" i="32"/>
  <c r="D197" i="32" s="1"/>
  <c r="D1594" i="3"/>
  <c r="D847" i="3"/>
  <c r="D774" i="3"/>
  <c r="D1537" i="3"/>
  <c r="D210" i="40"/>
  <c r="G210" i="40"/>
  <c r="F210" i="40"/>
  <c r="D560" i="32"/>
  <c r="D527" i="3"/>
  <c r="D526" i="3"/>
  <c r="D523" i="3"/>
  <c r="D411" i="3" s="1"/>
  <c r="D525" i="3"/>
  <c r="D524" i="3"/>
  <c r="D412" i="3" s="1"/>
  <c r="D1492" i="3"/>
  <c r="D1539" i="3"/>
  <c r="D1538" i="3"/>
  <c r="D1536" i="3"/>
  <c r="D1535" i="3"/>
  <c r="D1496" i="3"/>
  <c r="D1495" i="3"/>
  <c r="D1494" i="3"/>
  <c r="D984" i="3"/>
  <c r="D873" i="3"/>
  <c r="D872" i="3" s="1"/>
  <c r="F87" i="27"/>
  <c r="F197" i="40"/>
  <c r="E195" i="40"/>
  <c r="D415" i="3" l="1"/>
  <c r="D410" i="3"/>
  <c r="D417" i="3"/>
  <c r="D416" i="3"/>
  <c r="D557" i="32"/>
  <c r="E211" i="40"/>
  <c r="E210" i="40" s="1"/>
  <c r="D532" i="3"/>
  <c r="D559" i="32"/>
  <c r="E2300" i="3"/>
  <c r="D1802" i="32"/>
  <c r="D1697" i="3"/>
  <c r="E1695" i="3" s="1"/>
  <c r="D1317" i="32"/>
  <c r="D1314" i="32"/>
  <c r="D949" i="3"/>
  <c r="D887" i="3" s="1"/>
  <c r="D951" i="3"/>
  <c r="D889" i="3" s="1"/>
  <c r="D950" i="3"/>
  <c r="D888" i="3" s="1"/>
  <c r="D948" i="3"/>
  <c r="D884" i="3" s="1"/>
  <c r="D947" i="3"/>
  <c r="D883" i="3" s="1"/>
  <c r="D946" i="3"/>
  <c r="D414" i="3" l="1"/>
  <c r="D882" i="3"/>
  <c r="D886" i="3"/>
  <c r="H211" i="40"/>
  <c r="H210" i="40" s="1"/>
  <c r="D955" i="3"/>
  <c r="D1071" i="32" l="1"/>
  <c r="D1352" i="3"/>
  <c r="E94" i="40"/>
  <c r="D1399" i="32"/>
  <c r="D1396" i="32"/>
  <c r="D939" i="3" l="1"/>
  <c r="L25" i="41"/>
  <c r="F197" i="27"/>
  <c r="F163" i="40" l="1"/>
  <c r="F194" i="40"/>
  <c r="E1816" i="3"/>
  <c r="E1822" i="3" s="1"/>
  <c r="D1505" i="32" l="1"/>
  <c r="D692" i="3"/>
  <c r="D1532" i="32"/>
  <c r="D2094" i="32"/>
  <c r="D94" i="35"/>
  <c r="E94" i="35"/>
  <c r="F94" i="35"/>
  <c r="G94" i="35"/>
  <c r="H94" i="35"/>
  <c r="I94" i="35"/>
  <c r="J94" i="35"/>
  <c r="K94" i="35"/>
  <c r="L94" i="35"/>
  <c r="M94" i="35"/>
  <c r="N94" i="35"/>
  <c r="O94" i="35"/>
  <c r="P94" i="35"/>
  <c r="Q94" i="35"/>
  <c r="R94" i="35"/>
  <c r="S94" i="35"/>
  <c r="T94" i="35"/>
  <c r="D2092" i="32" l="1"/>
  <c r="E44" i="43"/>
  <c r="E33" i="43"/>
  <c r="E32" i="43"/>
  <c r="E10" i="43"/>
  <c r="E9" i="43"/>
  <c r="L62" i="41"/>
  <c r="L60" i="41"/>
  <c r="L59" i="41"/>
  <c r="K58" i="41"/>
  <c r="J58" i="41"/>
  <c r="J56" i="41" s="1"/>
  <c r="J54" i="41" s="1"/>
  <c r="J52" i="41" s="1"/>
  <c r="I58" i="41"/>
  <c r="I56" i="41" s="1"/>
  <c r="I54" i="41" s="1"/>
  <c r="I52" i="41" s="1"/>
  <c r="H58" i="41"/>
  <c r="H56" i="41" s="1"/>
  <c r="H54" i="41" s="1"/>
  <c r="H52" i="41" s="1"/>
  <c r="G58" i="41"/>
  <c r="G56" i="41" s="1"/>
  <c r="G54" i="41" s="1"/>
  <c r="G52" i="41" s="1"/>
  <c r="F58" i="41"/>
  <c r="F56" i="41" s="1"/>
  <c r="F54" i="41" s="1"/>
  <c r="F52" i="41" s="1"/>
  <c r="E58" i="41"/>
  <c r="E56" i="41" s="1"/>
  <c r="E54" i="41" s="1"/>
  <c r="E52" i="41" s="1"/>
  <c r="D58" i="41"/>
  <c r="D56" i="41" s="1"/>
  <c r="D54" i="41" s="1"/>
  <c r="D52" i="41" s="1"/>
  <c r="K56" i="41"/>
  <c r="K54" i="41"/>
  <c r="K52" i="41" s="1"/>
  <c r="A41" i="41"/>
  <c r="L23" i="41"/>
  <c r="L22" i="41"/>
  <c r="K21" i="41"/>
  <c r="K19" i="41" s="1"/>
  <c r="K17" i="41" s="1"/>
  <c r="K15" i="41" s="1"/>
  <c r="J21" i="41"/>
  <c r="J19" i="41" s="1"/>
  <c r="J17" i="41" s="1"/>
  <c r="J15" i="41" s="1"/>
  <c r="I21" i="41"/>
  <c r="I19" i="41" s="1"/>
  <c r="I17" i="41" s="1"/>
  <c r="I15" i="41" s="1"/>
  <c r="H21" i="41"/>
  <c r="H19" i="41" s="1"/>
  <c r="H17" i="41" s="1"/>
  <c r="H15" i="41" s="1"/>
  <c r="G21" i="41"/>
  <c r="G19" i="41" s="1"/>
  <c r="G17" i="41" s="1"/>
  <c r="G15" i="41" s="1"/>
  <c r="F21" i="41"/>
  <c r="F19" i="41" s="1"/>
  <c r="F17" i="41" s="1"/>
  <c r="F15" i="41" s="1"/>
  <c r="E21" i="41"/>
  <c r="E19" i="41" s="1"/>
  <c r="E17" i="41" s="1"/>
  <c r="E15" i="41" s="1"/>
  <c r="D21" i="41"/>
  <c r="C285" i="35"/>
  <c r="D129" i="3" s="1"/>
  <c r="D128" i="3" s="1"/>
  <c r="D127" i="3" s="1"/>
  <c r="U284" i="35"/>
  <c r="U283" i="35" s="1"/>
  <c r="U281" i="35" s="1"/>
  <c r="T284" i="35"/>
  <c r="T283" i="35" s="1"/>
  <c r="T281" i="35" s="1"/>
  <c r="S284" i="35"/>
  <c r="S283" i="35" s="1"/>
  <c r="S281" i="35" s="1"/>
  <c r="R284" i="35"/>
  <c r="R283" i="35" s="1"/>
  <c r="R281" i="35" s="1"/>
  <c r="Q284" i="35"/>
  <c r="Q283" i="35" s="1"/>
  <c r="Q281" i="35" s="1"/>
  <c r="P284" i="35"/>
  <c r="P283" i="35" s="1"/>
  <c r="P281" i="35" s="1"/>
  <c r="O284" i="35"/>
  <c r="O283" i="35" s="1"/>
  <c r="O281" i="35" s="1"/>
  <c r="N284" i="35"/>
  <c r="N283" i="35" s="1"/>
  <c r="N281" i="35" s="1"/>
  <c r="M284" i="35"/>
  <c r="M283" i="35" s="1"/>
  <c r="M281" i="35" s="1"/>
  <c r="J284" i="35"/>
  <c r="J283" i="35" s="1"/>
  <c r="J281" i="35" s="1"/>
  <c r="I284" i="35"/>
  <c r="I283" i="35" s="1"/>
  <c r="I281" i="35" s="1"/>
  <c r="H284" i="35"/>
  <c r="H283" i="35" s="1"/>
  <c r="H281" i="35" s="1"/>
  <c r="G284" i="35"/>
  <c r="G283" i="35" s="1"/>
  <c r="G281" i="35" s="1"/>
  <c r="F284" i="35"/>
  <c r="F283" i="35" s="1"/>
  <c r="F281" i="35" s="1"/>
  <c r="E284" i="35"/>
  <c r="E283" i="35" s="1"/>
  <c r="E281" i="35" s="1"/>
  <c r="D284" i="35"/>
  <c r="D283" i="35" s="1"/>
  <c r="D281" i="35" s="1"/>
  <c r="L283" i="35"/>
  <c r="L281" i="35" s="1"/>
  <c r="K283" i="35"/>
  <c r="K281" i="35" s="1"/>
  <c r="T278" i="35"/>
  <c r="R278" i="35" s="1"/>
  <c r="S278" i="35"/>
  <c r="U277" i="35"/>
  <c r="C275" i="35"/>
  <c r="C274" i="35" s="1"/>
  <c r="U274" i="35"/>
  <c r="T274" i="35"/>
  <c r="S274" i="35"/>
  <c r="R274" i="35"/>
  <c r="Q274" i="35"/>
  <c r="P274" i="35"/>
  <c r="O274" i="35"/>
  <c r="N274" i="35"/>
  <c r="M274" i="35"/>
  <c r="L274" i="35"/>
  <c r="K274" i="35"/>
  <c r="J274" i="35"/>
  <c r="I274" i="35"/>
  <c r="H274" i="35"/>
  <c r="G274" i="35"/>
  <c r="F274" i="35"/>
  <c r="E274" i="35"/>
  <c r="D274" i="35"/>
  <c r="C273" i="35"/>
  <c r="C272" i="35"/>
  <c r="C271" i="35"/>
  <c r="C270" i="35"/>
  <c r="C269" i="35"/>
  <c r="C268" i="35"/>
  <c r="C267" i="35"/>
  <c r="D119" i="3" s="1"/>
  <c r="D118" i="3" s="1"/>
  <c r="D117" i="3" s="1"/>
  <c r="C266" i="35"/>
  <c r="U265" i="35"/>
  <c r="T265" i="35"/>
  <c r="S265" i="35"/>
  <c r="R265" i="35"/>
  <c r="Q265" i="35"/>
  <c r="P265" i="35"/>
  <c r="O265" i="35"/>
  <c r="N265" i="35"/>
  <c r="M265" i="35"/>
  <c r="L265" i="35"/>
  <c r="K265" i="35"/>
  <c r="J265" i="35"/>
  <c r="I265" i="35"/>
  <c r="H265" i="35"/>
  <c r="G265" i="35"/>
  <c r="F265" i="35"/>
  <c r="E265" i="35"/>
  <c r="D265" i="35"/>
  <c r="E262" i="35"/>
  <c r="E261" i="35" s="1"/>
  <c r="D262" i="35"/>
  <c r="D261" i="35" s="1"/>
  <c r="O261" i="35"/>
  <c r="M261" i="35"/>
  <c r="F261" i="35"/>
  <c r="C256" i="35"/>
  <c r="O255" i="35"/>
  <c r="N255" i="35"/>
  <c r="M255" i="35"/>
  <c r="L255" i="35"/>
  <c r="K255" i="35"/>
  <c r="J255" i="35"/>
  <c r="I255" i="35"/>
  <c r="H255" i="35"/>
  <c r="G255" i="35"/>
  <c r="F255" i="35"/>
  <c r="E255" i="35"/>
  <c r="D255" i="35"/>
  <c r="C253" i="35"/>
  <c r="D106" i="3" s="1"/>
  <c r="D193" i="27" s="1"/>
  <c r="C252" i="35"/>
  <c r="C251" i="35"/>
  <c r="C250" i="35"/>
  <c r="D103" i="3" s="1"/>
  <c r="D189" i="27" s="1"/>
  <c r="C249" i="35"/>
  <c r="U248" i="35"/>
  <c r="U246" i="35" s="1"/>
  <c r="T248" i="35"/>
  <c r="T246" i="35" s="1"/>
  <c r="S248" i="35"/>
  <c r="S246" i="35" s="1"/>
  <c r="R248" i="35"/>
  <c r="R246" i="35" s="1"/>
  <c r="Q248" i="35"/>
  <c r="Q246" i="35" s="1"/>
  <c r="P248" i="35"/>
  <c r="P246" i="35" s="1"/>
  <c r="O248" i="35"/>
  <c r="N248" i="35"/>
  <c r="M248" i="35"/>
  <c r="L248" i="35"/>
  <c r="K248" i="35"/>
  <c r="J248" i="35"/>
  <c r="I248" i="35"/>
  <c r="H248" i="35"/>
  <c r="G248" i="35"/>
  <c r="F248" i="35"/>
  <c r="E248" i="35"/>
  <c r="D248" i="35"/>
  <c r="C243" i="35"/>
  <c r="D96" i="3" s="1"/>
  <c r="D174" i="27" s="1"/>
  <c r="C242" i="35"/>
  <c r="D95" i="3" s="1"/>
  <c r="D171" i="27" s="1"/>
  <c r="C241" i="35"/>
  <c r="C240" i="35"/>
  <c r="C239" i="35"/>
  <c r="D92" i="3" s="1"/>
  <c r="C238" i="35"/>
  <c r="U237" i="35"/>
  <c r="T237" i="35"/>
  <c r="S237" i="35"/>
  <c r="R237" i="35"/>
  <c r="Q237" i="35"/>
  <c r="P237" i="35"/>
  <c r="O237" i="35"/>
  <c r="N237" i="35"/>
  <c r="M237" i="35"/>
  <c r="L237" i="35"/>
  <c r="K237" i="35"/>
  <c r="J237" i="35"/>
  <c r="I237" i="35"/>
  <c r="H237" i="35"/>
  <c r="G237" i="35"/>
  <c r="F237" i="35"/>
  <c r="E237" i="35"/>
  <c r="D237" i="35"/>
  <c r="C235" i="35"/>
  <c r="D87" i="3" s="1"/>
  <c r="D164" i="27" s="1"/>
  <c r="C234" i="35"/>
  <c r="U233" i="35"/>
  <c r="T233" i="35"/>
  <c r="S233" i="35"/>
  <c r="R233" i="35"/>
  <c r="Q233" i="35"/>
  <c r="P233" i="35"/>
  <c r="O233" i="35"/>
  <c r="N233" i="35"/>
  <c r="M233" i="35"/>
  <c r="L233" i="35"/>
  <c r="K233" i="35"/>
  <c r="J233" i="35"/>
  <c r="I233" i="35"/>
  <c r="H233" i="35"/>
  <c r="G233" i="35"/>
  <c r="F233" i="35"/>
  <c r="E233" i="35"/>
  <c r="D233" i="35"/>
  <c r="C231" i="35"/>
  <c r="C230" i="35"/>
  <c r="C229" i="35"/>
  <c r="D81" i="3" s="1"/>
  <c r="D157" i="27" s="1"/>
  <c r="C228" i="35"/>
  <c r="D80" i="3" s="1"/>
  <c r="D155" i="27" s="1"/>
  <c r="U227" i="35"/>
  <c r="T227" i="35"/>
  <c r="S227" i="35"/>
  <c r="R227" i="35"/>
  <c r="Q227" i="35"/>
  <c r="P227" i="35"/>
  <c r="O227" i="35"/>
  <c r="N227" i="35"/>
  <c r="M227" i="35"/>
  <c r="L227" i="35"/>
  <c r="K227" i="35"/>
  <c r="J227" i="35"/>
  <c r="I227" i="35"/>
  <c r="H227" i="35"/>
  <c r="G227" i="35"/>
  <c r="F227" i="35"/>
  <c r="E227" i="35"/>
  <c r="D227" i="35"/>
  <c r="I226" i="35"/>
  <c r="C225" i="35"/>
  <c r="U224" i="35"/>
  <c r="T224" i="35"/>
  <c r="S224" i="35"/>
  <c r="R224" i="35"/>
  <c r="Q224" i="35"/>
  <c r="P224" i="35"/>
  <c r="O224" i="35"/>
  <c r="N224" i="35"/>
  <c r="M224" i="35"/>
  <c r="L224" i="35"/>
  <c r="K224" i="35"/>
  <c r="J224" i="35"/>
  <c r="I224" i="35"/>
  <c r="H224" i="35"/>
  <c r="G224" i="35"/>
  <c r="F224" i="35"/>
  <c r="E224" i="35"/>
  <c r="D224" i="35"/>
  <c r="C219" i="35"/>
  <c r="D70" i="3" s="1"/>
  <c r="D69" i="3" s="1"/>
  <c r="F218" i="35"/>
  <c r="C218" i="35" s="1"/>
  <c r="C215" i="35"/>
  <c r="D67" i="3" s="1"/>
  <c r="D130" i="27" s="1"/>
  <c r="C214" i="35"/>
  <c r="C213" i="35"/>
  <c r="D65" i="3" s="1"/>
  <c r="D128" i="27" s="1"/>
  <c r="C212" i="35"/>
  <c r="C211" i="35"/>
  <c r="C210" i="35"/>
  <c r="D62" i="3" s="1"/>
  <c r="U209" i="35"/>
  <c r="T209" i="35"/>
  <c r="S209" i="35"/>
  <c r="R209" i="35"/>
  <c r="Q209" i="35"/>
  <c r="P209" i="35"/>
  <c r="O209" i="35"/>
  <c r="N209" i="35"/>
  <c r="M209" i="35"/>
  <c r="L209" i="35"/>
  <c r="K209" i="35"/>
  <c r="J209" i="35"/>
  <c r="I209" i="35"/>
  <c r="H209" i="35"/>
  <c r="G209" i="35"/>
  <c r="F209" i="35"/>
  <c r="E209" i="35"/>
  <c r="D209" i="35"/>
  <c r="C207" i="35"/>
  <c r="U206" i="35"/>
  <c r="T206" i="35"/>
  <c r="S206" i="35"/>
  <c r="R206" i="35"/>
  <c r="Q206" i="35"/>
  <c r="P206" i="35"/>
  <c r="O206" i="35"/>
  <c r="N206" i="35"/>
  <c r="M206" i="35"/>
  <c r="L206" i="35"/>
  <c r="K206" i="35"/>
  <c r="J206" i="35"/>
  <c r="I206" i="35"/>
  <c r="H206" i="35"/>
  <c r="G206" i="35"/>
  <c r="F206" i="35"/>
  <c r="E206" i="35"/>
  <c r="D206" i="35"/>
  <c r="N204" i="35"/>
  <c r="N203" i="35" s="1"/>
  <c r="T203" i="35"/>
  <c r="S203" i="35"/>
  <c r="R203" i="35"/>
  <c r="Q203" i="35"/>
  <c r="P203" i="35"/>
  <c r="O203" i="35"/>
  <c r="M203" i="35"/>
  <c r="L203" i="35"/>
  <c r="K203" i="35"/>
  <c r="J203" i="35"/>
  <c r="I203" i="35"/>
  <c r="H203" i="35"/>
  <c r="G203" i="35"/>
  <c r="F203" i="35"/>
  <c r="C197" i="35"/>
  <c r="D49" i="3" s="1"/>
  <c r="D108" i="27" s="1"/>
  <c r="C196" i="35"/>
  <c r="D48" i="3" s="1"/>
  <c r="D107" i="27" s="1"/>
  <c r="H107" i="27" s="1"/>
  <c r="U195" i="35"/>
  <c r="U194" i="35" s="1"/>
  <c r="E195" i="35"/>
  <c r="E194" i="35" s="1"/>
  <c r="D195" i="35"/>
  <c r="D194" i="35" s="1"/>
  <c r="T194" i="35"/>
  <c r="S194" i="35"/>
  <c r="R194" i="35"/>
  <c r="Q194" i="35"/>
  <c r="P194" i="35"/>
  <c r="O194" i="35"/>
  <c r="N194" i="35"/>
  <c r="M194" i="35"/>
  <c r="L194" i="35"/>
  <c r="K194" i="35"/>
  <c r="J194" i="35"/>
  <c r="I194" i="35"/>
  <c r="H194" i="35"/>
  <c r="G194" i="35"/>
  <c r="F194" i="35"/>
  <c r="C192" i="35"/>
  <c r="D44" i="3" s="1"/>
  <c r="D98" i="27" s="1"/>
  <c r="H98" i="27" s="1"/>
  <c r="C191" i="35"/>
  <c r="U190" i="35"/>
  <c r="T190" i="35"/>
  <c r="S190" i="35"/>
  <c r="R190" i="35"/>
  <c r="Q190" i="35"/>
  <c r="P190" i="35"/>
  <c r="O190" i="35"/>
  <c r="N190" i="35"/>
  <c r="M190" i="35"/>
  <c r="L190" i="35"/>
  <c r="K190" i="35"/>
  <c r="J190" i="35"/>
  <c r="I190" i="35"/>
  <c r="H190" i="35"/>
  <c r="G190" i="35"/>
  <c r="F190" i="35"/>
  <c r="E190" i="35"/>
  <c r="D190" i="35"/>
  <c r="C188" i="35"/>
  <c r="C187" i="35"/>
  <c r="D40" i="3" s="1"/>
  <c r="D39" i="3" s="1"/>
  <c r="U186" i="35"/>
  <c r="T186" i="35"/>
  <c r="S186" i="35"/>
  <c r="R186" i="35"/>
  <c r="Q186" i="35"/>
  <c r="P186" i="35"/>
  <c r="O186" i="35"/>
  <c r="N186" i="35"/>
  <c r="M186" i="35"/>
  <c r="L186" i="35"/>
  <c r="K186" i="35"/>
  <c r="J186" i="35"/>
  <c r="I186" i="35"/>
  <c r="H186" i="35"/>
  <c r="G186" i="35"/>
  <c r="F186" i="35"/>
  <c r="E186" i="35"/>
  <c r="D186" i="35"/>
  <c r="S178" i="35"/>
  <c r="J178" i="35"/>
  <c r="S174" i="35"/>
  <c r="J174" i="35"/>
  <c r="C172" i="35"/>
  <c r="D25" i="3" s="1"/>
  <c r="D71" i="27" s="1"/>
  <c r="C171" i="35"/>
  <c r="D24" i="3" s="1"/>
  <c r="D70" i="27" s="1"/>
  <c r="C169" i="35"/>
  <c r="C168" i="35"/>
  <c r="S167" i="35"/>
  <c r="J167" i="35"/>
  <c r="C165" i="35"/>
  <c r="C164" i="35"/>
  <c r="C163" i="35"/>
  <c r="U162" i="35"/>
  <c r="T162" i="35"/>
  <c r="S162" i="35"/>
  <c r="R162" i="35"/>
  <c r="Q162" i="35"/>
  <c r="P162" i="35"/>
  <c r="O162" i="35"/>
  <c r="N162" i="35"/>
  <c r="M162" i="35"/>
  <c r="L162" i="35"/>
  <c r="K162" i="35"/>
  <c r="J162" i="35"/>
  <c r="I162" i="35"/>
  <c r="H162" i="35"/>
  <c r="G162" i="35"/>
  <c r="F162" i="35"/>
  <c r="E162" i="35"/>
  <c r="D162" i="35"/>
  <c r="C160" i="35"/>
  <c r="C159" i="35"/>
  <c r="C158" i="35"/>
  <c r="U156" i="35"/>
  <c r="T156" i="35"/>
  <c r="T176" i="35" s="1"/>
  <c r="S156" i="35"/>
  <c r="R156" i="35"/>
  <c r="R176" i="35" s="1"/>
  <c r="Q156" i="35"/>
  <c r="Q181" i="35" s="1"/>
  <c r="P156" i="35"/>
  <c r="P181" i="35" s="1"/>
  <c r="O156" i="35"/>
  <c r="N156" i="35"/>
  <c r="N170" i="35" s="1"/>
  <c r="N167" i="35" s="1"/>
  <c r="M156" i="35"/>
  <c r="M170" i="35" s="1"/>
  <c r="M167" i="35" s="1"/>
  <c r="L156" i="35"/>
  <c r="L170" i="35" s="1"/>
  <c r="L167" i="35" s="1"/>
  <c r="K156" i="35"/>
  <c r="K176" i="35" s="1"/>
  <c r="J156" i="35"/>
  <c r="H156" i="35"/>
  <c r="H176" i="35" s="1"/>
  <c r="G156" i="35"/>
  <c r="G181" i="35" s="1"/>
  <c r="F156" i="35"/>
  <c r="F181" i="35" s="1"/>
  <c r="E156" i="35"/>
  <c r="E181" i="35" s="1"/>
  <c r="D156" i="35"/>
  <c r="D170" i="35" s="1"/>
  <c r="C133" i="35"/>
  <c r="D205" i="32" s="1"/>
  <c r="D222" i="40" s="1"/>
  <c r="C132" i="35"/>
  <c r="D204" i="32" s="1"/>
  <c r="D221" i="40" s="1"/>
  <c r="U131" i="35"/>
  <c r="U129" i="35" s="1"/>
  <c r="T131" i="35"/>
  <c r="T129" i="35" s="1"/>
  <c r="S131" i="35"/>
  <c r="R131" i="35"/>
  <c r="R129" i="35" s="1"/>
  <c r="Q131" i="35"/>
  <c r="Q129" i="35" s="1"/>
  <c r="P131" i="35"/>
  <c r="P129" i="35" s="1"/>
  <c r="O131" i="35"/>
  <c r="O129" i="35" s="1"/>
  <c r="N131" i="35"/>
  <c r="N129" i="35" s="1"/>
  <c r="M131" i="35"/>
  <c r="M129" i="35" s="1"/>
  <c r="L131" i="35"/>
  <c r="L129" i="35" s="1"/>
  <c r="K131" i="35"/>
  <c r="K129" i="35" s="1"/>
  <c r="J131" i="35"/>
  <c r="J129" i="35" s="1"/>
  <c r="I131" i="35"/>
  <c r="I129" i="35" s="1"/>
  <c r="H131" i="35"/>
  <c r="H129" i="35" s="1"/>
  <c r="G131" i="35"/>
  <c r="G129" i="35" s="1"/>
  <c r="F131" i="35"/>
  <c r="F129" i="35" s="1"/>
  <c r="E131" i="35"/>
  <c r="E129" i="35" s="1"/>
  <c r="D131" i="35"/>
  <c r="D129" i="35" s="1"/>
  <c r="S129" i="35"/>
  <c r="C126" i="35"/>
  <c r="C125" i="35" s="1"/>
  <c r="C123" i="35" s="1"/>
  <c r="U125" i="35"/>
  <c r="U123" i="35" s="1"/>
  <c r="T125" i="35"/>
  <c r="T123" i="35" s="1"/>
  <c r="S125" i="35"/>
  <c r="S123" i="35" s="1"/>
  <c r="R125" i="35"/>
  <c r="R123" i="35" s="1"/>
  <c r="Q125" i="35"/>
  <c r="Q123" i="35" s="1"/>
  <c r="P125" i="35"/>
  <c r="P123" i="35" s="1"/>
  <c r="O125" i="35"/>
  <c r="O123" i="35" s="1"/>
  <c r="N125" i="35"/>
  <c r="N123" i="35" s="1"/>
  <c r="M125" i="35"/>
  <c r="M123" i="35" s="1"/>
  <c r="L125" i="35"/>
  <c r="L123" i="35" s="1"/>
  <c r="K125" i="35"/>
  <c r="K123" i="35" s="1"/>
  <c r="J125" i="35"/>
  <c r="J123" i="35" s="1"/>
  <c r="I125" i="35"/>
  <c r="I123" i="35" s="1"/>
  <c r="H125" i="35"/>
  <c r="H123" i="35" s="1"/>
  <c r="G125" i="35"/>
  <c r="G123" i="35" s="1"/>
  <c r="F125" i="35"/>
  <c r="F123" i="35" s="1"/>
  <c r="E125" i="35"/>
  <c r="E123" i="35" s="1"/>
  <c r="D125" i="35"/>
  <c r="D123" i="35" s="1"/>
  <c r="C120" i="35"/>
  <c r="C119" i="35" s="1"/>
  <c r="U119" i="35"/>
  <c r="T119" i="35"/>
  <c r="S119" i="35"/>
  <c r="R119" i="35"/>
  <c r="Q119" i="35"/>
  <c r="P119" i="35"/>
  <c r="O119" i="35"/>
  <c r="N119" i="35"/>
  <c r="M119" i="35"/>
  <c r="L119" i="35"/>
  <c r="K119" i="35"/>
  <c r="J119" i="35"/>
  <c r="I119" i="35"/>
  <c r="H119" i="35"/>
  <c r="G119" i="35"/>
  <c r="F119" i="35"/>
  <c r="E119" i="35"/>
  <c r="D119" i="35"/>
  <c r="C117" i="35"/>
  <c r="C116" i="35"/>
  <c r="D185" i="32" s="1"/>
  <c r="D196" i="40" s="1"/>
  <c r="U115" i="35"/>
  <c r="T115" i="35"/>
  <c r="S115" i="35"/>
  <c r="R115" i="35"/>
  <c r="Q115" i="35"/>
  <c r="P115" i="35"/>
  <c r="O115" i="35"/>
  <c r="N115" i="35"/>
  <c r="M115" i="35"/>
  <c r="L115" i="35"/>
  <c r="K115" i="35"/>
  <c r="J115" i="35"/>
  <c r="I115" i="35"/>
  <c r="H115" i="35"/>
  <c r="G115" i="35"/>
  <c r="F115" i="35"/>
  <c r="E115" i="35"/>
  <c r="D115" i="35"/>
  <c r="C113" i="35"/>
  <c r="D182" i="32" s="1"/>
  <c r="D191" i="40" s="1"/>
  <c r="C112" i="35"/>
  <c r="C111" i="35"/>
  <c r="D180" i="32" s="1"/>
  <c r="D187" i="40" s="1"/>
  <c r="C110" i="35"/>
  <c r="D179" i="32" s="1"/>
  <c r="D186" i="40" s="1"/>
  <c r="C109" i="35"/>
  <c r="D178" i="32" s="1"/>
  <c r="D185" i="40" s="1"/>
  <c r="U108" i="35"/>
  <c r="T108" i="35"/>
  <c r="S108" i="35"/>
  <c r="R108" i="35"/>
  <c r="Q108" i="35"/>
  <c r="P108" i="35"/>
  <c r="O108" i="35"/>
  <c r="N108" i="35"/>
  <c r="M108" i="35"/>
  <c r="L108" i="35"/>
  <c r="K108" i="35"/>
  <c r="J108" i="35"/>
  <c r="I108" i="35"/>
  <c r="H108" i="35"/>
  <c r="G108" i="35"/>
  <c r="F108" i="35"/>
  <c r="E108" i="35"/>
  <c r="D108" i="35"/>
  <c r="C103" i="35"/>
  <c r="D172" i="32" s="1"/>
  <c r="D176" i="40" s="1"/>
  <c r="C102" i="35"/>
  <c r="D171" i="32" s="1"/>
  <c r="D175" i="40" s="1"/>
  <c r="C101" i="35"/>
  <c r="D170" i="32" s="1"/>
  <c r="D174" i="40" s="1"/>
  <c r="C100" i="35"/>
  <c r="D169" i="32" s="1"/>
  <c r="D173" i="40" s="1"/>
  <c r="C99" i="35"/>
  <c r="D168" i="32" s="1"/>
  <c r="D171" i="40" s="1"/>
  <c r="U98" i="35"/>
  <c r="T98" i="35"/>
  <c r="S98" i="35"/>
  <c r="R98" i="35"/>
  <c r="Q98" i="35"/>
  <c r="P98" i="35"/>
  <c r="O98" i="35"/>
  <c r="N98" i="35"/>
  <c r="M98" i="35"/>
  <c r="L98" i="35"/>
  <c r="K98" i="35"/>
  <c r="J98" i="35"/>
  <c r="I98" i="35"/>
  <c r="H98" i="35"/>
  <c r="G98" i="35"/>
  <c r="F98" i="35"/>
  <c r="E98" i="35"/>
  <c r="D98" i="35"/>
  <c r="C96" i="35"/>
  <c r="D165" i="32" s="1"/>
  <c r="D168" i="40" s="1"/>
  <c r="C95" i="35"/>
  <c r="D164" i="32" s="1"/>
  <c r="D167" i="40" s="1"/>
  <c r="U94" i="35"/>
  <c r="C92" i="35"/>
  <c r="D161" i="32" s="1"/>
  <c r="D162" i="40" s="1"/>
  <c r="C91" i="35"/>
  <c r="D160" i="32" s="1"/>
  <c r="D160" i="40" s="1"/>
  <c r="C90" i="35"/>
  <c r="D159" i="32" s="1"/>
  <c r="D159" i="40" s="1"/>
  <c r="U89" i="35"/>
  <c r="T89" i="35"/>
  <c r="S89" i="35"/>
  <c r="R89" i="35"/>
  <c r="Q89" i="35"/>
  <c r="P89" i="35"/>
  <c r="O89" i="35"/>
  <c r="N89" i="35"/>
  <c r="M89" i="35"/>
  <c r="L89" i="35"/>
  <c r="K89" i="35"/>
  <c r="J89" i="35"/>
  <c r="I89" i="35"/>
  <c r="H89" i="35"/>
  <c r="G89" i="35"/>
  <c r="F89" i="35"/>
  <c r="E89" i="35"/>
  <c r="D89" i="35"/>
  <c r="C87" i="35"/>
  <c r="D156" i="32" s="1"/>
  <c r="D149" i="40" s="1"/>
  <c r="C86" i="35"/>
  <c r="D155" i="32" s="1"/>
  <c r="D147" i="40" s="1"/>
  <c r="C85" i="35"/>
  <c r="D154" i="32" s="1"/>
  <c r="D146" i="40" s="1"/>
  <c r="U84" i="35"/>
  <c r="T84" i="35"/>
  <c r="S84" i="35"/>
  <c r="R84" i="35"/>
  <c r="Q84" i="35"/>
  <c r="P84" i="35"/>
  <c r="O84" i="35"/>
  <c r="N84" i="35"/>
  <c r="M84" i="35"/>
  <c r="L84" i="35"/>
  <c r="K84" i="35"/>
  <c r="J84" i="35"/>
  <c r="I84" i="35"/>
  <c r="H84" i="35"/>
  <c r="G84" i="35"/>
  <c r="F84" i="35"/>
  <c r="E84" i="35"/>
  <c r="D84" i="35"/>
  <c r="C79" i="35"/>
  <c r="D148" i="32" s="1"/>
  <c r="D140" i="40" s="1"/>
  <c r="U78" i="35"/>
  <c r="T78" i="35"/>
  <c r="S78" i="35"/>
  <c r="R78" i="35"/>
  <c r="Q78" i="35"/>
  <c r="P78" i="35"/>
  <c r="O78" i="35"/>
  <c r="N78" i="35"/>
  <c r="M78" i="35"/>
  <c r="L78" i="35"/>
  <c r="K78" i="35"/>
  <c r="J78" i="35"/>
  <c r="I78" i="35"/>
  <c r="H78" i="35"/>
  <c r="G78" i="35"/>
  <c r="F78" i="35"/>
  <c r="E78" i="35"/>
  <c r="D78" i="35"/>
  <c r="C76" i="35"/>
  <c r="D145" i="32" s="1"/>
  <c r="D137" i="40" s="1"/>
  <c r="C75" i="35"/>
  <c r="D144" i="32" s="1"/>
  <c r="D136" i="40" s="1"/>
  <c r="C74" i="35"/>
  <c r="D143" i="32" s="1"/>
  <c r="D135" i="40" s="1"/>
  <c r="C73" i="35"/>
  <c r="D140" i="32" s="1"/>
  <c r="D134" i="40" s="1"/>
  <c r="C72" i="35"/>
  <c r="D142" i="32" s="1"/>
  <c r="D133" i="40" s="1"/>
  <c r="C71" i="35"/>
  <c r="D141" i="32" s="1"/>
  <c r="D132" i="40" s="1"/>
  <c r="C70" i="35"/>
  <c r="D139" i="32" s="1"/>
  <c r="D130" i="40" s="1"/>
  <c r="U69" i="35"/>
  <c r="T69" i="35"/>
  <c r="S69" i="35"/>
  <c r="R69" i="35"/>
  <c r="Q69" i="35"/>
  <c r="P69" i="35"/>
  <c r="O69" i="35"/>
  <c r="N69" i="35"/>
  <c r="M69" i="35"/>
  <c r="L69" i="35"/>
  <c r="K69" i="35"/>
  <c r="J69" i="35"/>
  <c r="I69" i="35"/>
  <c r="H69" i="35"/>
  <c r="G69" i="35"/>
  <c r="F69" i="35"/>
  <c r="E69" i="35"/>
  <c r="D69" i="35"/>
  <c r="C67" i="35"/>
  <c r="D136" i="32" s="1"/>
  <c r="D123" i="40" s="1"/>
  <c r="F66" i="35"/>
  <c r="C66" i="35" s="1"/>
  <c r="C60" i="35"/>
  <c r="D129" i="32" s="1"/>
  <c r="D117" i="40" s="1"/>
  <c r="C59" i="35"/>
  <c r="D128" i="32" s="1"/>
  <c r="D116" i="40" s="1"/>
  <c r="C58" i="35"/>
  <c r="C57" i="35"/>
  <c r="D126" i="32" s="1"/>
  <c r="D114" i="40" s="1"/>
  <c r="U56" i="35"/>
  <c r="T56" i="35"/>
  <c r="S56" i="35"/>
  <c r="R56" i="35"/>
  <c r="Q56" i="35"/>
  <c r="P56" i="35"/>
  <c r="O56" i="35"/>
  <c r="N56" i="35"/>
  <c r="M56" i="35"/>
  <c r="L56" i="35"/>
  <c r="K56" i="35"/>
  <c r="J56" i="35"/>
  <c r="I56" i="35"/>
  <c r="H56" i="35"/>
  <c r="G56" i="35"/>
  <c r="F56" i="35"/>
  <c r="E56" i="35"/>
  <c r="D56" i="35"/>
  <c r="C54" i="35"/>
  <c r="D123" i="32" s="1"/>
  <c r="D108" i="40" s="1"/>
  <c r="H108" i="40" s="1"/>
  <c r="C53" i="35"/>
  <c r="D122" i="32" s="1"/>
  <c r="D107" i="40" s="1"/>
  <c r="H107" i="40" s="1"/>
  <c r="C52" i="35"/>
  <c r="D121" i="32" s="1"/>
  <c r="D106" i="40" s="1"/>
  <c r="H106" i="40" s="1"/>
  <c r="C51" i="35"/>
  <c r="D120" i="32" s="1"/>
  <c r="D105" i="40" s="1"/>
  <c r="C50" i="35"/>
  <c r="U49" i="35"/>
  <c r="T49" i="35"/>
  <c r="S49" i="35"/>
  <c r="R49" i="35"/>
  <c r="Q49" i="35"/>
  <c r="P49" i="35"/>
  <c r="O49" i="35"/>
  <c r="N49" i="35"/>
  <c r="M49" i="35"/>
  <c r="L49" i="35"/>
  <c r="K49" i="35"/>
  <c r="J49" i="35"/>
  <c r="I49" i="35"/>
  <c r="H49" i="35"/>
  <c r="G49" i="35"/>
  <c r="F49" i="35"/>
  <c r="E49" i="35"/>
  <c r="D49" i="35"/>
  <c r="C47" i="35"/>
  <c r="D116" i="32" s="1"/>
  <c r="D100" i="40" s="1"/>
  <c r="C46" i="35"/>
  <c r="U45" i="35"/>
  <c r="T45" i="35"/>
  <c r="S45" i="35"/>
  <c r="R45" i="35"/>
  <c r="Q45" i="35"/>
  <c r="P45" i="35"/>
  <c r="O45" i="35"/>
  <c r="N45" i="35"/>
  <c r="M45" i="35"/>
  <c r="L45" i="35"/>
  <c r="K45" i="35"/>
  <c r="J45" i="35"/>
  <c r="I45" i="35"/>
  <c r="H45" i="35"/>
  <c r="G45" i="35"/>
  <c r="F45" i="35"/>
  <c r="E45" i="35"/>
  <c r="D45" i="35"/>
  <c r="C43" i="35"/>
  <c r="D112" i="32" s="1"/>
  <c r="D93" i="40" s="1"/>
  <c r="C42" i="35"/>
  <c r="D111" i="32" s="1"/>
  <c r="D92" i="40" s="1"/>
  <c r="U41" i="35"/>
  <c r="T41" i="35"/>
  <c r="S41" i="35"/>
  <c r="R41" i="35"/>
  <c r="Q41" i="35"/>
  <c r="P41" i="35"/>
  <c r="O41" i="35"/>
  <c r="N41" i="35"/>
  <c r="M41" i="35"/>
  <c r="L41" i="35"/>
  <c r="K41" i="35"/>
  <c r="J41" i="35"/>
  <c r="I41" i="35"/>
  <c r="H41" i="35"/>
  <c r="G41" i="35"/>
  <c r="F41" i="35"/>
  <c r="E41" i="35"/>
  <c r="D41" i="35"/>
  <c r="T33" i="35"/>
  <c r="M33" i="35"/>
  <c r="N32" i="35"/>
  <c r="T29" i="35"/>
  <c r="M29" i="35"/>
  <c r="C27" i="35"/>
  <c r="C26" i="35"/>
  <c r="D96" i="32" s="1"/>
  <c r="C24" i="35"/>
  <c r="C23" i="35"/>
  <c r="D94" i="32" s="1"/>
  <c r="D74" i="40" s="1"/>
  <c r="T22" i="35"/>
  <c r="M22" i="35"/>
  <c r="C20" i="35"/>
  <c r="D91" i="32" s="1"/>
  <c r="D71" i="40" s="1"/>
  <c r="H71" i="40" s="1"/>
  <c r="C19" i="35"/>
  <c r="C18" i="35"/>
  <c r="U17" i="35"/>
  <c r="T17" i="35"/>
  <c r="S17" i="35"/>
  <c r="R17" i="35"/>
  <c r="Q17" i="35"/>
  <c r="P17" i="35"/>
  <c r="O17" i="35"/>
  <c r="N17" i="35"/>
  <c r="M17" i="35"/>
  <c r="L17" i="35"/>
  <c r="K17" i="35"/>
  <c r="J17" i="35"/>
  <c r="I17" i="35"/>
  <c r="H17" i="35"/>
  <c r="G17" i="35"/>
  <c r="F17" i="35"/>
  <c r="E17" i="35"/>
  <c r="D17" i="35"/>
  <c r="C15" i="35"/>
  <c r="C14" i="35"/>
  <c r="D87" i="32" s="1"/>
  <c r="D67" i="40" s="1"/>
  <c r="C13" i="35"/>
  <c r="D86" i="32" s="1"/>
  <c r="D66" i="40" s="1"/>
  <c r="C12" i="35"/>
  <c r="D85" i="32" s="1"/>
  <c r="D65" i="40" s="1"/>
  <c r="U11" i="35"/>
  <c r="U31" i="35" s="1"/>
  <c r="T11" i="35"/>
  <c r="S11" i="35"/>
  <c r="S25" i="35" s="1"/>
  <c r="S22" i="35" s="1"/>
  <c r="R11" i="35"/>
  <c r="R25" i="35" s="1"/>
  <c r="R22" i="35" s="1"/>
  <c r="Q11" i="35"/>
  <c r="Q25" i="35" s="1"/>
  <c r="Q22" i="35" s="1"/>
  <c r="P11" i="35"/>
  <c r="P34" i="35" s="1"/>
  <c r="O11" i="35"/>
  <c r="O35" i="35" s="1"/>
  <c r="N11" i="35"/>
  <c r="N36" i="35" s="1"/>
  <c r="M11" i="35"/>
  <c r="L11" i="35"/>
  <c r="L30" i="35" s="1"/>
  <c r="K11" i="35"/>
  <c r="K31" i="35" s="1"/>
  <c r="J11" i="35"/>
  <c r="J25" i="35" s="1"/>
  <c r="J22" i="35" s="1"/>
  <c r="I11" i="35"/>
  <c r="H11" i="35"/>
  <c r="H25" i="35" s="1"/>
  <c r="H22" i="35" s="1"/>
  <c r="G11" i="35"/>
  <c r="G34" i="35" s="1"/>
  <c r="F11" i="35"/>
  <c r="F35" i="35" s="1"/>
  <c r="E11" i="35"/>
  <c r="E36" i="35" s="1"/>
  <c r="D11" i="35"/>
  <c r="D30" i="35" s="1"/>
  <c r="A4" i="35"/>
  <c r="G172" i="39"/>
  <c r="G169" i="39"/>
  <c r="G167" i="39"/>
  <c r="G165" i="39"/>
  <c r="G164" i="39"/>
  <c r="F162" i="39"/>
  <c r="F156" i="39" s="1"/>
  <c r="E162" i="39"/>
  <c r="E156" i="39" s="1"/>
  <c r="D162" i="39"/>
  <c r="G160" i="39"/>
  <c r="G158" i="39"/>
  <c r="G153" i="39"/>
  <c r="F152" i="39"/>
  <c r="F149" i="39" s="1"/>
  <c r="G151" i="39"/>
  <c r="G147" i="39"/>
  <c r="F146" i="39"/>
  <c r="G145" i="39"/>
  <c r="G144" i="39"/>
  <c r="D139" i="39"/>
  <c r="D138" i="39"/>
  <c r="G137" i="39"/>
  <c r="E136" i="39"/>
  <c r="D136" i="39"/>
  <c r="G128" i="39"/>
  <c r="G121" i="39"/>
  <c r="F120" i="39"/>
  <c r="F118" i="39" s="1"/>
  <c r="D120" i="39"/>
  <c r="D118" i="39" s="1"/>
  <c r="G82" i="39"/>
  <c r="G79" i="39"/>
  <c r="G76" i="39"/>
  <c r="G75" i="39"/>
  <c r="F73" i="39"/>
  <c r="F65" i="39" s="1"/>
  <c r="E73" i="39"/>
  <c r="E65" i="39" s="1"/>
  <c r="D73" i="39"/>
  <c r="D65" i="39" s="1"/>
  <c r="G70" i="39"/>
  <c r="G67" i="39"/>
  <c r="G62" i="39"/>
  <c r="G61" i="39"/>
  <c r="G60" i="39"/>
  <c r="F58" i="39"/>
  <c r="E58" i="39"/>
  <c r="D58" i="39"/>
  <c r="F55" i="39"/>
  <c r="D55" i="39"/>
  <c r="F54" i="39"/>
  <c r="G53" i="39"/>
  <c r="G52" i="39"/>
  <c r="E47" i="39"/>
  <c r="G45" i="39"/>
  <c r="D44" i="39"/>
  <c r="E43" i="39"/>
  <c r="D43" i="39"/>
  <c r="G36" i="39"/>
  <c r="F34" i="39"/>
  <c r="D34" i="39"/>
  <c r="G29" i="39"/>
  <c r="G28" i="39"/>
  <c r="F26" i="39"/>
  <c r="E26" i="39"/>
  <c r="D26" i="39"/>
  <c r="A3" i="39"/>
  <c r="A95" i="39" s="1"/>
  <c r="F230" i="27"/>
  <c r="F229" i="27" s="1"/>
  <c r="F227" i="27" s="1"/>
  <c r="F26" i="27" s="1"/>
  <c r="E230" i="27"/>
  <c r="E152" i="39" s="1"/>
  <c r="E149" i="39" s="1"/>
  <c r="G229" i="27"/>
  <c r="G227" i="27" s="1"/>
  <c r="G26" i="27" s="1"/>
  <c r="H224" i="27"/>
  <c r="G222" i="27"/>
  <c r="E222" i="27"/>
  <c r="H220" i="27"/>
  <c r="G218" i="27"/>
  <c r="G217" i="27" s="1"/>
  <c r="E218" i="27"/>
  <c r="E217" i="27" s="1"/>
  <c r="G214" i="27"/>
  <c r="G211" i="27"/>
  <c r="D211" i="27"/>
  <c r="D209" i="27"/>
  <c r="D208" i="27" s="1"/>
  <c r="G208" i="27"/>
  <c r="G207" i="27" s="1"/>
  <c r="F126" i="39"/>
  <c r="F202" i="27"/>
  <c r="F201" i="27" s="1"/>
  <c r="E202" i="27"/>
  <c r="E201" i="27" s="1"/>
  <c r="G201" i="27"/>
  <c r="F199" i="27"/>
  <c r="F198" i="27"/>
  <c r="F138" i="39" s="1"/>
  <c r="H197" i="27"/>
  <c r="F196" i="27"/>
  <c r="F136" i="39" s="1"/>
  <c r="G195" i="27"/>
  <c r="D195" i="27"/>
  <c r="E192" i="27"/>
  <c r="F191" i="27"/>
  <c r="F190" i="27"/>
  <c r="F187" i="27"/>
  <c r="F186" i="27"/>
  <c r="G185" i="27"/>
  <c r="G179" i="27"/>
  <c r="G177" i="27" s="1"/>
  <c r="G20" i="27" s="1"/>
  <c r="F179" i="27"/>
  <c r="F177" i="27" s="1"/>
  <c r="F20" i="27" s="1"/>
  <c r="D179" i="27"/>
  <c r="D177" i="27" s="1"/>
  <c r="D20" i="27" s="1"/>
  <c r="F174" i="27"/>
  <c r="F172" i="27"/>
  <c r="F171" i="27"/>
  <c r="E171" i="27"/>
  <c r="F170" i="27"/>
  <c r="G167" i="27"/>
  <c r="G166" i="27" s="1"/>
  <c r="F164" i="27"/>
  <c r="F163" i="27"/>
  <c r="G162" i="27"/>
  <c r="G159" i="27"/>
  <c r="F159" i="27"/>
  <c r="G156" i="27"/>
  <c r="F156" i="27"/>
  <c r="G155" i="27"/>
  <c r="F155" i="27"/>
  <c r="G154" i="27"/>
  <c r="F154" i="27"/>
  <c r="G150" i="27"/>
  <c r="F150" i="27"/>
  <c r="D150" i="27"/>
  <c r="F147" i="27"/>
  <c r="H146" i="27"/>
  <c r="F145" i="27"/>
  <c r="E145" i="27"/>
  <c r="F144" i="27"/>
  <c r="G143" i="27"/>
  <c r="E138" i="27"/>
  <c r="H138" i="27" s="1"/>
  <c r="G136" i="27"/>
  <c r="F136" i="27"/>
  <c r="D136" i="27"/>
  <c r="F133" i="27"/>
  <c r="E133" i="27"/>
  <c r="E129" i="27"/>
  <c r="F127" i="27"/>
  <c r="F126" i="27"/>
  <c r="F125" i="27"/>
  <c r="E124" i="27"/>
  <c r="H124" i="27" s="1"/>
  <c r="F123" i="27"/>
  <c r="F135" i="39" s="1"/>
  <c r="G135" i="39" s="1"/>
  <c r="G122" i="27"/>
  <c r="G118" i="27"/>
  <c r="F118" i="27"/>
  <c r="F116" i="27"/>
  <c r="F115" i="27" s="1"/>
  <c r="E116" i="27"/>
  <c r="E115" i="27" s="1"/>
  <c r="G115" i="27"/>
  <c r="E106" i="27"/>
  <c r="F105" i="27"/>
  <c r="G102" i="27"/>
  <c r="H100" i="27"/>
  <c r="E99" i="27"/>
  <c r="H99" i="27" s="1"/>
  <c r="G94" i="27"/>
  <c r="G89" i="27"/>
  <c r="F89" i="27"/>
  <c r="D89" i="27"/>
  <c r="F85" i="27"/>
  <c r="G85" i="27"/>
  <c r="G66" i="27"/>
  <c r="F64" i="27"/>
  <c r="F63" i="27" s="1"/>
  <c r="F61" i="27"/>
  <c r="G58" i="27"/>
  <c r="G16" i="27"/>
  <c r="C2381" i="3"/>
  <c r="E2317" i="3"/>
  <c r="E2329" i="3" s="1"/>
  <c r="E2293" i="3"/>
  <c r="E2288" i="3"/>
  <c r="F215" i="27"/>
  <c r="F214" i="27" s="1"/>
  <c r="F205" i="27" s="1"/>
  <c r="E2235" i="3"/>
  <c r="F109" i="27"/>
  <c r="F104" i="27"/>
  <c r="F97" i="27"/>
  <c r="F94" i="27" s="1"/>
  <c r="F71" i="27"/>
  <c r="F70" i="27"/>
  <c r="F68" i="27"/>
  <c r="F67" i="27"/>
  <c r="E2181" i="3"/>
  <c r="F59" i="27"/>
  <c r="E2013" i="3"/>
  <c r="E2019" i="3" s="1"/>
  <c r="E1999" i="3"/>
  <c r="E1933" i="3"/>
  <c r="E1910" i="3"/>
  <c r="E1874" i="3"/>
  <c r="E1867" i="3"/>
  <c r="E1793" i="3"/>
  <c r="E1746" i="3"/>
  <c r="E1753" i="3" s="1"/>
  <c r="E1756" i="3" s="1"/>
  <c r="D1718" i="3"/>
  <c r="E1716" i="3" s="1"/>
  <c r="D1710" i="3"/>
  <c r="D1706" i="3"/>
  <c r="D1703" i="3"/>
  <c r="D1692" i="3"/>
  <c r="D1691" i="3"/>
  <c r="D1678" i="3"/>
  <c r="D1663" i="3"/>
  <c r="E1661" i="3" s="1"/>
  <c r="D1656" i="3"/>
  <c r="E1654" i="3" s="1"/>
  <c r="D1634" i="3"/>
  <c r="D1614" i="3"/>
  <c r="D1613" i="3"/>
  <c r="D1612" i="3"/>
  <c r="D1394" i="3" s="1"/>
  <c r="D1611" i="3"/>
  <c r="D1610" i="3"/>
  <c r="D1607" i="3"/>
  <c r="D1596" i="3"/>
  <c r="D1595" i="3"/>
  <c r="D1593" i="3"/>
  <c r="D1592" i="3"/>
  <c r="D1589" i="3"/>
  <c r="D1558" i="3"/>
  <c r="D1532" i="3"/>
  <c r="D1521" i="3"/>
  <c r="D1493" i="3"/>
  <c r="E209" i="27"/>
  <c r="E208" i="27" s="1"/>
  <c r="E207" i="27" s="1"/>
  <c r="E167" i="27"/>
  <c r="E156" i="27"/>
  <c r="E127" i="27"/>
  <c r="E103" i="27"/>
  <c r="E95" i="27"/>
  <c r="H95" i="27" s="1"/>
  <c r="E92" i="27"/>
  <c r="H92" i="27" s="1"/>
  <c r="E90" i="27"/>
  <c r="D1359" i="3"/>
  <c r="E1358" i="3" s="1"/>
  <c r="D1349" i="3"/>
  <c r="D1346" i="3"/>
  <c r="D1340" i="3"/>
  <c r="D1337" i="3"/>
  <c r="D1333" i="3"/>
  <c r="D1329" i="3"/>
  <c r="D1307" i="3"/>
  <c r="D1313" i="3" s="1"/>
  <c r="D1310" i="3" s="1"/>
  <c r="D1293" i="3"/>
  <c r="E1291" i="3" s="1"/>
  <c r="D1287" i="3"/>
  <c r="E1285" i="3" s="1"/>
  <c r="D1280" i="3"/>
  <c r="D1271" i="3"/>
  <c r="D1260" i="3"/>
  <c r="D1256" i="3"/>
  <c r="D1249" i="3"/>
  <c r="D1244" i="3"/>
  <c r="D1238" i="3"/>
  <c r="D1226" i="3"/>
  <c r="D1223" i="3"/>
  <c r="D1220" i="3"/>
  <c r="D1216" i="3"/>
  <c r="D1211" i="3"/>
  <c r="D1206" i="3"/>
  <c r="E1190" i="3"/>
  <c r="E1184" i="3"/>
  <c r="E1178" i="3"/>
  <c r="E1145" i="3"/>
  <c r="E1130" i="3"/>
  <c r="D1066" i="3"/>
  <c r="E1064" i="3" s="1"/>
  <c r="D1060" i="3"/>
  <c r="E1058" i="3" s="1"/>
  <c r="D1054" i="3"/>
  <c r="D1051" i="3"/>
  <c r="D1044" i="3"/>
  <c r="D1037" i="3"/>
  <c r="D1034" i="3"/>
  <c r="D1030" i="3"/>
  <c r="D1026" i="3"/>
  <c r="D1018" i="3"/>
  <c r="D1013" i="3"/>
  <c r="D1009" i="3"/>
  <c r="D987" i="3"/>
  <c r="E214" i="27"/>
  <c r="E173" i="27"/>
  <c r="H173" i="27" s="1"/>
  <c r="E151" i="27"/>
  <c r="D870" i="3"/>
  <c r="D849" i="3"/>
  <c r="D848" i="3"/>
  <c r="D846" i="3"/>
  <c r="D845" i="3"/>
  <c r="D842" i="3"/>
  <c r="D818" i="3"/>
  <c r="D817" i="3"/>
  <c r="D816" i="3"/>
  <c r="D815" i="3"/>
  <c r="D814" i="3"/>
  <c r="D811" i="3"/>
  <c r="D798" i="3"/>
  <c r="D797" i="3"/>
  <c r="D796" i="3"/>
  <c r="D795" i="3"/>
  <c r="D794" i="3"/>
  <c r="D791" i="3"/>
  <c r="D776" i="3"/>
  <c r="D775" i="3"/>
  <c r="D773" i="3"/>
  <c r="D772" i="3"/>
  <c r="D769" i="3"/>
  <c r="D747" i="3"/>
  <c r="D746" i="3"/>
  <c r="D744" i="3"/>
  <c r="D743" i="3"/>
  <c r="D740" i="3"/>
  <c r="D725" i="3"/>
  <c r="D724" i="3"/>
  <c r="D723" i="3"/>
  <c r="D722" i="3"/>
  <c r="D721" i="3"/>
  <c r="D718" i="3"/>
  <c r="E212" i="27"/>
  <c r="D699" i="3"/>
  <c r="D698" i="3" s="1"/>
  <c r="D696" i="3"/>
  <c r="D694" i="3"/>
  <c r="D693" i="3"/>
  <c r="E188" i="27"/>
  <c r="D686" i="3"/>
  <c r="D685" i="3"/>
  <c r="D684" i="3"/>
  <c r="D683" i="3"/>
  <c r="D680" i="3"/>
  <c r="D679" i="3"/>
  <c r="E158" i="27" s="1"/>
  <c r="H158" i="27" s="1"/>
  <c r="D678" i="3"/>
  <c r="D677" i="3"/>
  <c r="D674" i="3"/>
  <c r="D673" i="3" s="1"/>
  <c r="D668" i="3"/>
  <c r="E128" i="27" s="1"/>
  <c r="D667" i="3"/>
  <c r="D666" i="3"/>
  <c r="D663" i="3"/>
  <c r="E120" i="27" s="1"/>
  <c r="H120" i="27" s="1"/>
  <c r="D662" i="3"/>
  <c r="E119" i="27" s="1"/>
  <c r="D659" i="3"/>
  <c r="D658" i="3"/>
  <c r="E108" i="27" s="1"/>
  <c r="D657" i="3"/>
  <c r="D654" i="3"/>
  <c r="D653" i="3"/>
  <c r="E96" i="27" s="1"/>
  <c r="H96" i="27" s="1"/>
  <c r="D650" i="3"/>
  <c r="D634" i="3"/>
  <c r="D633" i="3"/>
  <c r="D631" i="3"/>
  <c r="D630" i="3"/>
  <c r="D627" i="3"/>
  <c r="D626" i="3" s="1"/>
  <c r="D624" i="3"/>
  <c r="D623" i="3" s="1"/>
  <c r="E607" i="3"/>
  <c r="D565" i="3"/>
  <c r="D511" i="3"/>
  <c r="E198" i="27"/>
  <c r="E191" i="27"/>
  <c r="E187" i="27"/>
  <c r="E180" i="27"/>
  <c r="E160" i="27"/>
  <c r="E155" i="27"/>
  <c r="E137" i="27"/>
  <c r="E130" i="27"/>
  <c r="E125" i="27"/>
  <c r="D383" i="3"/>
  <c r="E381" i="3" s="1"/>
  <c r="D377" i="3"/>
  <c r="E375" i="3" s="1"/>
  <c r="D353" i="3"/>
  <c r="D370" i="3" s="1"/>
  <c r="E337" i="3"/>
  <c r="E331" i="3"/>
  <c r="E260" i="3"/>
  <c r="D185" i="3"/>
  <c r="E183" i="3" s="1"/>
  <c r="D179" i="3"/>
  <c r="D175" i="3"/>
  <c r="D169" i="3"/>
  <c r="D166" i="3"/>
  <c r="D145" i="3"/>
  <c r="D150" i="3" s="1"/>
  <c r="D134" i="27"/>
  <c r="A3" i="3"/>
  <c r="F222" i="40"/>
  <c r="G220" i="40"/>
  <c r="G218" i="40" s="1"/>
  <c r="G25" i="40" s="1"/>
  <c r="D215" i="40"/>
  <c r="H215" i="40" s="1"/>
  <c r="E214" i="40"/>
  <c r="E213" i="40" s="1"/>
  <c r="E35" i="39" s="1"/>
  <c r="G213" i="40"/>
  <c r="F213" i="40"/>
  <c r="F35" i="39" s="1"/>
  <c r="G206" i="40"/>
  <c r="F206" i="40"/>
  <c r="D206" i="40"/>
  <c r="G199" i="40"/>
  <c r="F199" i="40"/>
  <c r="G194" i="40"/>
  <c r="F43" i="39" s="1"/>
  <c r="F189" i="40"/>
  <c r="F188" i="40"/>
  <c r="D188" i="40"/>
  <c r="G183" i="40"/>
  <c r="F176" i="40"/>
  <c r="F170" i="40" s="1"/>
  <c r="G170" i="40"/>
  <c r="F167" i="40"/>
  <c r="F166" i="40" s="1"/>
  <c r="G166" i="40"/>
  <c r="F160" i="40"/>
  <c r="F159" i="40"/>
  <c r="E154" i="40"/>
  <c r="H154" i="40" s="1"/>
  <c r="F150" i="40"/>
  <c r="F146" i="40"/>
  <c r="G145" i="40"/>
  <c r="E140" i="40"/>
  <c r="E139" i="40" s="1"/>
  <c r="G139" i="40"/>
  <c r="F139" i="40"/>
  <c r="F132" i="40"/>
  <c r="F129" i="40" s="1"/>
  <c r="G129" i="40"/>
  <c r="G125" i="40"/>
  <c r="F125" i="40"/>
  <c r="D125" i="40"/>
  <c r="G122" i="40"/>
  <c r="F122" i="40"/>
  <c r="G119" i="40"/>
  <c r="F119" i="40"/>
  <c r="F113" i="40"/>
  <c r="G110" i="40"/>
  <c r="G102" i="40"/>
  <c r="E99" i="40"/>
  <c r="G97" i="40"/>
  <c r="F97" i="40"/>
  <c r="H94" i="40"/>
  <c r="F93" i="40"/>
  <c r="F91" i="40" s="1"/>
  <c r="G91" i="40"/>
  <c r="G83" i="40"/>
  <c r="G79" i="40"/>
  <c r="H77" i="40"/>
  <c r="G73" i="40"/>
  <c r="G69" i="40"/>
  <c r="F69" i="40"/>
  <c r="F67" i="40"/>
  <c r="G64" i="40"/>
  <c r="A3" i="40"/>
  <c r="D2355" i="32"/>
  <c r="D2353" i="32" s="1"/>
  <c r="D2321" i="32"/>
  <c r="D2319" i="32" s="1"/>
  <c r="D2324" i="32" s="1"/>
  <c r="E2321" i="32" s="1"/>
  <c r="D2299" i="32"/>
  <c r="D2297" i="32" s="1"/>
  <c r="D2283" i="32"/>
  <c r="D2281" i="32" s="1"/>
  <c r="D2277" i="32"/>
  <c r="D2275" i="32" s="1"/>
  <c r="D2262" i="32"/>
  <c r="D2260" i="32" s="1"/>
  <c r="D2256" i="32"/>
  <c r="D2254" i="32" s="1"/>
  <c r="D2238" i="32"/>
  <c r="D2189" i="32"/>
  <c r="F86" i="40" s="1"/>
  <c r="D2188" i="32"/>
  <c r="D2187" i="32"/>
  <c r="D2184" i="32"/>
  <c r="F81" i="40" s="1"/>
  <c r="D2183" i="32"/>
  <c r="D2177" i="32"/>
  <c r="D2204" i="32"/>
  <c r="F147" i="40" s="1"/>
  <c r="D2199" i="32"/>
  <c r="F117" i="40" s="1"/>
  <c r="D2195" i="32"/>
  <c r="D2194" i="32" s="1"/>
  <c r="D2175" i="32"/>
  <c r="F65" i="40" s="1"/>
  <c r="D2152" i="32"/>
  <c r="D2150" i="32" s="1"/>
  <c r="D2146" i="32"/>
  <c r="D2143" i="32"/>
  <c r="D2138" i="32"/>
  <c r="D2135" i="32"/>
  <c r="D2127" i="32"/>
  <c r="D2123" i="32"/>
  <c r="D2118" i="32"/>
  <c r="D2115" i="32"/>
  <c r="D2099" i="32"/>
  <c r="D2064" i="32"/>
  <c r="D2062" i="32" s="1"/>
  <c r="D2056" i="32"/>
  <c r="D2051" i="32"/>
  <c r="D2047" i="32"/>
  <c r="D2041" i="32"/>
  <c r="D2038" i="32"/>
  <c r="D2016" i="32"/>
  <c r="D2014" i="32" s="1"/>
  <c r="D1999" i="32"/>
  <c r="D1993" i="32"/>
  <c r="D1991" i="32" s="1"/>
  <c r="D1987" i="32"/>
  <c r="D1984" i="32"/>
  <c r="D1980" i="32"/>
  <c r="E1978" i="32"/>
  <c r="D1977" i="32"/>
  <c r="D1969" i="32"/>
  <c r="D1965" i="32"/>
  <c r="D1961" i="32"/>
  <c r="D1958" i="32"/>
  <c r="D1936" i="32"/>
  <c r="D1933" i="32"/>
  <c r="D1929" i="32"/>
  <c r="D1926" i="32"/>
  <c r="D1918" i="32"/>
  <c r="D1914" i="32"/>
  <c r="D1906" i="32"/>
  <c r="D1889" i="32"/>
  <c r="D1887" i="32" s="1"/>
  <c r="D1881" i="32"/>
  <c r="D1877" i="32"/>
  <c r="D1873" i="32"/>
  <c r="D1869" i="32"/>
  <c r="F221" i="40"/>
  <c r="D1840" i="32"/>
  <c r="D1838" i="32" s="1"/>
  <c r="D1806" i="32"/>
  <c r="D1799" i="32"/>
  <c r="D1797" i="32" s="1"/>
  <c r="D1792" i="32"/>
  <c r="D1788" i="32"/>
  <c r="D1784" i="32"/>
  <c r="D1777" i="32"/>
  <c r="D1774" i="32"/>
  <c r="D1766" i="32"/>
  <c r="D1762" i="32"/>
  <c r="D1757" i="32"/>
  <c r="D1753" i="32"/>
  <c r="D1736" i="32"/>
  <c r="D1730" i="32"/>
  <c r="D1724" i="32"/>
  <c r="D1721" i="32"/>
  <c r="D1718" i="32"/>
  <c r="D1704" i="32"/>
  <c r="D1661" i="32"/>
  <c r="D1545" i="32" s="1"/>
  <c r="D1650" i="32"/>
  <c r="D1637" i="32"/>
  <c r="D1451" i="32"/>
  <c r="D1450" i="32"/>
  <c r="D1449" i="32"/>
  <c r="D1446" i="32"/>
  <c r="D1445" i="32"/>
  <c r="D1563" i="32"/>
  <c r="D1441" i="32" s="1"/>
  <c r="D1552" i="32"/>
  <c r="D1537" i="32"/>
  <c r="D1535" i="32"/>
  <c r="D1534" i="32"/>
  <c r="D1533" i="32"/>
  <c r="D1524" i="32"/>
  <c r="D1523" i="32"/>
  <c r="E176" i="40" s="1"/>
  <c r="D1522" i="32"/>
  <c r="D1520" i="32"/>
  <c r="E172" i="40" s="1"/>
  <c r="H172" i="40" s="1"/>
  <c r="D1519" i="32"/>
  <c r="D1518" i="32"/>
  <c r="E171" i="40" s="1"/>
  <c r="D1515" i="32"/>
  <c r="D1513" i="32" s="1"/>
  <c r="D1511" i="32"/>
  <c r="D1510" i="32"/>
  <c r="D1509" i="32"/>
  <c r="E162" i="40" s="1"/>
  <c r="D1507" i="32"/>
  <c r="D1506" i="32"/>
  <c r="E160" i="40" s="1"/>
  <c r="D1501" i="32"/>
  <c r="D1500" i="32"/>
  <c r="D1497" i="32"/>
  <c r="D1495" i="32"/>
  <c r="E148" i="40" s="1"/>
  <c r="H148" i="40" s="1"/>
  <c r="D1494" i="32"/>
  <c r="D1493" i="32"/>
  <c r="D1487" i="32"/>
  <c r="D1485" i="32"/>
  <c r="D1484" i="32"/>
  <c r="D1481" i="32"/>
  <c r="D1480" i="32"/>
  <c r="E126" i="40" s="1"/>
  <c r="D1477" i="32"/>
  <c r="D1476" i="32" s="1"/>
  <c r="D1474" i="32"/>
  <c r="D1473" i="32" s="1"/>
  <c r="D1471" i="32"/>
  <c r="D1469" i="32"/>
  <c r="E114" i="40" s="1"/>
  <c r="D1468" i="32"/>
  <c r="D1467" i="32"/>
  <c r="D1464" i="32"/>
  <c r="D1463" i="32"/>
  <c r="D1460" i="32"/>
  <c r="E98" i="40" s="1"/>
  <c r="D1457" i="32"/>
  <c r="D1456" i="32" s="1"/>
  <c r="D1440" i="32"/>
  <c r="D1437" i="32"/>
  <c r="E70" i="40" s="1"/>
  <c r="E69" i="40" s="1"/>
  <c r="D1434" i="32"/>
  <c r="D1433" i="32"/>
  <c r="D1416" i="32"/>
  <c r="D1409" i="32"/>
  <c r="D1407" i="32" s="1"/>
  <c r="D1402" i="32"/>
  <c r="D1394" i="32" s="1"/>
  <c r="D1375" i="32"/>
  <c r="D1372" i="32"/>
  <c r="D1354" i="32"/>
  <c r="D1352" i="32" s="1"/>
  <c r="D1348" i="32"/>
  <c r="D1342" i="32"/>
  <c r="D1340" i="32" s="1"/>
  <c r="D1336" i="32"/>
  <c r="D1331" i="32"/>
  <c r="D1323" i="32"/>
  <c r="D1320" i="32"/>
  <c r="D1294" i="32"/>
  <c r="D1291" i="32"/>
  <c r="D1259" i="32"/>
  <c r="D1256" i="32"/>
  <c r="D1174" i="32"/>
  <c r="D1168" i="32"/>
  <c r="D1164" i="32"/>
  <c r="D1154" i="32"/>
  <c r="D1151" i="32"/>
  <c r="D1147" i="32"/>
  <c r="D1140" i="32"/>
  <c r="D1137" i="32"/>
  <c r="D1133" i="32"/>
  <c r="D1129" i="32"/>
  <c r="D1125" i="32"/>
  <c r="D1117" i="32"/>
  <c r="D1113" i="32"/>
  <c r="D1109" i="32"/>
  <c r="D1106" i="32"/>
  <c r="D1092" i="32"/>
  <c r="D1063" i="32"/>
  <c r="D1041" i="32"/>
  <c r="D1020" i="32"/>
  <c r="D928" i="32"/>
  <c r="D901" i="32"/>
  <c r="D876" i="32"/>
  <c r="D856" i="32"/>
  <c r="D842" i="32"/>
  <c r="E200" i="40"/>
  <c r="E190" i="40"/>
  <c r="H190" i="40" s="1"/>
  <c r="E177" i="40"/>
  <c r="H177" i="40" s="1"/>
  <c r="E104" i="40"/>
  <c r="E95" i="40"/>
  <c r="H95" i="40" s="1"/>
  <c r="D566" i="32"/>
  <c r="D554" i="32"/>
  <c r="D553" i="32" s="1"/>
  <c r="D551" i="32"/>
  <c r="E196" i="40" s="1"/>
  <c r="E46" i="39" s="1"/>
  <c r="D548" i="32"/>
  <c r="D547" i="32"/>
  <c r="D546" i="32"/>
  <c r="E187" i="40" s="1"/>
  <c r="D545" i="32"/>
  <c r="D544" i="32"/>
  <c r="E185" i="40" s="1"/>
  <c r="D543" i="32"/>
  <c r="D537" i="32"/>
  <c r="E168" i="40" s="1"/>
  <c r="D536" i="32"/>
  <c r="D533" i="32"/>
  <c r="D532" i="32"/>
  <c r="D531" i="32"/>
  <c r="D530" i="32"/>
  <c r="D527" i="32"/>
  <c r="D526" i="32"/>
  <c r="D525" i="32"/>
  <c r="D519" i="32"/>
  <c r="E136" i="40" s="1"/>
  <c r="D518" i="32"/>
  <c r="D517" i="32"/>
  <c r="D516" i="32"/>
  <c r="E131" i="40" s="1"/>
  <c r="H131" i="40" s="1"/>
  <c r="D513" i="32"/>
  <c r="D512" i="32" s="1"/>
  <c r="D510" i="32"/>
  <c r="D509" i="32"/>
  <c r="E115" i="40" s="1"/>
  <c r="D508" i="32"/>
  <c r="D507" i="32"/>
  <c r="E112" i="40" s="1"/>
  <c r="H112" i="40" s="1"/>
  <c r="D504" i="32"/>
  <c r="E100" i="40" s="1"/>
  <c r="D488" i="32"/>
  <c r="D487" i="32"/>
  <c r="D484" i="32"/>
  <c r="D483" i="32"/>
  <c r="D466" i="32"/>
  <c r="D464" i="32" s="1"/>
  <c r="D459" i="32"/>
  <c r="D456" i="32"/>
  <c r="D453" i="32"/>
  <c r="D450" i="32"/>
  <c r="D445" i="32"/>
  <c r="D437" i="32"/>
  <c r="D433" i="32"/>
  <c r="D428" i="32"/>
  <c r="D425" i="32"/>
  <c r="D409" i="32"/>
  <c r="D407" i="32" s="1"/>
  <c r="D403" i="32"/>
  <c r="D399" i="32"/>
  <c r="D396" i="32"/>
  <c r="D392" i="32"/>
  <c r="D372" i="32"/>
  <c r="D385" i="32" s="1"/>
  <c r="D356" i="32"/>
  <c r="D349" i="32"/>
  <c r="D347" i="32" s="1"/>
  <c r="D341" i="32"/>
  <c r="D337" i="32"/>
  <c r="D334" i="32"/>
  <c r="D329" i="32"/>
  <c r="D323" i="32"/>
  <c r="D319" i="32"/>
  <c r="D316" i="32"/>
  <c r="D311" i="32"/>
  <c r="D308" i="32"/>
  <c r="D300" i="32"/>
  <c r="D296" i="32"/>
  <c r="D292" i="32"/>
  <c r="D289" i="32"/>
  <c r="D272" i="32"/>
  <c r="D270" i="32" s="1"/>
  <c r="D264" i="32"/>
  <c r="D260" i="32"/>
  <c r="D253" i="32"/>
  <c r="D251" i="32" s="1"/>
  <c r="D245" i="32"/>
  <c r="D241" i="32"/>
  <c r="D233" i="32"/>
  <c r="D194" i="32"/>
  <c r="D192" i="32" s="1"/>
  <c r="I39" i="35" l="1"/>
  <c r="Q39" i="35"/>
  <c r="K39" i="35"/>
  <c r="S39" i="35"/>
  <c r="L39" i="35"/>
  <c r="J39" i="35"/>
  <c r="R39" i="35"/>
  <c r="M39" i="35"/>
  <c r="F39" i="35"/>
  <c r="N39" i="35"/>
  <c r="G39" i="35"/>
  <c r="O39" i="35"/>
  <c r="H39" i="35"/>
  <c r="P39" i="35"/>
  <c r="D167" i="35"/>
  <c r="D200" i="35"/>
  <c r="D199" i="35" s="1"/>
  <c r="H246" i="35"/>
  <c r="K184" i="35"/>
  <c r="S184" i="35"/>
  <c r="L246" i="35"/>
  <c r="O278" i="35"/>
  <c r="O277" i="35" s="1"/>
  <c r="E246" i="35"/>
  <c r="M184" i="35"/>
  <c r="F184" i="35"/>
  <c r="N184" i="35"/>
  <c r="G246" i="35"/>
  <c r="G184" i="35"/>
  <c r="O184" i="35"/>
  <c r="P184" i="35"/>
  <c r="I184" i="35"/>
  <c r="Q184" i="35"/>
  <c r="J184" i="35"/>
  <c r="R184" i="35"/>
  <c r="H184" i="35"/>
  <c r="L184" i="35"/>
  <c r="M246" i="35"/>
  <c r="D246" i="35"/>
  <c r="T184" i="35"/>
  <c r="C45" i="35"/>
  <c r="C186" i="35"/>
  <c r="I264" i="35"/>
  <c r="I262" i="35" s="1"/>
  <c r="I261" i="35" s="1"/>
  <c r="Q264" i="35"/>
  <c r="Q262" i="35" s="1"/>
  <c r="Q261" i="35" s="1"/>
  <c r="K264" i="35"/>
  <c r="K262" i="35" s="1"/>
  <c r="K261" i="35" s="1"/>
  <c r="S264" i="35"/>
  <c r="S262" i="35" s="1"/>
  <c r="S261" i="35" s="1"/>
  <c r="R82" i="35"/>
  <c r="C115" i="35"/>
  <c r="D219" i="27"/>
  <c r="J246" i="35"/>
  <c r="K246" i="35"/>
  <c r="R264" i="35"/>
  <c r="R262" i="35" s="1"/>
  <c r="R261" i="35" s="1"/>
  <c r="D115" i="32"/>
  <c r="D99" i="40" s="1"/>
  <c r="D97" i="40" s="1"/>
  <c r="D1650" i="3"/>
  <c r="D1640" i="3"/>
  <c r="O175" i="35"/>
  <c r="O170" i="35"/>
  <c r="O167" i="35" s="1"/>
  <c r="O180" i="35"/>
  <c r="O181" i="35"/>
  <c r="O176" i="35"/>
  <c r="O179" i="35"/>
  <c r="D18" i="3"/>
  <c r="D17" i="3" s="1"/>
  <c r="I180" i="35"/>
  <c r="I176" i="35"/>
  <c r="I179" i="35"/>
  <c r="I170" i="35"/>
  <c r="I175" i="35"/>
  <c r="D189" i="32"/>
  <c r="D197" i="40" s="1"/>
  <c r="H197" i="40" s="1"/>
  <c r="Q82" i="35"/>
  <c r="K106" i="35"/>
  <c r="S106" i="35"/>
  <c r="G106" i="35"/>
  <c r="O106" i="35"/>
  <c r="C78" i="35"/>
  <c r="D106" i="35"/>
  <c r="T106" i="35"/>
  <c r="E106" i="35"/>
  <c r="M106" i="35"/>
  <c r="U106" i="35"/>
  <c r="Q34" i="35"/>
  <c r="L52" i="41"/>
  <c r="C49" i="35"/>
  <c r="D76" i="40"/>
  <c r="O82" i="35"/>
  <c r="P82" i="35"/>
  <c r="J106" i="35"/>
  <c r="R106" i="35"/>
  <c r="F106" i="35"/>
  <c r="N106" i="35"/>
  <c r="D1390" i="3"/>
  <c r="F58" i="27"/>
  <c r="D1391" i="3"/>
  <c r="D156" i="3"/>
  <c r="D159" i="3"/>
  <c r="D993" i="3"/>
  <c r="D998" i="3"/>
  <c r="D1004" i="3"/>
  <c r="D1003" i="3"/>
  <c r="D1002" i="3"/>
  <c r="D999" i="3"/>
  <c r="D869" i="3"/>
  <c r="E59" i="27"/>
  <c r="E58" i="27" s="1"/>
  <c r="D1385" i="3"/>
  <c r="D1382" i="3" s="1"/>
  <c r="D1395" i="3"/>
  <c r="D1396" i="3"/>
  <c r="C156" i="35"/>
  <c r="H179" i="35"/>
  <c r="P170" i="35"/>
  <c r="P167" i="35" s="1"/>
  <c r="H181" i="35"/>
  <c r="J154" i="35"/>
  <c r="C162" i="35"/>
  <c r="F32" i="39"/>
  <c r="E74" i="40"/>
  <c r="H74" i="40" s="1"/>
  <c r="K222" i="35"/>
  <c r="S222" i="35"/>
  <c r="C206" i="35"/>
  <c r="D59" i="3"/>
  <c r="D58" i="3" s="1"/>
  <c r="D82" i="3"/>
  <c r="D159" i="27" s="1"/>
  <c r="D91" i="3"/>
  <c r="D167" i="27" s="1"/>
  <c r="H167" i="27" s="1"/>
  <c r="D43" i="3"/>
  <c r="D42" i="3" s="1"/>
  <c r="D105" i="3"/>
  <c r="D192" i="27" s="1"/>
  <c r="H192" i="27" s="1"/>
  <c r="D64" i="3"/>
  <c r="D126" i="27" s="1"/>
  <c r="C224" i="35"/>
  <c r="D77" i="3"/>
  <c r="D76" i="3" s="1"/>
  <c r="D222" i="35"/>
  <c r="L222" i="35"/>
  <c r="D93" i="3"/>
  <c r="F246" i="35"/>
  <c r="N246" i="35"/>
  <c r="D102" i="3"/>
  <c r="D188" i="27" s="1"/>
  <c r="H188" i="27" s="1"/>
  <c r="D86" i="27"/>
  <c r="D85" i="27" s="1"/>
  <c r="D231" i="27"/>
  <c r="H231" i="27" s="1"/>
  <c r="D94" i="3"/>
  <c r="D170" i="27" s="1"/>
  <c r="O246" i="35"/>
  <c r="C255" i="35"/>
  <c r="D109" i="3"/>
  <c r="D108" i="3" s="1"/>
  <c r="J264" i="35"/>
  <c r="J262" i="35" s="1"/>
  <c r="J261" i="35" s="1"/>
  <c r="D63" i="3"/>
  <c r="D127" i="27" s="1"/>
  <c r="H127" i="27" s="1"/>
  <c r="D83" i="3"/>
  <c r="D160" i="27" s="1"/>
  <c r="H160" i="27" s="1"/>
  <c r="G222" i="35"/>
  <c r="O222" i="35"/>
  <c r="D66" i="3"/>
  <c r="D129" i="27" s="1"/>
  <c r="H129" i="27" s="1"/>
  <c r="C233" i="35"/>
  <c r="D86" i="3"/>
  <c r="D104" i="3"/>
  <c r="D190" i="27" s="1"/>
  <c r="I246" i="35"/>
  <c r="D21" i="3"/>
  <c r="D67" i="27" s="1"/>
  <c r="D22" i="3"/>
  <c r="D68" i="27" s="1"/>
  <c r="U204" i="35"/>
  <c r="U203" i="35" s="1"/>
  <c r="U184" i="35" s="1"/>
  <c r="K180" i="35"/>
  <c r="T180" i="35"/>
  <c r="D14" i="3"/>
  <c r="D15" i="3"/>
  <c r="D61" i="27" s="1"/>
  <c r="H61" i="27" s="1"/>
  <c r="L175" i="35"/>
  <c r="S154" i="35"/>
  <c r="U176" i="35"/>
  <c r="G82" i="35"/>
  <c r="C98" i="35"/>
  <c r="H82" i="35"/>
  <c r="I82" i="35"/>
  <c r="D82" i="35"/>
  <c r="L82" i="35"/>
  <c r="T82" i="35"/>
  <c r="H106" i="35"/>
  <c r="P106" i="35"/>
  <c r="L106" i="35"/>
  <c r="U39" i="35"/>
  <c r="E82" i="35"/>
  <c r="M82" i="35"/>
  <c r="U82" i="35"/>
  <c r="I106" i="35"/>
  <c r="Q106" i="35"/>
  <c r="N25" i="35"/>
  <c r="N22" i="35" s="1"/>
  <c r="C17" i="35"/>
  <c r="D31" i="35"/>
  <c r="D29" i="35" s="1"/>
  <c r="F31" i="35"/>
  <c r="E126" i="39"/>
  <c r="F204" i="40"/>
  <c r="G204" i="40"/>
  <c r="F158" i="40"/>
  <c r="E153" i="40"/>
  <c r="H153" i="40" s="1"/>
  <c r="D1499" i="32"/>
  <c r="E155" i="40"/>
  <c r="H155" i="40" s="1"/>
  <c r="D158" i="40"/>
  <c r="D731" i="3"/>
  <c r="D486" i="32"/>
  <c r="I181" i="35"/>
  <c r="E1344" i="3"/>
  <c r="I22" i="35"/>
  <c r="G56" i="27"/>
  <c r="G14" i="27" s="1"/>
  <c r="E1204" i="3"/>
  <c r="E64" i="27"/>
  <c r="D648" i="3"/>
  <c r="E87" i="27"/>
  <c r="E2306" i="3"/>
  <c r="D1312" i="32"/>
  <c r="E117" i="40"/>
  <c r="H117" i="40" s="1"/>
  <c r="E170" i="27"/>
  <c r="L21" i="41"/>
  <c r="D19" i="41"/>
  <c r="D17" i="41" s="1"/>
  <c r="D15" i="41" s="1"/>
  <c r="L15" i="41" s="1"/>
  <c r="L58" i="41"/>
  <c r="C237" i="35"/>
  <c r="M9" i="35"/>
  <c r="L31" i="35"/>
  <c r="L29" i="35" s="1"/>
  <c r="T39" i="35"/>
  <c r="F82" i="35"/>
  <c r="E170" i="35"/>
  <c r="M175" i="35"/>
  <c r="K179" i="35"/>
  <c r="K181" i="35"/>
  <c r="T222" i="35"/>
  <c r="S277" i="35"/>
  <c r="P35" i="35"/>
  <c r="U175" i="35"/>
  <c r="R179" i="35"/>
  <c r="R181" i="35"/>
  <c r="H222" i="35"/>
  <c r="P222" i="35"/>
  <c r="C227" i="35"/>
  <c r="E222" i="35"/>
  <c r="M222" i="35"/>
  <c r="U222" i="35"/>
  <c r="T277" i="35"/>
  <c r="C11" i="35"/>
  <c r="R35" i="35"/>
  <c r="C41" i="35"/>
  <c r="L176" i="35"/>
  <c r="T179" i="35"/>
  <c r="T181" i="35"/>
  <c r="C195" i="35"/>
  <c r="I222" i="35"/>
  <c r="Q222" i="35"/>
  <c r="F222" i="35"/>
  <c r="N222" i="35"/>
  <c r="K25" i="35"/>
  <c r="K22" i="35" s="1"/>
  <c r="F36" i="35"/>
  <c r="M176" i="35"/>
  <c r="H180" i="35"/>
  <c r="J222" i="35"/>
  <c r="R222" i="35"/>
  <c r="D264" i="35"/>
  <c r="L264" i="35"/>
  <c r="L262" i="35" s="1"/>
  <c r="L261" i="35" s="1"/>
  <c r="T264" i="35"/>
  <c r="T262" i="35" s="1"/>
  <c r="T261" i="35" s="1"/>
  <c r="N30" i="35"/>
  <c r="H34" i="35"/>
  <c r="H36" i="35"/>
  <c r="C190" i="35"/>
  <c r="G264" i="35"/>
  <c r="G262" i="35" s="1"/>
  <c r="G261" i="35" s="1"/>
  <c r="O264" i="35"/>
  <c r="C265" i="35"/>
  <c r="E264" i="35"/>
  <c r="M264" i="35"/>
  <c r="U264" i="35"/>
  <c r="U262" i="35" s="1"/>
  <c r="U261" i="35" s="1"/>
  <c r="U259" i="35" s="1"/>
  <c r="P278" i="35"/>
  <c r="P277" i="35" s="1"/>
  <c r="S34" i="35"/>
  <c r="T9" i="35"/>
  <c r="P30" i="35"/>
  <c r="J34" i="35"/>
  <c r="Q36" i="35"/>
  <c r="K82" i="35"/>
  <c r="S82" i="35"/>
  <c r="R180" i="35"/>
  <c r="H264" i="35"/>
  <c r="H262" i="35" s="1"/>
  <c r="H261" i="35" s="1"/>
  <c r="P264" i="35"/>
  <c r="P262" i="35" s="1"/>
  <c r="P261" i="35" s="1"/>
  <c r="F264" i="35"/>
  <c r="N264" i="35"/>
  <c r="N262" i="35" s="1"/>
  <c r="N261" i="35" s="1"/>
  <c r="Q278" i="35"/>
  <c r="Q277" i="35" s="1"/>
  <c r="D188" i="32"/>
  <c r="D201" i="40" s="1"/>
  <c r="D54" i="39" s="1"/>
  <c r="J82" i="35"/>
  <c r="C56" i="35"/>
  <c r="G162" i="39"/>
  <c r="G26" i="39"/>
  <c r="G58" i="39"/>
  <c r="D156" i="39"/>
  <c r="G156" i="39" s="1"/>
  <c r="G65" i="39"/>
  <c r="G73" i="39"/>
  <c r="E229" i="27"/>
  <c r="E227" i="27" s="1"/>
  <c r="E26" i="27" s="1"/>
  <c r="D133" i="39"/>
  <c r="R277" i="35"/>
  <c r="C284" i="35"/>
  <c r="C283" i="35" s="1"/>
  <c r="C281" i="35" s="1"/>
  <c r="C248" i="35"/>
  <c r="C246" i="35" s="1"/>
  <c r="D168" i="27"/>
  <c r="C209" i="35"/>
  <c r="G170" i="35"/>
  <c r="G167" i="35" s="1"/>
  <c r="Q170" i="35"/>
  <c r="Q167" i="35" s="1"/>
  <c r="D175" i="35"/>
  <c r="N175" i="35"/>
  <c r="D176" i="35"/>
  <c r="N176" i="35"/>
  <c r="L179" i="35"/>
  <c r="U179" i="35"/>
  <c r="L180" i="35"/>
  <c r="U180" i="35"/>
  <c r="L181" i="35"/>
  <c r="U181" i="35"/>
  <c r="D59" i="27"/>
  <c r="I167" i="35"/>
  <c r="H170" i="35"/>
  <c r="H167" i="35" s="1"/>
  <c r="R170" i="35"/>
  <c r="R167" i="35" s="1"/>
  <c r="E175" i="35"/>
  <c r="E176" i="35"/>
  <c r="M179" i="35"/>
  <c r="M180" i="35"/>
  <c r="M181" i="35"/>
  <c r="D204" i="35"/>
  <c r="D203" i="35" s="1"/>
  <c r="D184" i="35" s="1"/>
  <c r="K170" i="35"/>
  <c r="K167" i="35" s="1"/>
  <c r="T170" i="35"/>
  <c r="T167" i="35" s="1"/>
  <c r="F175" i="35"/>
  <c r="P175" i="35"/>
  <c r="F176" i="35"/>
  <c r="P176" i="35"/>
  <c r="D179" i="35"/>
  <c r="N179" i="35"/>
  <c r="D180" i="35"/>
  <c r="N180" i="35"/>
  <c r="D181" i="35"/>
  <c r="N181" i="35"/>
  <c r="E204" i="35"/>
  <c r="U170" i="35"/>
  <c r="U167" i="35" s="1"/>
  <c r="G175" i="35"/>
  <c r="Q175" i="35"/>
  <c r="G176" i="35"/>
  <c r="Q176" i="35"/>
  <c r="E179" i="35"/>
  <c r="E180" i="35"/>
  <c r="F170" i="35"/>
  <c r="F167" i="35" s="1"/>
  <c r="H175" i="35"/>
  <c r="H174" i="35" s="1"/>
  <c r="R175" i="35"/>
  <c r="R174" i="35" s="1"/>
  <c r="F179" i="35"/>
  <c r="P179" i="35"/>
  <c r="F180" i="35"/>
  <c r="P180" i="35"/>
  <c r="K175" i="35"/>
  <c r="K174" i="35" s="1"/>
  <c r="T175" i="35"/>
  <c r="T174" i="35" s="1"/>
  <c r="G179" i="35"/>
  <c r="Q179" i="35"/>
  <c r="G180" i="35"/>
  <c r="Q180" i="35"/>
  <c r="C131" i="35"/>
  <c r="C129" i="35" s="1"/>
  <c r="C108" i="35"/>
  <c r="C94" i="35"/>
  <c r="C89" i="35"/>
  <c r="N82" i="35"/>
  <c r="C84" i="35"/>
  <c r="C69" i="35"/>
  <c r="D127" i="32"/>
  <c r="D115" i="40" s="1"/>
  <c r="H115" i="40" s="1"/>
  <c r="D119" i="32"/>
  <c r="D103" i="40" s="1"/>
  <c r="D102" i="40" s="1"/>
  <c r="U25" i="35"/>
  <c r="U22" i="35" s="1"/>
  <c r="E30" i="35"/>
  <c r="G35" i="35"/>
  <c r="O36" i="35"/>
  <c r="D25" i="35"/>
  <c r="D22" i="35" s="1"/>
  <c r="L25" i="35"/>
  <c r="L22" i="35" s="1"/>
  <c r="F30" i="35"/>
  <c r="O30" i="35"/>
  <c r="E31" i="35"/>
  <c r="N31" i="35"/>
  <c r="R34" i="35"/>
  <c r="H35" i="35"/>
  <c r="Q35" i="35"/>
  <c r="G36" i="35"/>
  <c r="P36" i="35"/>
  <c r="F25" i="35"/>
  <c r="F22" i="35" s="1"/>
  <c r="O25" i="35"/>
  <c r="O22" i="35" s="1"/>
  <c r="H30" i="35"/>
  <c r="Q30" i="35"/>
  <c r="G31" i="35"/>
  <c r="P31" i="35"/>
  <c r="K34" i="35"/>
  <c r="U34" i="35"/>
  <c r="J35" i="35"/>
  <c r="S35" i="35"/>
  <c r="R36" i="35"/>
  <c r="E25" i="35"/>
  <c r="D90" i="32"/>
  <c r="D70" i="40" s="1"/>
  <c r="D69" i="40" s="1"/>
  <c r="G25" i="35"/>
  <c r="G22" i="35" s="1"/>
  <c r="P25" i="35"/>
  <c r="P22" i="35" s="1"/>
  <c r="R30" i="35"/>
  <c r="H31" i="35"/>
  <c r="Q31" i="35"/>
  <c r="D34" i="35"/>
  <c r="L34" i="35"/>
  <c r="K35" i="35"/>
  <c r="U35" i="35"/>
  <c r="J36" i="35"/>
  <c r="S36" i="35"/>
  <c r="G30" i="35"/>
  <c r="J30" i="35"/>
  <c r="S30" i="35"/>
  <c r="R31" i="35"/>
  <c r="E34" i="35"/>
  <c r="N34" i="35"/>
  <c r="D35" i="35"/>
  <c r="L35" i="35"/>
  <c r="K36" i="35"/>
  <c r="U36" i="35"/>
  <c r="K30" i="35"/>
  <c r="K29" i="35" s="1"/>
  <c r="U30" i="35"/>
  <c r="U29" i="35" s="1"/>
  <c r="J31" i="35"/>
  <c r="S31" i="35"/>
  <c r="F34" i="35"/>
  <c r="O34" i="35"/>
  <c r="E35" i="35"/>
  <c r="N35" i="35"/>
  <c r="D36" i="35"/>
  <c r="L36" i="35"/>
  <c r="O31" i="35"/>
  <c r="L54" i="41"/>
  <c r="L56" i="41"/>
  <c r="F139" i="39"/>
  <c r="F44" i="39"/>
  <c r="L19" i="41"/>
  <c r="G205" i="27"/>
  <c r="G24" i="27" s="1"/>
  <c r="G183" i="27"/>
  <c r="G22" i="27" s="1"/>
  <c r="E892" i="3"/>
  <c r="E118" i="27"/>
  <c r="E91" i="27"/>
  <c r="H91" i="27" s="1"/>
  <c r="G62" i="40"/>
  <c r="G15" i="40" s="1"/>
  <c r="G143" i="40"/>
  <c r="G19" i="40" s="1"/>
  <c r="G89" i="40"/>
  <c r="G17" i="40" s="1"/>
  <c r="F46" i="39"/>
  <c r="D2203" i="32"/>
  <c r="D2201" i="32" s="1"/>
  <c r="D1272" i="32"/>
  <c r="D1462" i="32"/>
  <c r="D1479" i="32"/>
  <c r="D1309" i="32"/>
  <c r="D1145" i="32"/>
  <c r="F110" i="40"/>
  <c r="E116" i="40"/>
  <c r="H116" i="40" s="1"/>
  <c r="H171" i="27"/>
  <c r="E67" i="27"/>
  <c r="E1101" i="3"/>
  <c r="E193" i="27"/>
  <c r="H193" i="27" s="1"/>
  <c r="E164" i="3"/>
  <c r="E97" i="27"/>
  <c r="E94" i="27" s="1"/>
  <c r="E2357" i="3"/>
  <c r="E2369" i="3" s="1"/>
  <c r="E2372" i="3" s="1"/>
  <c r="E2376" i="3" s="1"/>
  <c r="E1799" i="3"/>
  <c r="E1007" i="3"/>
  <c r="E131" i="27"/>
  <c r="H131" i="27" s="1"/>
  <c r="D802" i="3"/>
  <c r="G153" i="27"/>
  <c r="G141" i="27" s="1"/>
  <c r="E66" i="40"/>
  <c r="H66" i="40" s="1"/>
  <c r="D1459" i="32"/>
  <c r="D2197" i="32"/>
  <c r="D2192" i="32" s="1"/>
  <c r="D1162" i="32"/>
  <c r="D495" i="32"/>
  <c r="D2036" i="32"/>
  <c r="D135" i="32"/>
  <c r="H187" i="40"/>
  <c r="D1772" i="32"/>
  <c r="D1846" i="32"/>
  <c r="D1844" i="32" s="1"/>
  <c r="D1850" i="32" s="1"/>
  <c r="E2319" i="32"/>
  <c r="D524" i="32"/>
  <c r="E221" i="40"/>
  <c r="H221" i="40" s="1"/>
  <c r="D1782" i="32"/>
  <c r="D491" i="32"/>
  <c r="H67" i="40"/>
  <c r="E149" i="40"/>
  <c r="H149" i="40" s="1"/>
  <c r="E173" i="40"/>
  <c r="H173" i="40" s="1"/>
  <c r="D1274" i="32"/>
  <c r="F183" i="40"/>
  <c r="F51" i="39" s="1"/>
  <c r="F49" i="39" s="1"/>
  <c r="D390" i="32"/>
  <c r="D365" i="3"/>
  <c r="H187" i="27"/>
  <c r="D858" i="3"/>
  <c r="D360" i="3"/>
  <c r="D358" i="3" s="1"/>
  <c r="D638" i="3"/>
  <c r="D834" i="3"/>
  <c r="E164" i="27"/>
  <c r="H164" i="27" s="1"/>
  <c r="E1269" i="3"/>
  <c r="E189" i="27"/>
  <c r="H189" i="27" s="1"/>
  <c r="E311" i="3"/>
  <c r="E173" i="3"/>
  <c r="D369" i="3"/>
  <c r="H191" i="27"/>
  <c r="E2089" i="3"/>
  <c r="D371" i="3"/>
  <c r="D682" i="3"/>
  <c r="D761" i="3"/>
  <c r="D782" i="3"/>
  <c r="E921" i="3"/>
  <c r="E2056" i="3"/>
  <c r="F143" i="27"/>
  <c r="F166" i="27"/>
  <c r="D642" i="3"/>
  <c r="D632" i="3"/>
  <c r="D629" i="3" s="1"/>
  <c r="E223" i="3"/>
  <c r="E126" i="27"/>
  <c r="H156" i="27"/>
  <c r="E172" i="27"/>
  <c r="H172" i="27" s="1"/>
  <c r="E1852" i="3"/>
  <c r="E1880" i="3" s="1"/>
  <c r="E2148" i="3"/>
  <c r="H196" i="27"/>
  <c r="E146" i="39"/>
  <c r="E157" i="27"/>
  <c r="H157" i="27" s="1"/>
  <c r="D1523" i="3"/>
  <c r="D1545" i="3"/>
  <c r="D1646" i="3"/>
  <c r="F185" i="27"/>
  <c r="E299" i="3"/>
  <c r="D676" i="3"/>
  <c r="D1623" i="3"/>
  <c r="E1917" i="3"/>
  <c r="E1978" i="3"/>
  <c r="E222" i="40"/>
  <c r="H222" i="40" s="1"/>
  <c r="D1329" i="32"/>
  <c r="H168" i="40"/>
  <c r="D381" i="32"/>
  <c r="E159" i="40"/>
  <c r="D1303" i="32"/>
  <c r="D2113" i="32"/>
  <c r="D1439" i="32"/>
  <c r="D1307" i="32"/>
  <c r="D1308" i="32"/>
  <c r="D1444" i="32"/>
  <c r="D1466" i="32"/>
  <c r="D443" i="32"/>
  <c r="E134" i="40"/>
  <c r="H134" i="40" s="1"/>
  <c r="D1269" i="32"/>
  <c r="D1436" i="32"/>
  <c r="H214" i="40"/>
  <c r="H213" i="40" s="1"/>
  <c r="D306" i="32"/>
  <c r="D258" i="32"/>
  <c r="H100" i="40"/>
  <c r="D158" i="32"/>
  <c r="D231" i="32"/>
  <c r="D2228" i="32"/>
  <c r="E201" i="40"/>
  <c r="E54" i="39" s="1"/>
  <c r="D287" i="32"/>
  <c r="E164" i="40"/>
  <c r="H164" i="40" s="1"/>
  <c r="E191" i="40"/>
  <c r="H191" i="40" s="1"/>
  <c r="D1904" i="32"/>
  <c r="H160" i="40"/>
  <c r="D386" i="32"/>
  <c r="D535" i="32"/>
  <c r="D550" i="32"/>
  <c r="D1598" i="32"/>
  <c r="D2045" i="32"/>
  <c r="D147" i="32"/>
  <c r="H162" i="40"/>
  <c r="D1299" i="32"/>
  <c r="D1297" i="32" s="1"/>
  <c r="F64" i="40"/>
  <c r="D163" i="32"/>
  <c r="H176" i="40"/>
  <c r="E144" i="27"/>
  <c r="D1318" i="3"/>
  <c r="E163" i="27"/>
  <c r="H145" i="27"/>
  <c r="F162" i="27"/>
  <c r="D1319" i="3"/>
  <c r="F122" i="27"/>
  <c r="H130" i="27"/>
  <c r="E235" i="3"/>
  <c r="E159" i="27"/>
  <c r="D641" i="3"/>
  <c r="E1136" i="3"/>
  <c r="E1236" i="3"/>
  <c r="D1322" i="3"/>
  <c r="E68" i="27"/>
  <c r="E1701" i="3"/>
  <c r="D652" i="3"/>
  <c r="D665" i="3"/>
  <c r="H125" i="27"/>
  <c r="E174" i="27"/>
  <c r="H174" i="27" s="1"/>
  <c r="D643" i="3"/>
  <c r="D637" i="3"/>
  <c r="E1472" i="3"/>
  <c r="D1685" i="3"/>
  <c r="E125" i="3"/>
  <c r="E596" i="3"/>
  <c r="E1024" i="3"/>
  <c r="E1117" i="3"/>
  <c r="D1581" i="3"/>
  <c r="E2242" i="3"/>
  <c r="E251" i="3"/>
  <c r="D1689" i="3"/>
  <c r="E2135" i="3"/>
  <c r="D170" i="40"/>
  <c r="H171" i="40"/>
  <c r="E103" i="40"/>
  <c r="D2265" i="32"/>
  <c r="E2254" i="32" s="1"/>
  <c r="E97" i="40"/>
  <c r="H98" i="40"/>
  <c r="D110" i="32"/>
  <c r="E132" i="40"/>
  <c r="H132" i="40" s="1"/>
  <c r="H104" i="40"/>
  <c r="E130" i="40"/>
  <c r="E175" i="40"/>
  <c r="H175" i="40" s="1"/>
  <c r="D122" i="40"/>
  <c r="D184" i="32"/>
  <c r="D203" i="32"/>
  <c r="D201" i="32" s="1"/>
  <c r="D327" i="32"/>
  <c r="H140" i="40"/>
  <c r="H139" i="40" s="1"/>
  <c r="D139" i="40"/>
  <c r="H196" i="40"/>
  <c r="D46" i="39"/>
  <c r="D354" i="32"/>
  <c r="D387" i="32"/>
  <c r="D382" i="32"/>
  <c r="D816" i="32"/>
  <c r="D1104" i="32"/>
  <c r="D1123" i="32"/>
  <c r="D1414" i="32"/>
  <c r="D1504" i="32"/>
  <c r="D1956" i="32"/>
  <c r="D2186" i="32"/>
  <c r="F84" i="40"/>
  <c r="D220" i="40"/>
  <c r="D423" i="32"/>
  <c r="E65" i="40"/>
  <c r="D482" i="32"/>
  <c r="D2286" i="32"/>
  <c r="E2277" i="32" s="1"/>
  <c r="D91" i="40"/>
  <c r="H92" i="40"/>
  <c r="E174" i="40"/>
  <c r="H174" i="40" s="1"/>
  <c r="D1172" i="32"/>
  <c r="H114" i="40"/>
  <c r="D177" i="32"/>
  <c r="E184" i="40"/>
  <c r="D542" i="32"/>
  <c r="E123" i="40"/>
  <c r="E122" i="40" s="1"/>
  <c r="E208" i="40"/>
  <c r="D1544" i="32"/>
  <c r="D1734" i="32"/>
  <c r="D64" i="40"/>
  <c r="D84" i="32"/>
  <c r="D167" i="32"/>
  <c r="H185" i="40"/>
  <c r="D183" i="40"/>
  <c r="E135" i="40"/>
  <c r="H135" i="40" s="1"/>
  <c r="E150" i="40"/>
  <c r="H150" i="40" s="1"/>
  <c r="E189" i="40"/>
  <c r="H189" i="40" s="1"/>
  <c r="D2302" i="32"/>
  <c r="E2297" i="32" s="1"/>
  <c r="E93" i="40"/>
  <c r="E91" i="40" s="1"/>
  <c r="E111" i="40"/>
  <c r="H111" i="40" s="1"/>
  <c r="D1530" i="32"/>
  <c r="D1728" i="32"/>
  <c r="E146" i="40"/>
  <c r="H146" i="40" s="1"/>
  <c r="D565" i="32"/>
  <c r="D563" i="32" s="1"/>
  <c r="D1997" i="32"/>
  <c r="D503" i="32"/>
  <c r="D515" i="32"/>
  <c r="E147" i="40"/>
  <c r="H147" i="40" s="1"/>
  <c r="E186" i="40"/>
  <c r="H186" i="40" s="1"/>
  <c r="D1346" i="32"/>
  <c r="D1448" i="32"/>
  <c r="D1492" i="32"/>
  <c r="D1517" i="32"/>
  <c r="D1924" i="32"/>
  <c r="F80" i="40"/>
  <c r="F79" i="40" s="1"/>
  <c r="D2182" i="32"/>
  <c r="E55" i="39"/>
  <c r="G55" i="39" s="1"/>
  <c r="H200" i="40"/>
  <c r="E188" i="40"/>
  <c r="H188" i="40" s="1"/>
  <c r="D1273" i="32"/>
  <c r="D1268" i="32"/>
  <c r="D1264" i="32"/>
  <c r="D1380" i="32"/>
  <c r="D1378" i="32" s="1"/>
  <c r="E178" i="40"/>
  <c r="H178" i="40" s="1"/>
  <c r="D1716" i="32"/>
  <c r="D1751" i="32"/>
  <c r="D529" i="32"/>
  <c r="E127" i="40"/>
  <c r="H127" i="40" s="1"/>
  <c r="D1432" i="32"/>
  <c r="E133" i="40"/>
  <c r="H133" i="40" s="1"/>
  <c r="D1483" i="32"/>
  <c r="D1975" i="32"/>
  <c r="D2358" i="32"/>
  <c r="E2355" i="32" s="1"/>
  <c r="E113" i="40"/>
  <c r="H113" i="40" s="1"/>
  <c r="E120" i="40"/>
  <c r="D1550" i="32"/>
  <c r="D1867" i="32"/>
  <c r="D2133" i="32"/>
  <c r="F85" i="40"/>
  <c r="E137" i="40"/>
  <c r="H137" i="40" s="1"/>
  <c r="G193" i="40"/>
  <c r="G181" i="40" s="1"/>
  <c r="H194" i="40"/>
  <c r="E105" i="40"/>
  <c r="H105" i="40" s="1"/>
  <c r="D1664" i="32"/>
  <c r="F103" i="40"/>
  <c r="F102" i="40" s="1"/>
  <c r="F145" i="40"/>
  <c r="E44" i="39"/>
  <c r="H195" i="40"/>
  <c r="E193" i="40"/>
  <c r="D2033" i="32"/>
  <c r="D2028" i="32"/>
  <c r="D2022" i="32"/>
  <c r="D2032" i="32"/>
  <c r="D2027" i="32"/>
  <c r="D2031" i="32"/>
  <c r="E2327" i="32"/>
  <c r="E2324" i="32"/>
  <c r="E2322" i="32"/>
  <c r="D1304" i="32"/>
  <c r="E163" i="40"/>
  <c r="H163" i="40" s="1"/>
  <c r="E167" i="40"/>
  <c r="E166" i="40" s="1"/>
  <c r="F220" i="40"/>
  <c r="F218" i="40" s="1"/>
  <c r="D2209" i="32"/>
  <c r="D2097" i="32"/>
  <c r="D2102" i="32" s="1"/>
  <c r="F75" i="40"/>
  <c r="F73" i="40" s="1"/>
  <c r="D213" i="40"/>
  <c r="D2174" i="32"/>
  <c r="D218" i="27"/>
  <c r="H219" i="27"/>
  <c r="E127" i="39"/>
  <c r="E186" i="27"/>
  <c r="D160" i="3"/>
  <c r="D133" i="27"/>
  <c r="H133" i="27" s="1"/>
  <c r="D126" i="39"/>
  <c r="H134" i="27"/>
  <c r="D161" i="3"/>
  <c r="D661" i="3"/>
  <c r="E150" i="27"/>
  <c r="H151" i="27"/>
  <c r="H150" i="27" s="1"/>
  <c r="E1327" i="3"/>
  <c r="E109" i="27"/>
  <c r="H109" i="27" s="1"/>
  <c r="E190" i="27"/>
  <c r="H208" i="27"/>
  <c r="D207" i="27"/>
  <c r="E70" i="27"/>
  <c r="H70" i="27" s="1"/>
  <c r="E136" i="27"/>
  <c r="H137" i="27"/>
  <c r="H136" i="27" s="1"/>
  <c r="D366" i="3"/>
  <c r="E1042" i="3"/>
  <c r="E148" i="27"/>
  <c r="H148" i="27" s="1"/>
  <c r="E168" i="27"/>
  <c r="E199" i="27"/>
  <c r="E195" i="27" s="1"/>
  <c r="E2065" i="3"/>
  <c r="E147" i="27"/>
  <c r="H147" i="27" s="1"/>
  <c r="D155" i="3"/>
  <c r="E462" i="3"/>
  <c r="E154" i="27"/>
  <c r="E169" i="27"/>
  <c r="G136" i="39"/>
  <c r="F102" i="27"/>
  <c r="H104" i="27"/>
  <c r="E105" i="27"/>
  <c r="H105" i="27" s="1"/>
  <c r="H90" i="27"/>
  <c r="H128" i="27"/>
  <c r="E179" i="27"/>
  <c r="E120" i="39"/>
  <c r="H180" i="27"/>
  <c r="D656" i="3"/>
  <c r="E123" i="27"/>
  <c r="D1599" i="3"/>
  <c r="E211" i="27"/>
  <c r="H211" i="27" s="1"/>
  <c r="H212" i="27"/>
  <c r="H108" i="27"/>
  <c r="H155" i="27"/>
  <c r="H198" i="27"/>
  <c r="E138" i="39"/>
  <c r="D691" i="3"/>
  <c r="E689" i="3" s="1"/>
  <c r="D990" i="3"/>
  <c r="H103" i="27"/>
  <c r="D1645" i="3"/>
  <c r="D1637" i="3"/>
  <c r="D1651" i="3"/>
  <c r="D1649" i="3"/>
  <c r="E1969" i="3"/>
  <c r="E2172" i="3"/>
  <c r="F153" i="27"/>
  <c r="D1323" i="3"/>
  <c r="F195" i="27"/>
  <c r="D1324" i="3"/>
  <c r="H209" i="27"/>
  <c r="D506" i="32"/>
  <c r="D145" i="40"/>
  <c r="D153" i="32"/>
  <c r="D166" i="40"/>
  <c r="H136" i="40"/>
  <c r="D129" i="40"/>
  <c r="D138" i="32"/>
  <c r="E167" i="35" l="1"/>
  <c r="E200" i="35"/>
  <c r="T259" i="35"/>
  <c r="D202" i="27"/>
  <c r="D146" i="39" s="1"/>
  <c r="G146" i="39" s="1"/>
  <c r="Q259" i="35"/>
  <c r="R259" i="35"/>
  <c r="P259" i="35"/>
  <c r="S259" i="35"/>
  <c r="S287" i="35" s="1"/>
  <c r="C106" i="35"/>
  <c r="H99" i="40"/>
  <c r="H97" i="40" s="1"/>
  <c r="D114" i="32"/>
  <c r="D47" i="39"/>
  <c r="D41" i="39" s="1"/>
  <c r="D193" i="40"/>
  <c r="H76" i="40"/>
  <c r="D64" i="27"/>
  <c r="D63" i="27" s="1"/>
  <c r="M135" i="35"/>
  <c r="P33" i="35"/>
  <c r="O33" i="35"/>
  <c r="T135" i="35"/>
  <c r="H86" i="27"/>
  <c r="D1389" i="3"/>
  <c r="D144" i="27"/>
  <c r="D143" i="27" s="1"/>
  <c r="D469" i="32"/>
  <c r="D276" i="32"/>
  <c r="D153" i="27"/>
  <c r="E274" i="3"/>
  <c r="E343" i="3" s="1"/>
  <c r="D119" i="27"/>
  <c r="D118" i="27" s="1"/>
  <c r="D1393" i="3"/>
  <c r="D90" i="3"/>
  <c r="D230" i="27"/>
  <c r="D229" i="27" s="1"/>
  <c r="D227" i="27" s="1"/>
  <c r="D26" i="27" s="1"/>
  <c r="H26" i="27" s="1"/>
  <c r="H190" i="27"/>
  <c r="E124" i="39"/>
  <c r="H126" i="27"/>
  <c r="E2034" i="3"/>
  <c r="L174" i="35"/>
  <c r="R178" i="35"/>
  <c r="R154" i="35" s="1"/>
  <c r="D12" i="3"/>
  <c r="H178" i="35"/>
  <c r="H154" i="35" s="1"/>
  <c r="T178" i="35"/>
  <c r="T154" i="35" s="1"/>
  <c r="U174" i="35"/>
  <c r="D185" i="27"/>
  <c r="D143" i="39" s="1"/>
  <c r="D204" i="40"/>
  <c r="D35" i="39"/>
  <c r="G35" i="39" s="1"/>
  <c r="N278" i="35"/>
  <c r="K278" i="35" s="1"/>
  <c r="C264" i="35"/>
  <c r="H170" i="27"/>
  <c r="H159" i="27"/>
  <c r="D101" i="3"/>
  <c r="E99" i="3" s="1"/>
  <c r="D97" i="27"/>
  <c r="D94" i="27" s="1"/>
  <c r="D61" i="3"/>
  <c r="D79" i="3"/>
  <c r="D85" i="3"/>
  <c r="D163" i="27"/>
  <c r="D162" i="27" s="1"/>
  <c r="D169" i="27"/>
  <c r="D166" i="27" s="1"/>
  <c r="Q178" i="35"/>
  <c r="H68" i="27"/>
  <c r="F178" i="35"/>
  <c r="P174" i="35"/>
  <c r="M178" i="35"/>
  <c r="D60" i="27"/>
  <c r="D58" i="27" s="1"/>
  <c r="C194" i="35"/>
  <c r="D47" i="3"/>
  <c r="D46" i="3" s="1"/>
  <c r="M174" i="35"/>
  <c r="F29" i="35"/>
  <c r="Q33" i="35"/>
  <c r="S29" i="35"/>
  <c r="H33" i="35"/>
  <c r="J29" i="35"/>
  <c r="N29" i="35"/>
  <c r="N9" i="35" s="1"/>
  <c r="N135" i="35" s="1"/>
  <c r="F33" i="35"/>
  <c r="H67" i="27"/>
  <c r="H207" i="27"/>
  <c r="E205" i="27"/>
  <c r="E24" i="27" s="1"/>
  <c r="F24" i="27"/>
  <c r="F127" i="39"/>
  <c r="F124" i="39" s="1"/>
  <c r="F143" i="39"/>
  <c r="F141" i="39" s="1"/>
  <c r="H152" i="40"/>
  <c r="H159" i="40"/>
  <c r="H158" i="40" s="1"/>
  <c r="E158" i="40"/>
  <c r="E152" i="40"/>
  <c r="E2095" i="32"/>
  <c r="E2089" i="32"/>
  <c r="E2088" i="32"/>
  <c r="E2087" i="32"/>
  <c r="E2085" i="32"/>
  <c r="D125" i="32"/>
  <c r="E2202" i="3"/>
  <c r="E1151" i="3"/>
  <c r="I29" i="35"/>
  <c r="D89" i="32"/>
  <c r="D199" i="40"/>
  <c r="H202" i="27"/>
  <c r="D118" i="32"/>
  <c r="D187" i="32"/>
  <c r="D175" i="32" s="1"/>
  <c r="J33" i="35"/>
  <c r="P29" i="35"/>
  <c r="K178" i="35"/>
  <c r="K154" i="35" s="1"/>
  <c r="C262" i="35"/>
  <c r="R33" i="35"/>
  <c r="H29" i="35"/>
  <c r="G33" i="35"/>
  <c r="L278" i="35"/>
  <c r="L277" i="35" s="1"/>
  <c r="L259" i="35" s="1"/>
  <c r="C222" i="35"/>
  <c r="C36" i="35"/>
  <c r="D105" i="32" s="1"/>
  <c r="D86" i="40" s="1"/>
  <c r="R29" i="35"/>
  <c r="O259" i="35"/>
  <c r="M278" i="35"/>
  <c r="D110" i="40"/>
  <c r="F133" i="39"/>
  <c r="G54" i="27"/>
  <c r="H70" i="40"/>
  <c r="H69" i="40" s="1"/>
  <c r="E1838" i="32"/>
  <c r="E89" i="27"/>
  <c r="H168" i="27"/>
  <c r="C261" i="35"/>
  <c r="C181" i="35"/>
  <c r="N178" i="35"/>
  <c r="G174" i="35"/>
  <c r="D178" i="35"/>
  <c r="P178" i="35"/>
  <c r="G178" i="35"/>
  <c r="C180" i="35"/>
  <c r="N174" i="35"/>
  <c r="O178" i="35"/>
  <c r="C204" i="35"/>
  <c r="D56" i="3" s="1"/>
  <c r="D55" i="3" s="1"/>
  <c r="D51" i="3" s="1"/>
  <c r="E203" i="35"/>
  <c r="I174" i="35"/>
  <c r="D174" i="35"/>
  <c r="C170" i="35"/>
  <c r="D23" i="3" s="1"/>
  <c r="D20" i="3" s="1"/>
  <c r="C179" i="35"/>
  <c r="D32" i="3" s="1"/>
  <c r="E178" i="35"/>
  <c r="C175" i="35"/>
  <c r="D28" i="3" s="1"/>
  <c r="E174" i="35"/>
  <c r="H59" i="27"/>
  <c r="F174" i="35"/>
  <c r="C176" i="35"/>
  <c r="U178" i="35"/>
  <c r="Q174" i="35"/>
  <c r="O174" i="35"/>
  <c r="I178" i="35"/>
  <c r="L178" i="35"/>
  <c r="C82" i="35"/>
  <c r="S33" i="35"/>
  <c r="U33" i="35"/>
  <c r="U9" i="35" s="1"/>
  <c r="U135" i="35" s="1"/>
  <c r="L33" i="35"/>
  <c r="L9" i="35" s="1"/>
  <c r="L135" i="35" s="1"/>
  <c r="K33" i="35"/>
  <c r="K9" i="35" s="1"/>
  <c r="K135" i="35" s="1"/>
  <c r="C31" i="35"/>
  <c r="D100" i="32" s="1"/>
  <c r="D81" i="40" s="1"/>
  <c r="C34" i="35"/>
  <c r="E33" i="35"/>
  <c r="E63" i="35" s="1"/>
  <c r="G29" i="35"/>
  <c r="D33" i="35"/>
  <c r="E22" i="35"/>
  <c r="C25" i="35"/>
  <c r="O29" i="35"/>
  <c r="C30" i="35"/>
  <c r="E29" i="35"/>
  <c r="I33" i="35"/>
  <c r="C35" i="35"/>
  <c r="D104" i="32" s="1"/>
  <c r="D85" i="40" s="1"/>
  <c r="Q29" i="35"/>
  <c r="F115" i="39"/>
  <c r="E2113" i="3"/>
  <c r="E2187" i="3" s="1"/>
  <c r="D364" i="3"/>
  <c r="E1159" i="3"/>
  <c r="E1196" i="3" s="1"/>
  <c r="H89" i="27"/>
  <c r="F89" i="40"/>
  <c r="F17" i="40" s="1"/>
  <c r="F23" i="39"/>
  <c r="L17" i="41"/>
  <c r="F193" i="40"/>
  <c r="F181" i="40" s="1"/>
  <c r="F21" i="40" s="1"/>
  <c r="F47" i="39"/>
  <c r="E84" i="40"/>
  <c r="D636" i="3"/>
  <c r="F143" i="40"/>
  <c r="F19" i="40" s="1"/>
  <c r="D940" i="32"/>
  <c r="D540" i="32"/>
  <c r="E64" i="40"/>
  <c r="E1847" i="32"/>
  <c r="H201" i="40"/>
  <c r="H199" i="40" s="1"/>
  <c r="E420" i="3"/>
  <c r="D368" i="3"/>
  <c r="G18" i="27"/>
  <c r="G12" i="27" s="1"/>
  <c r="D1644" i="3"/>
  <c r="E468" i="3"/>
  <c r="F80" i="27"/>
  <c r="D1317" i="3"/>
  <c r="F79" i="27"/>
  <c r="E671" i="3"/>
  <c r="E78" i="27"/>
  <c r="D2068" i="32"/>
  <c r="E2065" i="32" s="1"/>
  <c r="D1306" i="32"/>
  <c r="D522" i="32"/>
  <c r="E2353" i="32"/>
  <c r="D1812" i="32"/>
  <c r="E1786" i="32" s="1"/>
  <c r="D1271" i="32"/>
  <c r="D480" i="32"/>
  <c r="E220" i="40"/>
  <c r="E218" i="40" s="1"/>
  <c r="G54" i="39"/>
  <c r="E2262" i="32"/>
  <c r="E86" i="40"/>
  <c r="E199" i="40"/>
  <c r="E122" i="27"/>
  <c r="F183" i="27"/>
  <c r="F22" i="27" s="1"/>
  <c r="F141" i="27"/>
  <c r="F18" i="27" s="1"/>
  <c r="E162" i="27"/>
  <c r="D158" i="3"/>
  <c r="E143" i="27"/>
  <c r="F75" i="27"/>
  <c r="F78" i="27"/>
  <c r="E907" i="3"/>
  <c r="E1434" i="3"/>
  <c r="D1001" i="3"/>
  <c r="E2224" i="3"/>
  <c r="E1840" i="32"/>
  <c r="E666" i="32"/>
  <c r="E1844" i="32"/>
  <c r="E1846" i="32"/>
  <c r="D151" i="32"/>
  <c r="E80" i="40"/>
  <c r="E110" i="40"/>
  <c r="E2260" i="32"/>
  <c r="D380" i="32"/>
  <c r="E81" i="40"/>
  <c r="E85" i="40"/>
  <c r="H65" i="40"/>
  <c r="H64" i="40" s="1"/>
  <c r="H193" i="40"/>
  <c r="E2092" i="32"/>
  <c r="E2094" i="32"/>
  <c r="D1945" i="32"/>
  <c r="E1904" i="32" s="1"/>
  <c r="E1297" i="3"/>
  <c r="D1321" i="3"/>
  <c r="E75" i="27"/>
  <c r="E1676" i="3"/>
  <c r="E1723" i="3" s="1"/>
  <c r="E646" i="3"/>
  <c r="D640" i="3"/>
  <c r="E166" i="27"/>
  <c r="F20" i="39"/>
  <c r="F85" i="39"/>
  <c r="F25" i="40"/>
  <c r="E41" i="39"/>
  <c r="G44" i="39"/>
  <c r="D1893" i="32"/>
  <c r="E170" i="40"/>
  <c r="D1543" i="32"/>
  <c r="E2278" i="32"/>
  <c r="E2286" i="32"/>
  <c r="E2284" i="32"/>
  <c r="E129" i="40"/>
  <c r="H170" i="40"/>
  <c r="D1548" i="32"/>
  <c r="E2283" i="32"/>
  <c r="D1388" i="32"/>
  <c r="H208" i="40"/>
  <c r="E207" i="40"/>
  <c r="E183" i="40"/>
  <c r="H184" i="40"/>
  <c r="H183" i="40" s="1"/>
  <c r="D700" i="32"/>
  <c r="D793" i="32" s="1"/>
  <c r="E2257" i="32"/>
  <c r="E2265" i="32"/>
  <c r="E2263" i="32"/>
  <c r="E2256" i="32"/>
  <c r="D2003" i="32"/>
  <c r="E1975" i="32" s="1"/>
  <c r="D1384" i="32"/>
  <c r="D51" i="39"/>
  <c r="G46" i="39"/>
  <c r="E102" i="40"/>
  <c r="D1490" i="32"/>
  <c r="D1430" i="32"/>
  <c r="D2030" i="32"/>
  <c r="G43" i="39"/>
  <c r="E119" i="40"/>
  <c r="E145" i="40"/>
  <c r="E1841" i="32"/>
  <c r="E1842" i="32"/>
  <c r="E1853" i="32"/>
  <c r="E1850" i="32"/>
  <c r="E2275" i="32"/>
  <c r="D2026" i="32"/>
  <c r="G21" i="40"/>
  <c r="G13" i="40" s="1"/>
  <c r="G60" i="40"/>
  <c r="D1262" i="32"/>
  <c r="D1740" i="32"/>
  <c r="E1716" i="32" s="1"/>
  <c r="E2302" i="32"/>
  <c r="E2300" i="32"/>
  <c r="E2299" i="32"/>
  <c r="F83" i="40"/>
  <c r="F62" i="40" s="1"/>
  <c r="D375" i="32"/>
  <c r="H123" i="40"/>
  <c r="H122" i="40" s="1"/>
  <c r="D23" i="40"/>
  <c r="D2172" i="32"/>
  <c r="D2155" i="32"/>
  <c r="E2133" i="32" s="1"/>
  <c r="D1267" i="32"/>
  <c r="H126" i="40"/>
  <c r="H125" i="40" s="1"/>
  <c r="E125" i="40"/>
  <c r="D1177" i="32"/>
  <c r="E1123" i="32" s="1"/>
  <c r="H103" i="40"/>
  <c r="H102" i="40" s="1"/>
  <c r="D218" i="40"/>
  <c r="D1454" i="32"/>
  <c r="H93" i="40"/>
  <c r="H91" i="40" s="1"/>
  <c r="H145" i="40"/>
  <c r="H110" i="40"/>
  <c r="D2207" i="32"/>
  <c r="D2019" i="32"/>
  <c r="E2361" i="32"/>
  <c r="E2365" i="32" s="1"/>
  <c r="E2358" i="32"/>
  <c r="E2356" i="32"/>
  <c r="E75" i="40"/>
  <c r="D1528" i="32"/>
  <c r="E2281" i="32"/>
  <c r="H167" i="40"/>
  <c r="H166" i="40" s="1"/>
  <c r="H130" i="40"/>
  <c r="H129" i="40" s="1"/>
  <c r="D1302" i="32"/>
  <c r="D359" i="32"/>
  <c r="D384" i="32"/>
  <c r="E439" i="3"/>
  <c r="E394" i="3"/>
  <c r="F69" i="27"/>
  <c r="F66" i="27" s="1"/>
  <c r="F112" i="39" s="1"/>
  <c r="G138" i="39"/>
  <c r="G126" i="39"/>
  <c r="H87" i="27"/>
  <c r="E85" i="27"/>
  <c r="E102" i="27"/>
  <c r="E153" i="27"/>
  <c r="H154" i="27"/>
  <c r="E1399" i="3"/>
  <c r="E1460" i="3"/>
  <c r="F74" i="27"/>
  <c r="G120" i="39"/>
  <c r="E118" i="39"/>
  <c r="G118" i="39" s="1"/>
  <c r="E139" i="39"/>
  <c r="G139" i="39" s="1"/>
  <c r="H199" i="27"/>
  <c r="H195" i="27" s="1"/>
  <c r="E80" i="27"/>
  <c r="E74" i="27"/>
  <c r="D154" i="3"/>
  <c r="H179" i="27"/>
  <c r="H177" i="27" s="1"/>
  <c r="E177" i="27"/>
  <c r="E20" i="27" s="1"/>
  <c r="H20" i="27" s="1"/>
  <c r="F83" i="27"/>
  <c r="F16" i="27" s="1"/>
  <c r="D997" i="3"/>
  <c r="D1648" i="3"/>
  <c r="D148" i="3"/>
  <c r="E79" i="27"/>
  <c r="H218" i="27"/>
  <c r="D217" i="27"/>
  <c r="H217" i="27" s="1"/>
  <c r="H186" i="27"/>
  <c r="E185" i="27"/>
  <c r="E63" i="27"/>
  <c r="D501" i="32"/>
  <c r="D123" i="27"/>
  <c r="D143" i="40"/>
  <c r="D19" i="40" s="1"/>
  <c r="D152" i="39" l="1"/>
  <c r="G47" i="39"/>
  <c r="E37" i="3"/>
  <c r="D201" i="27"/>
  <c r="H201" i="27" s="1"/>
  <c r="D9" i="35"/>
  <c r="D63" i="35"/>
  <c r="D62" i="35" s="1"/>
  <c r="D39" i="35" s="1"/>
  <c r="E62" i="35"/>
  <c r="E39" i="35" s="1"/>
  <c r="C63" i="35"/>
  <c r="H64" i="27"/>
  <c r="H63" i="27" s="1"/>
  <c r="E199" i="35"/>
  <c r="E184" i="35" s="1"/>
  <c r="C200" i="35"/>
  <c r="C199" i="35" s="1"/>
  <c r="T287" i="35"/>
  <c r="R287" i="35"/>
  <c r="D181" i="40"/>
  <c r="D21" i="40" s="1"/>
  <c r="P9" i="35"/>
  <c r="P135" i="35" s="1"/>
  <c r="H9" i="35"/>
  <c r="H135" i="35" s="1"/>
  <c r="J9" i="35"/>
  <c r="J135" i="35" s="1"/>
  <c r="O9" i="35"/>
  <c r="O135" i="35" s="1"/>
  <c r="S9" i="35"/>
  <c r="S135" i="35" s="1"/>
  <c r="J278" i="35"/>
  <c r="J277" i="35" s="1"/>
  <c r="J259" i="35" s="1"/>
  <c r="J287" i="35" s="1"/>
  <c r="D568" i="32"/>
  <c r="E489" i="32" s="1"/>
  <c r="H144" i="27"/>
  <c r="H143" i="27" s="1"/>
  <c r="H230" i="27"/>
  <c r="H229" i="27" s="1"/>
  <c r="H227" i="27" s="1"/>
  <c r="H169" i="27"/>
  <c r="H166" i="27" s="1"/>
  <c r="G9" i="35"/>
  <c r="G135" i="35" s="1"/>
  <c r="F9" i="35"/>
  <c r="F135" i="35" s="1"/>
  <c r="D1370" i="32"/>
  <c r="D1419" i="32" s="1"/>
  <c r="H85" i="27"/>
  <c r="H119" i="27"/>
  <c r="H118" i="27" s="1"/>
  <c r="H153" i="27"/>
  <c r="E2105" i="3"/>
  <c r="H185" i="27"/>
  <c r="E274" i="32"/>
  <c r="E238" i="32"/>
  <c r="E239" i="32"/>
  <c r="H163" i="27"/>
  <c r="H162" i="27" s="1"/>
  <c r="D141" i="27"/>
  <c r="D18" i="27" s="1"/>
  <c r="L154" i="35"/>
  <c r="L287" i="35" s="1"/>
  <c r="E154" i="35"/>
  <c r="E73" i="27"/>
  <c r="N154" i="35"/>
  <c r="U154" i="35"/>
  <c r="U287" i="35" s="1"/>
  <c r="H60" i="27"/>
  <c r="H58" i="27" s="1"/>
  <c r="P154" i="35"/>
  <c r="P287" i="35" s="1"/>
  <c r="F154" i="35"/>
  <c r="Q154" i="35"/>
  <c r="Q287" i="35" s="1"/>
  <c r="E77" i="27"/>
  <c r="N277" i="35"/>
  <c r="N259" i="35" s="1"/>
  <c r="D115" i="3"/>
  <c r="D114" i="3" s="1"/>
  <c r="H97" i="27"/>
  <c r="H94" i="27" s="1"/>
  <c r="M277" i="35"/>
  <c r="M259" i="35" s="1"/>
  <c r="O154" i="35"/>
  <c r="O287" i="35" s="1"/>
  <c r="G154" i="35"/>
  <c r="D106" i="27"/>
  <c r="D102" i="27" s="1"/>
  <c r="M154" i="35"/>
  <c r="D34" i="3"/>
  <c r="D29" i="3"/>
  <c r="D27" i="3" s="1"/>
  <c r="D33" i="3"/>
  <c r="D79" i="27" s="1"/>
  <c r="H79" i="27" s="1"/>
  <c r="R9" i="35"/>
  <c r="R135" i="35" s="1"/>
  <c r="Q9" i="35"/>
  <c r="Q135" i="35" s="1"/>
  <c r="E2248" i="3"/>
  <c r="E2333" i="3" s="1"/>
  <c r="F77" i="27"/>
  <c r="F73" i="27"/>
  <c r="F131" i="39"/>
  <c r="E1912" i="32"/>
  <c r="E1909" i="32"/>
  <c r="E1927" i="32"/>
  <c r="E665" i="32"/>
  <c r="I9" i="35"/>
  <c r="I135" i="35" s="1"/>
  <c r="E1237" i="32"/>
  <c r="E574" i="3"/>
  <c r="E74" i="3"/>
  <c r="E1937" i="32"/>
  <c r="D183" i="27"/>
  <c r="D22" i="27" s="1"/>
  <c r="H86" i="40"/>
  <c r="E1867" i="32"/>
  <c r="E1632" i="3"/>
  <c r="E1668" i="3" s="1"/>
  <c r="E266" i="3"/>
  <c r="E621" i="3"/>
  <c r="E351" i="3"/>
  <c r="E386" i="3" s="1"/>
  <c r="I278" i="35"/>
  <c r="K277" i="35"/>
  <c r="K259" i="35" s="1"/>
  <c r="K287" i="35" s="1"/>
  <c r="D154" i="35"/>
  <c r="I154" i="35"/>
  <c r="C178" i="35"/>
  <c r="C167" i="35"/>
  <c r="C174" i="35"/>
  <c r="C203" i="35"/>
  <c r="H81" i="40"/>
  <c r="H85" i="40"/>
  <c r="D103" i="32"/>
  <c r="C33" i="35"/>
  <c r="C29" i="35"/>
  <c r="D99" i="32"/>
  <c r="D95" i="32"/>
  <c r="C22" i="35"/>
  <c r="E9" i="35"/>
  <c r="E135" i="35" s="1"/>
  <c r="E1371" i="3"/>
  <c r="E272" i="32"/>
  <c r="E270" i="32"/>
  <c r="F41" i="39"/>
  <c r="F39" i="39" s="1"/>
  <c r="E245" i="32"/>
  <c r="E1933" i="32"/>
  <c r="E1942" i="32"/>
  <c r="E1940" i="32"/>
  <c r="E1931" i="32"/>
  <c r="E1929" i="32"/>
  <c r="E1772" i="32"/>
  <c r="E1753" i="32"/>
  <c r="E1757" i="32"/>
  <c r="E2049" i="32"/>
  <c r="E255" i="32"/>
  <c r="E1802" i="32"/>
  <c r="E1754" i="32"/>
  <c r="D2212" i="32"/>
  <c r="E1793" i="32"/>
  <c r="E2068" i="32"/>
  <c r="E236" i="32"/>
  <c r="E1797" i="32"/>
  <c r="E1794" i="32"/>
  <c r="E2045" i="32"/>
  <c r="E2039" i="32"/>
  <c r="E1763" i="32"/>
  <c r="E1777" i="32"/>
  <c r="E1760" i="32"/>
  <c r="E2062" i="32"/>
  <c r="E1930" i="32"/>
  <c r="E1782" i="32"/>
  <c r="E1784" i="32"/>
  <c r="E1768" i="32"/>
  <c r="E2042" i="32"/>
  <c r="E2041" i="32"/>
  <c r="E1943" i="32"/>
  <c r="E1766" i="32"/>
  <c r="E1758" i="32"/>
  <c r="E2048" i="32"/>
  <c r="E1934" i="32"/>
  <c r="E1789" i="32"/>
  <c r="E1775" i="32"/>
  <c r="E2036" i="32"/>
  <c r="E1809" i="32"/>
  <c r="E1785" i="32"/>
  <c r="E982" i="3"/>
  <c r="E1070" i="3" s="1"/>
  <c r="E141" i="27"/>
  <c r="E18" i="27" s="1"/>
  <c r="E1947" i="3"/>
  <c r="E2005" i="3" s="1"/>
  <c r="E1305" i="3"/>
  <c r="E1363" i="3" s="1"/>
  <c r="E1888" i="3"/>
  <c r="E1939" i="3" s="1"/>
  <c r="E260" i="32"/>
  <c r="E254" i="32"/>
  <c r="E247" i="32"/>
  <c r="E266" i="32"/>
  <c r="E242" i="32"/>
  <c r="E241" i="32"/>
  <c r="E243" i="32"/>
  <c r="E2038" i="32"/>
  <c r="E2047" i="32"/>
  <c r="E2064" i="32"/>
  <c r="E1803" i="32"/>
  <c r="E276" i="32"/>
  <c r="E234" i="32"/>
  <c r="E1806" i="32"/>
  <c r="E1790" i="32"/>
  <c r="E1764" i="32"/>
  <c r="E1759" i="32"/>
  <c r="E1779" i="32"/>
  <c r="E25" i="40"/>
  <c r="E85" i="39"/>
  <c r="E1774" i="32"/>
  <c r="E1755" i="32"/>
  <c r="E1769" i="32"/>
  <c r="H220" i="40"/>
  <c r="E231" i="32"/>
  <c r="E83" i="40"/>
  <c r="E237" i="32"/>
  <c r="E261" i="32"/>
  <c r="E233" i="32"/>
  <c r="E253" i="32"/>
  <c r="E79" i="40"/>
  <c r="E1799" i="32"/>
  <c r="E1762" i="32"/>
  <c r="E1800" i="32"/>
  <c r="E1767" i="32"/>
  <c r="E1808" i="32"/>
  <c r="E251" i="32"/>
  <c r="E89" i="40"/>
  <c r="E17" i="40" s="1"/>
  <c r="E246" i="32"/>
  <c r="E248" i="32"/>
  <c r="E264" i="32"/>
  <c r="E1788" i="32"/>
  <c r="E1792" i="32"/>
  <c r="E1812" i="32"/>
  <c r="E23" i="39"/>
  <c r="E662" i="32"/>
  <c r="E657" i="32"/>
  <c r="E678" i="32"/>
  <c r="E2032" i="32"/>
  <c r="E1734" i="32"/>
  <c r="E423" i="32"/>
  <c r="E1956" i="32"/>
  <c r="E2022" i="32"/>
  <c r="E2019" i="32"/>
  <c r="E1172" i="32"/>
  <c r="H181" i="40"/>
  <c r="E1936" i="32"/>
  <c r="E1926" i="32"/>
  <c r="E143" i="40"/>
  <c r="E19" i="40" s="1"/>
  <c r="H19" i="40" s="1"/>
  <c r="E143" i="3"/>
  <c r="E189" i="3" s="1"/>
  <c r="F60" i="40"/>
  <c r="F15" i="40"/>
  <c r="F13" i="40" s="1"/>
  <c r="D370" i="32"/>
  <c r="E73" i="40"/>
  <c r="F21" i="39"/>
  <c r="F19" i="39" s="1"/>
  <c r="D49" i="39"/>
  <c r="E338" i="32"/>
  <c r="E330" i="32"/>
  <c r="E321" i="32"/>
  <c r="E313" i="32"/>
  <c r="E296" i="32"/>
  <c r="E267" i="32"/>
  <c r="E324" i="32"/>
  <c r="E339" i="32"/>
  <c r="E337" i="32"/>
  <c r="E320" i="32"/>
  <c r="E312" i="32"/>
  <c r="E303" i="32"/>
  <c r="E359" i="32"/>
  <c r="E350" i="32"/>
  <c r="E316" i="32"/>
  <c r="E344" i="32"/>
  <c r="E302" i="32"/>
  <c r="E294" i="32"/>
  <c r="E265" i="32"/>
  <c r="E343" i="32"/>
  <c r="E335" i="32"/>
  <c r="E301" i="32"/>
  <c r="E293" i="32"/>
  <c r="E351" i="32"/>
  <c r="E342" i="32"/>
  <c r="E317" i="32"/>
  <c r="E309" i="32"/>
  <c r="E341" i="32"/>
  <c r="E308" i="32"/>
  <c r="E297" i="32"/>
  <c r="E332" i="32"/>
  <c r="E298" i="32"/>
  <c r="E290" i="32"/>
  <c r="E357" i="32"/>
  <c r="E331" i="32"/>
  <c r="E314" i="32"/>
  <c r="E289" i="32"/>
  <c r="E292" i="32"/>
  <c r="E258" i="32"/>
  <c r="E323" i="32"/>
  <c r="E334" i="32"/>
  <c r="E356" i="32"/>
  <c r="E329" i="32"/>
  <c r="E306" i="32"/>
  <c r="E311" i="32"/>
  <c r="E347" i="32"/>
  <c r="E300" i="32"/>
  <c r="E319" i="32"/>
  <c r="E287" i="32"/>
  <c r="E349" i="32"/>
  <c r="H143" i="40"/>
  <c r="D1254" i="32"/>
  <c r="E2100" i="32"/>
  <c r="E2158" i="32"/>
  <c r="E2102" i="32"/>
  <c r="E2099" i="32"/>
  <c r="E206" i="40"/>
  <c r="H207" i="40"/>
  <c r="H206" i="40" s="1"/>
  <c r="H204" i="40" s="1"/>
  <c r="E34" i="39"/>
  <c r="D85" i="39"/>
  <c r="H218" i="40"/>
  <c r="D25" i="40"/>
  <c r="E2097" i="32"/>
  <c r="E1158" i="32"/>
  <c r="E1141" i="32"/>
  <c r="E1151" i="32"/>
  <c r="E1142" i="32"/>
  <c r="E1131" i="32"/>
  <c r="E1169" i="32"/>
  <c r="E1140" i="32"/>
  <c r="E1130" i="32"/>
  <c r="E1120" i="32"/>
  <c r="E1168" i="32"/>
  <c r="E1159" i="32"/>
  <c r="E1149" i="32"/>
  <c r="E1119" i="32"/>
  <c r="E1111" i="32"/>
  <c r="E1157" i="32"/>
  <c r="E1148" i="32"/>
  <c r="E1138" i="32"/>
  <c r="E1127" i="32"/>
  <c r="E1118" i="32"/>
  <c r="E1110" i="32"/>
  <c r="E1177" i="32"/>
  <c r="E1166" i="32"/>
  <c r="E1156" i="32"/>
  <c r="E1147" i="32"/>
  <c r="E1126" i="32"/>
  <c r="E1164" i="32"/>
  <c r="E1134" i="32"/>
  <c r="E1115" i="32"/>
  <c r="E1107" i="32"/>
  <c r="E1125" i="32"/>
  <c r="E1114" i="32"/>
  <c r="E1155" i="32"/>
  <c r="E1135" i="32"/>
  <c r="E1175" i="32"/>
  <c r="E1152" i="32"/>
  <c r="E1106" i="32"/>
  <c r="E1165" i="32"/>
  <c r="E1113" i="32"/>
  <c r="E1154" i="32"/>
  <c r="E1145" i="32"/>
  <c r="E1109" i="32"/>
  <c r="E1174" i="32"/>
  <c r="E1133" i="32"/>
  <c r="E1117" i="32"/>
  <c r="E1162" i="32"/>
  <c r="E1137" i="32"/>
  <c r="E1129" i="32"/>
  <c r="D32" i="39"/>
  <c r="E454" i="32"/>
  <c r="E446" i="32"/>
  <c r="E437" i="32"/>
  <c r="E429" i="32"/>
  <c r="E461" i="32"/>
  <c r="E469" i="32"/>
  <c r="E460" i="32"/>
  <c r="E435" i="32"/>
  <c r="E451" i="32"/>
  <c r="E467" i="32"/>
  <c r="E448" i="32"/>
  <c r="E439" i="32"/>
  <c r="E431" i="32"/>
  <c r="E457" i="32"/>
  <c r="E438" i="32"/>
  <c r="E430" i="32"/>
  <c r="E426" i="32"/>
  <c r="E434" i="32"/>
  <c r="E466" i="32"/>
  <c r="E447" i="32"/>
  <c r="E464" i="32"/>
  <c r="E440" i="32"/>
  <c r="E443" i="32"/>
  <c r="E459" i="32"/>
  <c r="E428" i="32"/>
  <c r="E425" i="32"/>
  <c r="E445" i="32"/>
  <c r="E453" i="32"/>
  <c r="E456" i="32"/>
  <c r="E450" i="32"/>
  <c r="E433" i="32"/>
  <c r="D1541" i="32"/>
  <c r="E2071" i="32"/>
  <c r="E1879" i="32"/>
  <c r="E1871" i="32"/>
  <c r="E1878" i="32"/>
  <c r="E1870" i="32"/>
  <c r="E1893" i="32"/>
  <c r="E1884" i="32"/>
  <c r="E1891" i="32"/>
  <c r="E1882" i="32"/>
  <c r="E1874" i="32"/>
  <c r="E1890" i="32"/>
  <c r="E1875" i="32"/>
  <c r="E1889" i="32"/>
  <c r="E1883" i="32"/>
  <c r="E1881" i="32"/>
  <c r="E1869" i="32"/>
  <c r="E1887" i="32"/>
  <c r="E1877" i="32"/>
  <c r="E1873" i="32"/>
  <c r="E2125" i="32"/>
  <c r="E2141" i="32"/>
  <c r="E2124" i="32"/>
  <c r="E2116" i="32"/>
  <c r="E2140" i="32"/>
  <c r="E2147" i="32"/>
  <c r="E2139" i="32"/>
  <c r="E2130" i="32"/>
  <c r="E2155" i="32"/>
  <c r="E2129" i="32"/>
  <c r="E2121" i="32"/>
  <c r="E2153" i="32"/>
  <c r="E2144" i="32"/>
  <c r="E2136" i="32"/>
  <c r="E2119" i="32"/>
  <c r="E2128" i="32"/>
  <c r="E2143" i="32"/>
  <c r="E2120" i="32"/>
  <c r="E2135" i="32"/>
  <c r="E2118" i="32"/>
  <c r="E2152" i="32"/>
  <c r="E2150" i="32"/>
  <c r="E2123" i="32"/>
  <c r="E2113" i="32"/>
  <c r="E2138" i="32"/>
  <c r="E2146" i="32"/>
  <c r="E2115" i="32"/>
  <c r="E2127" i="32"/>
  <c r="D1289" i="32"/>
  <c r="E2058" i="32"/>
  <c r="E2066" i="32"/>
  <c r="E2057" i="32"/>
  <c r="E2021" i="32"/>
  <c r="E2020" i="32"/>
  <c r="E2003" i="32"/>
  <c r="E2054" i="32"/>
  <c r="E2001" i="32"/>
  <c r="E2052" i="32"/>
  <c r="E2023" i="32"/>
  <c r="E2017" i="32"/>
  <c r="E1966" i="32"/>
  <c r="E1958" i="32"/>
  <c r="E2053" i="32"/>
  <c r="E1982" i="32"/>
  <c r="E2051" i="32"/>
  <c r="E1981" i="32"/>
  <c r="E1972" i="32"/>
  <c r="E2000" i="32"/>
  <c r="E1988" i="32"/>
  <c r="E1971" i="32"/>
  <c r="E1963" i="32"/>
  <c r="E2024" i="32"/>
  <c r="E1959" i="32"/>
  <c r="E1987" i="32"/>
  <c r="E1970" i="32"/>
  <c r="E1985" i="32"/>
  <c r="E1984" i="32"/>
  <c r="E1967" i="32"/>
  <c r="E1993" i="32"/>
  <c r="E1962" i="32"/>
  <c r="E1994" i="32"/>
  <c r="E2059" i="32"/>
  <c r="E2014" i="32"/>
  <c r="E1969" i="32"/>
  <c r="E1999" i="32"/>
  <c r="E1977" i="32"/>
  <c r="E2056" i="32"/>
  <c r="E1991" i="32"/>
  <c r="E2016" i="32"/>
  <c r="E1980" i="32"/>
  <c r="E1965" i="32"/>
  <c r="E1961" i="32"/>
  <c r="E2026" i="32"/>
  <c r="E2030" i="32"/>
  <c r="E1997" i="32"/>
  <c r="E51" i="39"/>
  <c r="E49" i="39" s="1"/>
  <c r="E39" i="39" s="1"/>
  <c r="E181" i="40"/>
  <c r="E21" i="40" s="1"/>
  <c r="E327" i="32"/>
  <c r="E1104" i="32"/>
  <c r="E1722" i="32"/>
  <c r="E1731" i="32"/>
  <c r="E1740" i="32"/>
  <c r="E1737" i="32"/>
  <c r="E1724" i="32"/>
  <c r="E1719" i="32"/>
  <c r="E1725" i="32"/>
  <c r="E1736" i="32"/>
  <c r="E1730" i="32"/>
  <c r="E1718" i="32"/>
  <c r="E1721" i="32"/>
  <c r="E2027" i="32"/>
  <c r="D1005" i="32"/>
  <c r="E971" i="32" s="1"/>
  <c r="E2031" i="32"/>
  <c r="E1243" i="32"/>
  <c r="E1224" i="32"/>
  <c r="E1241" i="32"/>
  <c r="E1227" i="32"/>
  <c r="E1211" i="32"/>
  <c r="E1238" i="32"/>
  <c r="E1223" i="32"/>
  <c r="E1190" i="32"/>
  <c r="E1222" i="32"/>
  <c r="E1200" i="32"/>
  <c r="E1199" i="32"/>
  <c r="E1228" i="32"/>
  <c r="E1217" i="32"/>
  <c r="E1208" i="32"/>
  <c r="E1195" i="32"/>
  <c r="E1240" i="32"/>
  <c r="E1204" i="32"/>
  <c r="E1214" i="32"/>
  <c r="E1191" i="32"/>
  <c r="E1226" i="32"/>
  <c r="E1205" i="32"/>
  <c r="E1225" i="32"/>
  <c r="E1203" i="32"/>
  <c r="E1216" i="32"/>
  <c r="E1194" i="32"/>
  <c r="E1193" i="32"/>
  <c r="E1198" i="32"/>
  <c r="E1213" i="32"/>
  <c r="E1188" i="32"/>
  <c r="E1220" i="32"/>
  <c r="E1239" i="32"/>
  <c r="E1210" i="32"/>
  <c r="E1202" i="32"/>
  <c r="E2033" i="32"/>
  <c r="E354" i="32"/>
  <c r="E2028" i="32"/>
  <c r="E663" i="32"/>
  <c r="E681" i="32"/>
  <c r="E660" i="32"/>
  <c r="E689" i="32"/>
  <c r="E687" i="32"/>
  <c r="E686" i="32"/>
  <c r="E674" i="32"/>
  <c r="E659" i="32"/>
  <c r="E675" i="32"/>
  <c r="E664" i="32"/>
  <c r="E668" i="32"/>
  <c r="E669" i="32"/>
  <c r="E672" i="32"/>
  <c r="E673" i="32"/>
  <c r="E680" i="32"/>
  <c r="E684" i="32"/>
  <c r="E670" i="32"/>
  <c r="E481" i="3"/>
  <c r="E1767" i="3"/>
  <c r="E1808" i="3" s="1"/>
  <c r="E115" i="39"/>
  <c r="E83" i="27"/>
  <c r="E16" i="27" s="1"/>
  <c r="E183" i="27"/>
  <c r="E22" i="27" s="1"/>
  <c r="E143" i="39"/>
  <c r="E141" i="39" s="1"/>
  <c r="G152" i="39"/>
  <c r="D149" i="39"/>
  <c r="G149" i="39" s="1"/>
  <c r="E133" i="39"/>
  <c r="D141" i="39"/>
  <c r="H123" i="27"/>
  <c r="H122" i="27" s="1"/>
  <c r="D122" i="27"/>
  <c r="C62" i="35" l="1"/>
  <c r="C39" i="35" s="1"/>
  <c r="D132" i="32"/>
  <c r="H183" i="27"/>
  <c r="F113" i="39"/>
  <c r="D135" i="35"/>
  <c r="C137" i="35" s="1"/>
  <c r="C184" i="35"/>
  <c r="H21" i="40"/>
  <c r="H278" i="35"/>
  <c r="E278" i="35" s="1"/>
  <c r="E277" i="35" s="1"/>
  <c r="E259" i="35" s="1"/>
  <c r="E287" i="35" s="1"/>
  <c r="E1379" i="32"/>
  <c r="E1380" i="32"/>
  <c r="E1381" i="32"/>
  <c r="N287" i="35"/>
  <c r="H18" i="27"/>
  <c r="E2191" i="3"/>
  <c r="H141" i="27"/>
  <c r="E710" i="3"/>
  <c r="H106" i="27"/>
  <c r="H102" i="27" s="1"/>
  <c r="D31" i="3"/>
  <c r="M287" i="35"/>
  <c r="D215" i="27"/>
  <c r="D75" i="27"/>
  <c r="H75" i="27" s="1"/>
  <c r="D80" i="27"/>
  <c r="H80" i="27" s="1"/>
  <c r="D1555" i="32"/>
  <c r="E1524" i="32" s="1"/>
  <c r="F56" i="27"/>
  <c r="F54" i="27" s="1"/>
  <c r="E1479" i="3"/>
  <c r="E613" i="3"/>
  <c r="E2182" i="32"/>
  <c r="E2180" i="32"/>
  <c r="E204" i="40"/>
  <c r="E23" i="40" s="1"/>
  <c r="H23" i="40" s="1"/>
  <c r="E557" i="32"/>
  <c r="E559" i="32"/>
  <c r="E560" i="32"/>
  <c r="H22" i="27"/>
  <c r="E984" i="32"/>
  <c r="E977" i="32"/>
  <c r="G41" i="39"/>
  <c r="C9" i="35"/>
  <c r="F278" i="35"/>
  <c r="I277" i="35"/>
  <c r="I259" i="35" s="1"/>
  <c r="I287" i="35" s="1"/>
  <c r="G278" i="35"/>
  <c r="C154" i="35"/>
  <c r="D69" i="27"/>
  <c r="D66" i="27" s="1"/>
  <c r="D116" i="27"/>
  <c r="D78" i="27"/>
  <c r="D74" i="27"/>
  <c r="D80" i="40"/>
  <c r="D98" i="32"/>
  <c r="D84" i="40"/>
  <c r="D102" i="32"/>
  <c r="D75" i="40"/>
  <c r="D93" i="32"/>
  <c r="E776" i="32"/>
  <c r="E781" i="32"/>
  <c r="F17" i="39"/>
  <c r="F15" i="39" s="1"/>
  <c r="F13" i="39" s="1"/>
  <c r="E2212" i="32"/>
  <c r="H25" i="40"/>
  <c r="F111" i="39"/>
  <c r="F109" i="39" s="1"/>
  <c r="F107" i="39" s="1"/>
  <c r="F105" i="39" s="1"/>
  <c r="E2023" i="3"/>
  <c r="E2195" i="32"/>
  <c r="E2189" i="32"/>
  <c r="E2179" i="32"/>
  <c r="E2187" i="32"/>
  <c r="E2194" i="32"/>
  <c r="E2178" i="32"/>
  <c r="E2305" i="32"/>
  <c r="E2331" i="32" s="1"/>
  <c r="E2204" i="32"/>
  <c r="E2184" i="32"/>
  <c r="E2198" i="32"/>
  <c r="E2186" i="32"/>
  <c r="E2188" i="32"/>
  <c r="E2199" i="32"/>
  <c r="E2192" i="32"/>
  <c r="E2201" i="32"/>
  <c r="E2172" i="32"/>
  <c r="E2174" i="32"/>
  <c r="E2183" i="32"/>
  <c r="E2177" i="32"/>
  <c r="E2210" i="32"/>
  <c r="E2175" i="32"/>
  <c r="E2207" i="32"/>
  <c r="E2209" i="32"/>
  <c r="E2197" i="32"/>
  <c r="E2203" i="32"/>
  <c r="G85" i="39"/>
  <c r="E21" i="39"/>
  <c r="G49" i="39"/>
  <c r="E960" i="32"/>
  <c r="E113" i="39"/>
  <c r="D412" i="32"/>
  <c r="E370" i="32" s="1"/>
  <c r="G51" i="39"/>
  <c r="E32" i="39"/>
  <c r="G32" i="39" s="1"/>
  <c r="G34" i="39"/>
  <c r="D1276" i="32"/>
  <c r="E1005" i="32"/>
  <c r="E998" i="32"/>
  <c r="E991" i="32"/>
  <c r="E992" i="32"/>
  <c r="E987" i="32"/>
  <c r="E997" i="32"/>
  <c r="E1003" i="32"/>
  <c r="E970" i="32"/>
  <c r="E963" i="32"/>
  <c r="E950" i="32"/>
  <c r="E962" i="32"/>
  <c r="E981" i="32"/>
  <c r="E946" i="32"/>
  <c r="E952" i="32"/>
  <c r="E980" i="32"/>
  <c r="E955" i="32"/>
  <c r="E954" i="32"/>
  <c r="E947" i="32"/>
  <c r="E967" i="32"/>
  <c r="E943" i="32"/>
  <c r="E956" i="32"/>
  <c r="E966" i="32"/>
  <c r="E973" i="32"/>
  <c r="E957" i="32"/>
  <c r="E978" i="32"/>
  <c r="E986" i="32"/>
  <c r="E990" i="32"/>
  <c r="E974" i="32"/>
  <c r="E976" i="32"/>
  <c r="E942" i="32"/>
  <c r="E951" i="32"/>
  <c r="E995" i="32"/>
  <c r="E1002" i="32"/>
  <c r="E945" i="32"/>
  <c r="E989" i="32"/>
  <c r="E940" i="32"/>
  <c r="E969" i="32"/>
  <c r="E965" i="32"/>
  <c r="E748" i="32"/>
  <c r="E700" i="32"/>
  <c r="F10" i="39"/>
  <c r="E791" i="32"/>
  <c r="E785" i="32"/>
  <c r="E788" i="32"/>
  <c r="E793" i="32"/>
  <c r="E782" i="32"/>
  <c r="E786" i="32"/>
  <c r="E717" i="32"/>
  <c r="E729" i="32"/>
  <c r="E707" i="32"/>
  <c r="E772" i="32"/>
  <c r="E722" i="32"/>
  <c r="E755" i="32"/>
  <c r="E743" i="32"/>
  <c r="E760" i="32"/>
  <c r="E705" i="32"/>
  <c r="E744" i="32"/>
  <c r="E779" i="32"/>
  <c r="E766" i="32"/>
  <c r="E756" i="32"/>
  <c r="E771" i="32"/>
  <c r="E733" i="32"/>
  <c r="E734" i="32"/>
  <c r="E759" i="32"/>
  <c r="E706" i="32"/>
  <c r="E773" i="32"/>
  <c r="E780" i="32"/>
  <c r="E716" i="32"/>
  <c r="E790" i="32"/>
  <c r="E761" i="32"/>
  <c r="E751" i="32"/>
  <c r="E723" i="32"/>
  <c r="E753" i="32"/>
  <c r="E732" i="32"/>
  <c r="E770" i="32"/>
  <c r="E750" i="32"/>
  <c r="E711" i="32"/>
  <c r="E712" i="32"/>
  <c r="E762" i="32"/>
  <c r="E739" i="32"/>
  <c r="E769" i="32"/>
  <c r="E727" i="32"/>
  <c r="E728" i="32"/>
  <c r="E745" i="32"/>
  <c r="E784" i="32"/>
  <c r="E737" i="32"/>
  <c r="E724" i="32"/>
  <c r="E740" i="32"/>
  <c r="E703" i="32"/>
  <c r="E763" i="32"/>
  <c r="E715" i="32"/>
  <c r="E752" i="32"/>
  <c r="E702" i="32"/>
  <c r="E726" i="32"/>
  <c r="E731" i="32"/>
  <c r="E778" i="32"/>
  <c r="E768" i="32"/>
  <c r="E714" i="32"/>
  <c r="E710" i="32"/>
  <c r="E758" i="32"/>
  <c r="E742" i="32"/>
  <c r="E736" i="32"/>
  <c r="E765" i="32"/>
  <c r="D1358" i="32"/>
  <c r="E62" i="40"/>
  <c r="E20" i="39"/>
  <c r="E1000" i="32"/>
  <c r="E720" i="32"/>
  <c r="D39" i="39"/>
  <c r="G39" i="39" s="1"/>
  <c r="E131" i="39"/>
  <c r="G133" i="39"/>
  <c r="G143" i="39"/>
  <c r="E542" i="32"/>
  <c r="E535" i="32"/>
  <c r="E530" i="32"/>
  <c r="E525" i="32"/>
  <c r="E518" i="32"/>
  <c r="E513" i="32"/>
  <c r="E508" i="32"/>
  <c r="E503" i="32"/>
  <c r="E496" i="32"/>
  <c r="E491" i="32"/>
  <c r="E484" i="32"/>
  <c r="E526" i="32"/>
  <c r="E565" i="32"/>
  <c r="E551" i="32"/>
  <c r="E546" i="32"/>
  <c r="E543" i="32"/>
  <c r="E531" i="32"/>
  <c r="E515" i="32"/>
  <c r="E497" i="32"/>
  <c r="E480" i="32"/>
  <c r="E566" i="32"/>
  <c r="E540" i="32"/>
  <c r="E533" i="32"/>
  <c r="E529" i="32"/>
  <c r="E524" i="32"/>
  <c r="E517" i="32"/>
  <c r="E512" i="32"/>
  <c r="E507" i="32"/>
  <c r="E495" i="32"/>
  <c r="E488" i="32"/>
  <c r="E483" i="32"/>
  <c r="E563" i="32"/>
  <c r="E550" i="32"/>
  <c r="E554" i="32"/>
  <c r="E519" i="32"/>
  <c r="E504" i="32"/>
  <c r="E486" i="32"/>
  <c r="E547" i="32"/>
  <c r="E544" i="32"/>
  <c r="E537" i="32"/>
  <c r="E532" i="32"/>
  <c r="E527" i="32"/>
  <c r="E522" i="32"/>
  <c r="E516" i="32"/>
  <c r="E498" i="32"/>
  <c r="E493" i="32"/>
  <c r="E487" i="32"/>
  <c r="E482" i="32"/>
  <c r="E568" i="32"/>
  <c r="E548" i="32"/>
  <c r="E536" i="32"/>
  <c r="E509" i="32"/>
  <c r="E492" i="32"/>
  <c r="E553" i="32"/>
  <c r="E510" i="32"/>
  <c r="E506" i="32"/>
  <c r="E501" i="32"/>
  <c r="G141" i="39"/>
  <c r="D131" i="39"/>
  <c r="C135" i="35" l="1"/>
  <c r="C138" i="35" s="1"/>
  <c r="H277" i="35"/>
  <c r="H259" i="35" s="1"/>
  <c r="H287" i="35" s="1"/>
  <c r="D120" i="40"/>
  <c r="D131" i="32"/>
  <c r="D108" i="32" s="1"/>
  <c r="E1479" i="32"/>
  <c r="E1467" i="32"/>
  <c r="E1531" i="32"/>
  <c r="E1430" i="32"/>
  <c r="E2337" i="3"/>
  <c r="D73" i="27"/>
  <c r="E1480" i="32"/>
  <c r="E1470" i="32"/>
  <c r="E1432" i="32"/>
  <c r="E1514" i="32"/>
  <c r="E1504" i="32"/>
  <c r="E1510" i="32"/>
  <c r="E1511" i="32"/>
  <c r="E1535" i="32"/>
  <c r="E1450" i="32"/>
  <c r="E1493" i="32"/>
  <c r="E1462" i="32"/>
  <c r="E1442" i="32"/>
  <c r="E1537" i="32"/>
  <c r="E1551" i="32"/>
  <c r="E1502" i="32"/>
  <c r="E1544" i="32"/>
  <c r="E1519" i="32"/>
  <c r="E1464" i="32"/>
  <c r="E1500" i="32"/>
  <c r="E1454" i="32"/>
  <c r="E1505" i="32"/>
  <c r="E1509" i="32"/>
  <c r="E1439" i="32"/>
  <c r="E1441" i="32"/>
  <c r="E1494" i="32"/>
  <c r="E1437" i="32"/>
  <c r="E1499" i="32"/>
  <c r="E1552" i="32"/>
  <c r="E1508" i="32"/>
  <c r="E1485" i="32"/>
  <c r="E1528" i="32"/>
  <c r="E1448" i="32"/>
  <c r="E1517" i="32"/>
  <c r="E1451" i="32"/>
  <c r="E1545" i="32"/>
  <c r="E1484" i="32"/>
  <c r="E1501" i="32"/>
  <c r="E1434" i="32"/>
  <c r="E1449" i="32"/>
  <c r="E1506" i="32"/>
  <c r="E1525" i="32"/>
  <c r="E1543" i="32"/>
  <c r="E1548" i="32"/>
  <c r="E1550" i="32"/>
  <c r="E1463" i="32"/>
  <c r="E1440" i="32"/>
  <c r="E1523" i="32"/>
  <c r="E1496" i="32"/>
  <c r="E1444" i="32"/>
  <c r="E1456" i="32"/>
  <c r="E1487" i="32"/>
  <c r="E1460" i="32"/>
  <c r="E1486" i="32"/>
  <c r="E1490" i="32"/>
  <c r="E1466" i="32"/>
  <c r="E1521" i="32"/>
  <c r="E1515" i="32"/>
  <c r="E1436" i="32"/>
  <c r="E1474" i="32"/>
  <c r="E1468" i="32"/>
  <c r="E1457" i="32"/>
  <c r="E1477" i="32"/>
  <c r="E1555" i="32"/>
  <c r="E1538" i="32"/>
  <c r="E1534" i="32"/>
  <c r="E1541" i="32"/>
  <c r="E1530" i="32"/>
  <c r="E1445" i="32"/>
  <c r="E1497" i="32"/>
  <c r="E1459" i="32"/>
  <c r="E1518" i="32"/>
  <c r="E1522" i="32"/>
  <c r="E1513" i="32"/>
  <c r="E1495" i="32"/>
  <c r="E1471" i="32"/>
  <c r="E1533" i="32"/>
  <c r="E1492" i="32"/>
  <c r="E1483" i="32"/>
  <c r="E1476" i="32"/>
  <c r="E1433" i="32"/>
  <c r="E1507" i="32"/>
  <c r="E1469" i="32"/>
  <c r="E1446" i="32"/>
  <c r="E1473" i="32"/>
  <c r="E1520" i="32"/>
  <c r="E1532" i="32"/>
  <c r="H215" i="27"/>
  <c r="H214" i="27" s="1"/>
  <c r="D214" i="27"/>
  <c r="D77" i="27"/>
  <c r="E1317" i="32"/>
  <c r="E1318" i="32"/>
  <c r="E1289" i="32"/>
  <c r="E1315" i="32"/>
  <c r="E1314" i="32"/>
  <c r="F14" i="27"/>
  <c r="F12" i="27" s="1"/>
  <c r="E1400" i="32"/>
  <c r="E1399" i="32"/>
  <c r="E1397" i="32"/>
  <c r="E1396" i="32"/>
  <c r="E1402" i="32"/>
  <c r="D82" i="32"/>
  <c r="D278" i="35"/>
  <c r="D277" i="35" s="1"/>
  <c r="D259" i="35" s="1"/>
  <c r="D287" i="35" s="1"/>
  <c r="G277" i="35"/>
  <c r="G259" i="35" s="1"/>
  <c r="G287" i="35" s="1"/>
  <c r="C278" i="35"/>
  <c r="D122" i="3" s="1"/>
  <c r="D121" i="3" s="1"/>
  <c r="F277" i="35"/>
  <c r="D115" i="27"/>
  <c r="D83" i="27" s="1"/>
  <c r="H116" i="27"/>
  <c r="H115" i="27" s="1"/>
  <c r="H83" i="27" s="1"/>
  <c r="H78" i="27"/>
  <c r="H77" i="27" s="1"/>
  <c r="E10" i="3"/>
  <c r="H74" i="27"/>
  <c r="H73" i="27" s="1"/>
  <c r="D73" i="40"/>
  <c r="H75" i="40"/>
  <c r="H73" i="40" s="1"/>
  <c r="D83" i="40"/>
  <c r="H84" i="40"/>
  <c r="H83" i="40" s="1"/>
  <c r="D79" i="40"/>
  <c r="H80" i="40"/>
  <c r="H79" i="40" s="1"/>
  <c r="F11" i="39"/>
  <c r="E1816" i="32"/>
  <c r="G131" i="39"/>
  <c r="E1404" i="32"/>
  <c r="E1403" i="32"/>
  <c r="E1411" i="32"/>
  <c r="E1376" i="32"/>
  <c r="E1419" i="32"/>
  <c r="E1410" i="32"/>
  <c r="E1417" i="32"/>
  <c r="E1373" i="32"/>
  <c r="E1382" i="32"/>
  <c r="E1394" i="32"/>
  <c r="E1409" i="32"/>
  <c r="E1372" i="32"/>
  <c r="E1416" i="32"/>
  <c r="E1391" i="32"/>
  <c r="E1407" i="32"/>
  <c r="E1375" i="32"/>
  <c r="E1414" i="32"/>
  <c r="E1390" i="32"/>
  <c r="E1385" i="32"/>
  <c r="E1386" i="32"/>
  <c r="E1389" i="32"/>
  <c r="E1384" i="32"/>
  <c r="E1378" i="32"/>
  <c r="E1388" i="32"/>
  <c r="E1370" i="32"/>
  <c r="E19" i="39"/>
  <c r="E1260" i="32"/>
  <c r="E1276" i="32"/>
  <c r="E1265" i="32"/>
  <c r="E1257" i="32"/>
  <c r="E1259" i="32"/>
  <c r="E1263" i="32"/>
  <c r="E1274" i="32"/>
  <c r="E1272" i="32"/>
  <c r="E1269" i="32"/>
  <c r="E1256" i="32"/>
  <c r="E1273" i="32"/>
  <c r="E1271" i="32"/>
  <c r="E1268" i="32"/>
  <c r="E1264" i="32"/>
  <c r="E1267" i="32"/>
  <c r="E1262" i="32"/>
  <c r="E15" i="40"/>
  <c r="E60" i="40"/>
  <c r="E1254" i="32"/>
  <c r="E412" i="32"/>
  <c r="E403" i="32"/>
  <c r="E394" i="32"/>
  <c r="E397" i="32"/>
  <c r="E377" i="32"/>
  <c r="E404" i="32"/>
  <c r="E401" i="32"/>
  <c r="E373" i="32"/>
  <c r="E396" i="32"/>
  <c r="E400" i="32"/>
  <c r="E372" i="32"/>
  <c r="E410" i="32"/>
  <c r="E376" i="32"/>
  <c r="E393" i="32"/>
  <c r="E390" i="32"/>
  <c r="E386" i="32"/>
  <c r="E385" i="32"/>
  <c r="E409" i="32"/>
  <c r="E392" i="32"/>
  <c r="E407" i="32"/>
  <c r="E399" i="32"/>
  <c r="E381" i="32"/>
  <c r="E378" i="32"/>
  <c r="E387" i="32"/>
  <c r="E382" i="32"/>
  <c r="E380" i="32"/>
  <c r="E384" i="32"/>
  <c r="E375" i="32"/>
  <c r="E1332" i="32"/>
  <c r="E1323" i="32"/>
  <c r="E1298" i="32"/>
  <c r="E1358" i="32"/>
  <c r="E1337" i="32"/>
  <c r="E1295" i="32"/>
  <c r="E1355" i="32"/>
  <c r="E1326" i="32"/>
  <c r="E1300" i="32"/>
  <c r="E1336" i="32"/>
  <c r="E1292" i="32"/>
  <c r="E1321" i="32"/>
  <c r="E1291" i="32"/>
  <c r="E1349" i="32"/>
  <c r="E1334" i="32"/>
  <c r="E1333" i="32"/>
  <c r="E1343" i="32"/>
  <c r="E1309" i="32"/>
  <c r="E1325" i="32"/>
  <c r="E1294" i="32"/>
  <c r="E1324" i="32"/>
  <c r="E1356" i="32"/>
  <c r="E1342" i="32"/>
  <c r="E1354" i="32"/>
  <c r="E1329" i="32"/>
  <c r="E1308" i="32"/>
  <c r="E1340" i="32"/>
  <c r="E1307" i="32"/>
  <c r="E1303" i="32"/>
  <c r="E1297" i="32"/>
  <c r="E1312" i="32"/>
  <c r="E1352" i="32"/>
  <c r="E1299" i="32"/>
  <c r="E1348" i="32"/>
  <c r="E1320" i="32"/>
  <c r="E1306" i="32"/>
  <c r="E1331" i="32"/>
  <c r="E1304" i="32"/>
  <c r="E1302" i="32"/>
  <c r="F102" i="39"/>
  <c r="F103" i="39" s="1"/>
  <c r="D119" i="40" l="1"/>
  <c r="H120" i="40"/>
  <c r="H119" i="40" s="1"/>
  <c r="H89" i="40" s="1"/>
  <c r="D207" i="32"/>
  <c r="E132" i="32" s="1"/>
  <c r="D21" i="39"/>
  <c r="G21" i="39" s="1"/>
  <c r="D113" i="39"/>
  <c r="G113" i="39" s="1"/>
  <c r="C277" i="35"/>
  <c r="C259" i="35" s="1"/>
  <c r="C287" i="35" s="1"/>
  <c r="F259" i="35"/>
  <c r="F287" i="35" s="1"/>
  <c r="D223" i="27"/>
  <c r="E112" i="3"/>
  <c r="D112" i="39"/>
  <c r="D56" i="27"/>
  <c r="D115" i="39"/>
  <c r="G115" i="39" s="1"/>
  <c r="D16" i="27"/>
  <c r="H16" i="27" s="1"/>
  <c r="D62" i="40"/>
  <c r="D20" i="39"/>
  <c r="H62" i="40"/>
  <c r="E13" i="40"/>
  <c r="E17" i="39"/>
  <c r="D89" i="40" l="1"/>
  <c r="D17" i="40" s="1"/>
  <c r="H17" i="40" s="1"/>
  <c r="D23" i="39"/>
  <c r="G23" i="39" s="1"/>
  <c r="E133" i="32"/>
  <c r="E131" i="32"/>
  <c r="E108" i="32"/>
  <c r="E116" i="32"/>
  <c r="E111" i="32"/>
  <c r="E125" i="32"/>
  <c r="E155" i="32"/>
  <c r="E172" i="32"/>
  <c r="E100" i="32"/>
  <c r="E170" i="32"/>
  <c r="E99" i="32"/>
  <c r="E114" i="32"/>
  <c r="E143" i="32"/>
  <c r="E147" i="32"/>
  <c r="E102" i="32"/>
  <c r="E195" i="32"/>
  <c r="E126" i="32"/>
  <c r="E90" i="32"/>
  <c r="E129" i="32"/>
  <c r="E211" i="32"/>
  <c r="E194" i="32"/>
  <c r="E110" i="32"/>
  <c r="E184" i="32"/>
  <c r="E188" i="32"/>
  <c r="E201" i="32"/>
  <c r="E128" i="32"/>
  <c r="E187" i="32"/>
  <c r="E205" i="32"/>
  <c r="E141" i="32"/>
  <c r="E156" i="32"/>
  <c r="E160" i="32"/>
  <c r="E121" i="32"/>
  <c r="E87" i="32"/>
  <c r="E115" i="32"/>
  <c r="E180" i="32"/>
  <c r="E89" i="32"/>
  <c r="E145" i="32"/>
  <c r="E192" i="32"/>
  <c r="E112" i="32"/>
  <c r="E91" i="32"/>
  <c r="E122" i="32"/>
  <c r="E104" i="32"/>
  <c r="E119" i="32"/>
  <c r="E94" i="32"/>
  <c r="E167" i="32"/>
  <c r="E181" i="32"/>
  <c r="E123" i="32"/>
  <c r="E171" i="32"/>
  <c r="E84" i="32"/>
  <c r="E135" i="32"/>
  <c r="E95" i="32"/>
  <c r="E136" i="32"/>
  <c r="E185" i="32"/>
  <c r="E140" i="32"/>
  <c r="E159" i="32"/>
  <c r="E86" i="32"/>
  <c r="E93" i="32"/>
  <c r="E103" i="32"/>
  <c r="E151" i="32"/>
  <c r="E82" i="32"/>
  <c r="E163" i="32"/>
  <c r="E168" i="32"/>
  <c r="E182" i="32"/>
  <c r="E139" i="32"/>
  <c r="E96" i="32"/>
  <c r="E165" i="32"/>
  <c r="E189" i="32"/>
  <c r="E138" i="32"/>
  <c r="E197" i="32"/>
  <c r="E118" i="32"/>
  <c r="E120" i="32"/>
  <c r="E98" i="32"/>
  <c r="E178" i="32"/>
  <c r="E203" i="32"/>
  <c r="E142" i="32"/>
  <c r="E158" i="32"/>
  <c r="E164" i="32"/>
  <c r="E144" i="32"/>
  <c r="E105" i="32"/>
  <c r="E204" i="32"/>
  <c r="E198" i="32"/>
  <c r="E207" i="32"/>
  <c r="E154" i="32"/>
  <c r="E175" i="32"/>
  <c r="E153" i="32"/>
  <c r="E148" i="32"/>
  <c r="E179" i="32"/>
  <c r="E127" i="32"/>
  <c r="E177" i="32"/>
  <c r="E169" i="32"/>
  <c r="E161" i="32"/>
  <c r="E85" i="32"/>
  <c r="E132" i="3"/>
  <c r="D222" i="27"/>
  <c r="D205" i="27" s="1"/>
  <c r="H223" i="27"/>
  <c r="D14" i="27"/>
  <c r="D111" i="39"/>
  <c r="D19" i="39"/>
  <c r="G20" i="39"/>
  <c r="D15" i="40"/>
  <c r="D60" i="40"/>
  <c r="H60" i="40"/>
  <c r="E15" i="39"/>
  <c r="E10" i="39"/>
  <c r="E2370" i="32" l="1"/>
  <c r="C140" i="35"/>
  <c r="C141" i="35" s="1"/>
  <c r="H222" i="27"/>
  <c r="H205" i="27" s="1"/>
  <c r="D127" i="39"/>
  <c r="D109" i="39"/>
  <c r="D13" i="40"/>
  <c r="D10" i="39" s="1"/>
  <c r="H15" i="40"/>
  <c r="D17" i="39"/>
  <c r="G19" i="39"/>
  <c r="E13" i="39"/>
  <c r="D24" i="27" l="1"/>
  <c r="D54" i="27"/>
  <c r="D124" i="39"/>
  <c r="G124" i="39" s="1"/>
  <c r="G127" i="39"/>
  <c r="D15" i="39"/>
  <c r="G17" i="39"/>
  <c r="H13" i="40"/>
  <c r="E11" i="39"/>
  <c r="D102" i="39" l="1"/>
  <c r="D107" i="39"/>
  <c r="H24" i="27"/>
  <c r="D12" i="27"/>
  <c r="G10" i="39"/>
  <c r="D13" i="39"/>
  <c r="G15" i="39"/>
  <c r="D105" i="39" l="1"/>
  <c r="G13" i="39"/>
  <c r="D11" i="39"/>
  <c r="D103" i="39" l="1"/>
  <c r="G11" i="39"/>
  <c r="D880" i="3" l="1"/>
  <c r="E71" i="27" s="1"/>
  <c r="H71" i="27" s="1"/>
  <c r="D964" i="3"/>
  <c r="D973" i="3" s="1"/>
  <c r="D878" i="3" l="1"/>
  <c r="E69" i="27" l="1"/>
  <c r="D875" i="3"/>
  <c r="E867" i="3" s="1"/>
  <c r="E927" i="3" l="1"/>
  <c r="H69" i="27"/>
  <c r="H66" i="27" s="1"/>
  <c r="H56" i="27" s="1"/>
  <c r="E66" i="27"/>
  <c r="E112" i="39" l="1"/>
  <c r="E56" i="27"/>
  <c r="H54" i="27"/>
  <c r="E1727" i="3"/>
  <c r="E2381" i="3" l="1"/>
  <c r="G102" i="39"/>
  <c r="E14" i="27"/>
  <c r="E54" i="27"/>
  <c r="E111" i="39"/>
  <c r="G112" i="39"/>
  <c r="E102" i="39" l="1"/>
  <c r="H14" i="27"/>
  <c r="E12" i="27"/>
  <c r="G111" i="39"/>
  <c r="E109" i="39"/>
  <c r="H12" i="27" l="1"/>
  <c r="E107" i="39"/>
  <c r="G109" i="39"/>
  <c r="E105" i="39" l="1"/>
  <c r="G107" i="39"/>
  <c r="G105" i="39" l="1"/>
  <c r="E103" i="39"/>
  <c r="G103" i="3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rodolfoa</author>
  </authors>
  <commentList>
    <comment ref="B23" authorId="0" shapeId="0" xr:uid="{00000000-0006-0000-0500-000001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anualidades, quinquenios y calificación</t>
        </r>
      </text>
    </comment>
    <comment ref="B24" authorId="0" shapeId="0" xr:uid="{00000000-0006-0000-0500-000002000000}">
      <text>
        <r>
          <rPr>
            <b/>
            <sz val="8"/>
            <rFont val="Tahoma"/>
            <family val="2"/>
          </rPr>
          <t>rodolfoa:</t>
        </r>
        <r>
          <rPr>
            <sz val="8"/>
            <rFont val="Tahoma"/>
            <family val="2"/>
          </rPr>
          <t xml:space="preserve">
Prohibición  y dedic.exclusiva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 de María Alfaro</author>
  </authors>
  <commentList>
    <comment ref="B11" authorId="0" shapeId="0" xr:uid="{00000000-0006-0000-0700-000001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  <comment ref="B33" authorId="0" shapeId="0" xr:uid="{00000000-0006-0000-0700-000002000000}">
      <text>
        <r>
          <rPr>
            <sz val="8"/>
            <rFont val="Tahoma"/>
            <family val="2"/>
          </rPr>
          <t xml:space="preserve">Nombre completo de la entidad beneficiada (sin abreviaciones)
</t>
        </r>
      </text>
    </comment>
  </commentList>
</comments>
</file>

<file path=xl/sharedStrings.xml><?xml version="1.0" encoding="utf-8"?>
<sst xmlns="http://schemas.openxmlformats.org/spreadsheetml/2006/main" count="9154" uniqueCount="802">
  <si>
    <t>INDICE</t>
  </si>
  <si>
    <t>Página</t>
  </si>
  <si>
    <t>REBAJO DE EGRESOS</t>
  </si>
  <si>
    <t>2</t>
  </si>
  <si>
    <t>SECCIÓN DE EGRESOS POR PARTIDA (REBAJOS)</t>
  </si>
  <si>
    <t>7</t>
  </si>
  <si>
    <t>SECCIÓN DE EGRESOS DETALLADOS (REBAJOS)</t>
  </si>
  <si>
    <t>DETALLE DE APLICACIÓN DE RECURSOS</t>
  </si>
  <si>
    <t>SECCIÓN DE EGRESOS POR PARTIDA (AUMENTOS)</t>
  </si>
  <si>
    <t>SECCIÓN DE EGRESOS DETALLADOS  (AUMENTOS)</t>
  </si>
  <si>
    <t>ESTRUCTURA DE GASTOS SEGÚN CLASIFICACIÓN ECONÓMICA DEL GASTO (REBAJOS)</t>
  </si>
  <si>
    <t>ESTRUCTURA DE GASTOS SEGÚN CLASIFICACIÓN ECONÓMICA DEL GASTO  (AUMENTOS)</t>
  </si>
  <si>
    <t>CAPITALIZACIÓN DEL GASTO CORRIENTE</t>
  </si>
  <si>
    <t>JUSTIFICACIONES</t>
  </si>
  <si>
    <t>ANEXOS:</t>
  </si>
  <si>
    <t>Detalle de rebajos y aumentos Programa I</t>
  </si>
  <si>
    <t>MUNICIPALIDAD  DE  CARTAGO</t>
  </si>
  <si>
    <t>REBAJO DE  EGRESOS</t>
  </si>
  <si>
    <t>PROGRAMA I:    DIRECCIÓN Y ADMINISTRACIÓN GENERALES</t>
  </si>
  <si>
    <t>Código</t>
  </si>
  <si>
    <t>Partidas   /   Subpartidas</t>
  </si>
  <si>
    <t>Total</t>
  </si>
  <si>
    <t>%</t>
  </si>
  <si>
    <t>1.1.1</t>
  </si>
  <si>
    <t>0</t>
  </si>
  <si>
    <t>REMUNERACIONES</t>
  </si>
  <si>
    <t>1.1.1.1</t>
  </si>
  <si>
    <t>0.01</t>
  </si>
  <si>
    <t>REMUNERACIONES BÁSICAS</t>
  </si>
  <si>
    <t>0.01.01</t>
  </si>
  <si>
    <t>Sueldos para cargos fijos</t>
  </si>
  <si>
    <t>0.01.02</t>
  </si>
  <si>
    <t>Jornales</t>
  </si>
  <si>
    <t>0.01.03</t>
  </si>
  <si>
    <t>Servicios especiales</t>
  </si>
  <si>
    <t>0.02</t>
  </si>
  <si>
    <t>REMUNERACIONES EVENTUALES</t>
  </si>
  <si>
    <t>0.02.01</t>
  </si>
  <si>
    <t>Tiempo extraordinario</t>
  </si>
  <si>
    <t>0.02.05</t>
  </si>
  <si>
    <t>Dietas</t>
  </si>
  <si>
    <t>0.03</t>
  </si>
  <si>
    <t>INCENTIVOS SALARIALES</t>
  </si>
  <si>
    <t>0.03.01</t>
  </si>
  <si>
    <t>Retribución por años servidos</t>
  </si>
  <si>
    <t>0.03.03</t>
  </si>
  <si>
    <t>Decimotercer mes</t>
  </si>
  <si>
    <t>0.03.04</t>
  </si>
  <si>
    <t>Salario escolar</t>
  </si>
  <si>
    <t>1.1.1.2</t>
  </si>
  <si>
    <t>0.04</t>
  </si>
  <si>
    <t>CONTRIBUCIONES PATRONALES AL DESARROLLO Y LA SEGURIDAD SOCIAL</t>
  </si>
  <si>
    <t>0.04.01</t>
  </si>
  <si>
    <t>Contribución Patronal al Seguro de Salud de la Caja Costarricense de Seguro social</t>
  </si>
  <si>
    <t>0.04.05</t>
  </si>
  <si>
    <t>Contribución Patronal al Banco Popular y de Desarrollo Comunal</t>
  </si>
  <si>
    <t>0.05</t>
  </si>
  <si>
    <t>CONTRIBUCIONES PATRONALES A FONDOS DE PENSIONES Y OTROS FONDOS DE CAPITALIZACIÓN</t>
  </si>
  <si>
    <t>0.05.01</t>
  </si>
  <si>
    <t>Contribución Patronal al Seguro de Pensiones de la Caja Costarricense de Seguro Social</t>
  </si>
  <si>
    <t>0.05.02</t>
  </si>
  <si>
    <t>Contribución Patronal del Régimen Obligatorio de Pensiones Complementarias</t>
  </si>
  <si>
    <t>0.05.03</t>
  </si>
  <si>
    <t>Aporte Patronal al Fondo de Capitalización Laboral</t>
  </si>
  <si>
    <t>1.1.2</t>
  </si>
  <si>
    <t>SERVICIOS</t>
  </si>
  <si>
    <t>1.01</t>
  </si>
  <si>
    <t>ALQUILERES</t>
  </si>
  <si>
    <t>1.01.01</t>
  </si>
  <si>
    <t>Alquiler de edificios,  locales y terrenos</t>
  </si>
  <si>
    <t>1.01.02</t>
  </si>
  <si>
    <t>Alquiler de maquinaria, equipo y mobiliario</t>
  </si>
  <si>
    <t>1.02</t>
  </si>
  <si>
    <t>SERVICIOS BÁSICOS</t>
  </si>
  <si>
    <t>1.02.02</t>
  </si>
  <si>
    <t>Servicio de energía eléctrica</t>
  </si>
  <si>
    <t>1.02.04</t>
  </si>
  <si>
    <t>Servicio de telecomunicaciones</t>
  </si>
  <si>
    <t>SERVICIOS COMERCIALES Y FINANCIEROS</t>
  </si>
  <si>
    <t>1.03.01</t>
  </si>
  <si>
    <t>Información</t>
  </si>
  <si>
    <t>1.03.03</t>
  </si>
  <si>
    <t>Impresión, encuadernación y otros</t>
  </si>
  <si>
    <t>1.03.05</t>
  </si>
  <si>
    <t>Servicios aduaneros</t>
  </si>
  <si>
    <t>1.03.06</t>
  </si>
  <si>
    <t>Comisiones y gastos por servicios financieros y comerciales</t>
  </si>
  <si>
    <t>1.03.07</t>
  </si>
  <si>
    <t>Servicios de tecnologías de información</t>
  </si>
  <si>
    <t>1.04</t>
  </si>
  <si>
    <t>SERVICIOS DE GESTIÓN Y APOYO</t>
  </si>
  <si>
    <t>1.04.04</t>
  </si>
  <si>
    <t>Servicios en ciencias económicas y sociales</t>
  </si>
  <si>
    <t>1.04.05</t>
  </si>
  <si>
    <t>Servicios informáticos</t>
  </si>
  <si>
    <t>1.04.06</t>
  </si>
  <si>
    <t>Servicios generales</t>
  </si>
  <si>
    <t>1.04.99</t>
  </si>
  <si>
    <t>Otros servicios de gestión y apoyo</t>
  </si>
  <si>
    <t>1.06</t>
  </si>
  <si>
    <t>SEGUROS,  REASEGUROS  Y  OTRAS  OBLIGACIONES</t>
  </si>
  <si>
    <t>1.06.01</t>
  </si>
  <si>
    <t>Seguros</t>
  </si>
  <si>
    <t>MANTENIMIENTO Y REPARACIÓN</t>
  </si>
  <si>
    <t>1.08.01</t>
  </si>
  <si>
    <t>Mantenimiento de edificios, locales y terrenos</t>
  </si>
  <si>
    <t>1.08.06</t>
  </si>
  <si>
    <t>Mantenimiento y reparación de equipo de comunicación</t>
  </si>
  <si>
    <t>1.08.04</t>
  </si>
  <si>
    <t>Mantenimiento y reparación de maquinaria y equipo de producción</t>
  </si>
  <si>
    <t>1.08.05</t>
  </si>
  <si>
    <t>Mantenimiento y reparación de equipo de transporte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</si>
  <si>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</si>
  <si>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</si>
  <si>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</si>
  <si>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</si>
  <si>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1.08.99</t>
  </si>
  <si>
    <t>Mantenimiento y reparación de otros equipos</t>
  </si>
  <si>
    <t>1.99</t>
  </si>
  <si>
    <t>SERVICIOS DIVERSOS</t>
  </si>
  <si>
    <t>1.99.05</t>
  </si>
  <si>
    <t>Deducibles</t>
  </si>
  <si>
    <t>MATERIALES Y SUMINISTROS</t>
  </si>
  <si>
    <t>2.01</t>
  </si>
  <si>
    <t>PRODUCTOS QUÍMICOS Y CONEXOS</t>
  </si>
  <si>
    <t>2.01.01</t>
  </si>
  <si>
    <t>Combustible y lubricantes</t>
  </si>
  <si>
    <t>2.01.02</t>
  </si>
  <si>
    <t>Productos farmacéuticos y medicinales</t>
  </si>
  <si>
    <t>2.01.04</t>
  </si>
  <si>
    <t>Tintas, pinturas y diluyentes</t>
  </si>
  <si>
    <t>2.03</t>
  </si>
  <si>
    <t>MATERIALES Y PRODUCTOS DE USO EN LA CONSTRUCCIÓN Y MANTENIMIENTO</t>
  </si>
  <si>
    <t>2.03.01</t>
  </si>
  <si>
    <t>Materiales y productos metálicos</t>
  </si>
  <si>
    <t>2.03.02</t>
  </si>
  <si>
    <t>Materiales y productos minerales y asfálticos</t>
  </si>
  <si>
    <t>2.03.05</t>
  </si>
  <si>
    <t>Materiales y productos de vidrio</t>
  </si>
  <si>
    <t>2.04</t>
  </si>
  <si>
    <t>HERRAMIENTAS, REPUESTOS Y ACCESORIOS</t>
  </si>
  <si>
    <t>2.04.01</t>
  </si>
  <si>
    <t>Herramientas e instrumentos</t>
  </si>
  <si>
    <t>2.04.02</t>
  </si>
  <si>
    <t>Repuestos y accesorios</t>
  </si>
  <si>
    <t>2.99</t>
  </si>
  <si>
    <t>ÚTILES, MATERIALES Y SUMINISTROS DIVERSOS</t>
  </si>
  <si>
    <t>2.99.01</t>
  </si>
  <si>
    <t>Útiles y materiales de oficina y cómputo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</si>
  <si>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</si>
  <si>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</si>
  <si>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</si>
  <si>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</si>
  <si>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</si>
  <si>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</si>
  <si>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2.99.06</t>
  </si>
  <si>
    <t>Útiles y materiales de resguardo y seguridad</t>
  </si>
  <si>
    <t>BIENES DURADEROS</t>
  </si>
  <si>
    <t>2.2.1</t>
  </si>
  <si>
    <t>5.01</t>
  </si>
  <si>
    <t>MAQUINARIA, EQUIPO Y MOBILIARIO</t>
  </si>
  <si>
    <t>5.01.02</t>
  </si>
  <si>
    <t>Equipo de transporte</t>
  </si>
  <si>
    <t>5.01.03</t>
  </si>
  <si>
    <t>Equipo de comunicación</t>
  </si>
  <si>
    <t>5.01.04</t>
  </si>
  <si>
    <t>Equipo y mobiliario de oficina</t>
  </si>
  <si>
    <t>5.01.05</t>
  </si>
  <si>
    <t>Equipo de computo</t>
  </si>
  <si>
    <t>5.01.99</t>
  </si>
  <si>
    <t>Maquinaria, equipo y mobiliario diverso</t>
  </si>
  <si>
    <t>5.02</t>
  </si>
  <si>
    <t>CONSTRUCCIONES, ADICIONES Y MEJORAS</t>
  </si>
  <si>
    <t>2.1.4</t>
  </si>
  <si>
    <t>5.02.07</t>
  </si>
  <si>
    <t>Instalaciones</t>
  </si>
  <si>
    <t>5.99</t>
  </si>
  <si>
    <t>BIENES DURADEROS DIVERSOS</t>
  </si>
  <si>
    <t>2.2.4</t>
  </si>
  <si>
    <t>5.99.03</t>
  </si>
  <si>
    <t xml:space="preserve">Bienes intangibles </t>
  </si>
  <si>
    <t>2.1.5</t>
  </si>
  <si>
    <t>5.02.99</t>
  </si>
  <si>
    <t>Otras construcciones, adiciones y mejoras</t>
  </si>
  <si>
    <t>1.3.2</t>
  </si>
  <si>
    <t>TRANSFERENCIAS CORRIENTES</t>
  </si>
  <si>
    <t>6.06</t>
  </si>
  <si>
    <t>OTRAS TRANSFERENCIAS CORRIENTES AL SECTOR PRIVADO</t>
  </si>
  <si>
    <t>6.06.02</t>
  </si>
  <si>
    <t>Reintegros o devoluciones</t>
  </si>
  <si>
    <t>4</t>
  </si>
  <si>
    <t>9</t>
  </si>
  <si>
    <t>CUENTAS ESPECIALES</t>
  </si>
  <si>
    <t>9.02</t>
  </si>
  <si>
    <t>SUMAS SIN ASIGNACIÓN PRESUPUESTARIA</t>
  </si>
  <si>
    <t>9.02.01</t>
  </si>
  <si>
    <t>Sumas libres sin asignación presupuestaria</t>
  </si>
  <si>
    <t>9.02.02</t>
  </si>
  <si>
    <t>Sumas con destino específico sin asignación presupuestaria</t>
  </si>
  <si>
    <t xml:space="preserve">TOTAL A REBAJAR PROGRAMA  I-01 </t>
  </si>
  <si>
    <t>TOTAL REBAJOS PROGRAMA I</t>
  </si>
  <si>
    <t>PROGRAMA II:    SERVICIOS COMUNALES</t>
  </si>
  <si>
    <t>Aseo de vías y sitios públicos</t>
  </si>
  <si>
    <t>II-01</t>
  </si>
  <si>
    <t>[008-01]</t>
  </si>
  <si>
    <t>1</t>
  </si>
  <si>
    <t>SERVICIOS DE GESTION Y APOYO</t>
  </si>
  <si>
    <t>1.04.03</t>
  </si>
  <si>
    <t>Servicios de Ingeniería y arquitectura</t>
  </si>
  <si>
    <t>ÚTILES,  MATERIALES Y SUMINISTROS DIVERSOS</t>
  </si>
  <si>
    <t>TOTAL A REBAJAR SERVICIO  II-01</t>
  </si>
  <si>
    <t>Recolección de Basuras</t>
  </si>
  <si>
    <t>II-02</t>
  </si>
  <si>
    <t>[008-02]</t>
  </si>
  <si>
    <t>1.03.02</t>
  </si>
  <si>
    <t>Publicidad y propaganda</t>
  </si>
  <si>
    <t>Servicios de ingeniería y arquitectura</t>
  </si>
  <si>
    <t>Combustibles y lubricantes</t>
  </si>
  <si>
    <t>2.01.99</t>
  </si>
  <si>
    <t>Otros productos químicos y conexos</t>
  </si>
  <si>
    <t>HERRAMIENTAS,  REPUESTOS Y ACCESORIOS</t>
  </si>
  <si>
    <t>5.01.01</t>
  </si>
  <si>
    <t>Maquinaria y equipo para la producción</t>
  </si>
  <si>
    <t>TOTAL A REBAJAR SERVICIO  II-02</t>
  </si>
  <si>
    <t>Mantenimiento de Caminos y Calles</t>
  </si>
  <si>
    <t>II-03</t>
  </si>
  <si>
    <t>[008-03]</t>
  </si>
  <si>
    <t>0.03.02</t>
  </si>
  <si>
    <t>Restricción al ejercicio liberal de la profesión</t>
  </si>
  <si>
    <t>2.1.2</t>
  </si>
  <si>
    <t>5.02.02</t>
  </si>
  <si>
    <t>Vías de comunicación terrestre</t>
  </si>
  <si>
    <t>TOTAL A REBAJAR SERVICIO  II-03</t>
  </si>
  <si>
    <t>Parques y Obras de Ornato</t>
  </si>
  <si>
    <t>II-05</t>
  </si>
  <si>
    <t>[008-04]</t>
  </si>
  <si>
    <t>2.02</t>
  </si>
  <si>
    <t>ALIMENTOS Y PRODUCTOS AGROPECUARIOS</t>
  </si>
  <si>
    <t>2.02.02</t>
  </si>
  <si>
    <t>Productos agroforestales</t>
  </si>
  <si>
    <t>2.03.06</t>
  </si>
  <si>
    <t>Materiales y productos de plástico</t>
  </si>
  <si>
    <t>TOTAL A REBAJAR SERVICIO  II-05</t>
  </si>
  <si>
    <t>Acueductos</t>
  </si>
  <si>
    <t>II-06</t>
  </si>
  <si>
    <t>1.04.02</t>
  </si>
  <si>
    <t>Servicios jurídicos</t>
  </si>
  <si>
    <t>1.05</t>
  </si>
  <si>
    <t>GASTOS DE VIAJE Y DE TRANSPORTE</t>
  </si>
  <si>
    <t>1.05.01</t>
  </si>
  <si>
    <t>Transporte dentro del país</t>
  </si>
  <si>
    <t>1.08</t>
  </si>
  <si>
    <t>1.08.03</t>
  </si>
  <si>
    <t>Mantenimiento de instalaciones y otras obras</t>
  </si>
  <si>
    <t>2.03.04</t>
  </si>
  <si>
    <t>Materiales y productos eléctricos, telefónicos y de cómputo</t>
  </si>
  <si>
    <t>2.03.99</t>
  </si>
  <si>
    <t>Otros materiales y productos de uso en la construcción y mantenimiento.</t>
  </si>
  <si>
    <t>Bienes intangibles</t>
  </si>
  <si>
    <t>TOTAL A REBAJAR SERVICIO  II-06</t>
  </si>
  <si>
    <t>ACUEDUCTOS</t>
  </si>
  <si>
    <t>[010-01]</t>
  </si>
  <si>
    <t>Contribución Patronal al Seguro de Salud de la Caja Costarricense de Seguro Social</t>
  </si>
  <si>
    <t>Contribución Patronal al Régimen Obligatorio de Pensiones Complementarias</t>
  </si>
  <si>
    <t>Otros  servicios de gestión y apoyo</t>
  </si>
  <si>
    <t>TOTAL</t>
  </si>
  <si>
    <t>MANTENIMIENTO E INSTALACIÓN DE HIDRANTES</t>
  </si>
  <si>
    <t>[010-06]</t>
  </si>
  <si>
    <t>ACTIVIDAD COMERCIAL ACUEDUCTO</t>
  </si>
  <si>
    <t>[010-07]</t>
  </si>
  <si>
    <t>Otros materiales y productos de uso en la construcción y mantenimiento</t>
  </si>
  <si>
    <t xml:space="preserve">Mercados, plazas y ferias </t>
  </si>
  <si>
    <t>II-07</t>
  </si>
  <si>
    <t>[011-01]</t>
  </si>
  <si>
    <t>TOTAL A REBAJAR SERVICIO  II-07</t>
  </si>
  <si>
    <t>Educativos, culturales y deportivos</t>
  </si>
  <si>
    <t>II-09</t>
  </si>
  <si>
    <t>1.01.99</t>
  </si>
  <si>
    <t>Otros alquileres</t>
  </si>
  <si>
    <t>1.03</t>
  </si>
  <si>
    <t>SEGUROS, REASEGUROS Y OTRAS OBLIGACIONES</t>
  </si>
  <si>
    <t>1.07</t>
  </si>
  <si>
    <t>CAPACITACIÓN Y PROTOCOLO</t>
  </si>
  <si>
    <t>1.07.02</t>
  </si>
  <si>
    <t>Actividades protocolarias y sociales</t>
  </si>
  <si>
    <t>2.02.03</t>
  </si>
  <si>
    <t>Alimentos y bebidas</t>
  </si>
  <si>
    <t>2.03.03</t>
  </si>
  <si>
    <t>Madera y sus derivados</t>
  </si>
  <si>
    <t>2.99.07</t>
  </si>
  <si>
    <t>Útiles y materiales de cocina y comedor</t>
  </si>
  <si>
    <t>2.99.99</t>
  </si>
  <si>
    <t>Otros útiles, materiales y suministros diversos</t>
  </si>
  <si>
    <t>5.01.07</t>
  </si>
  <si>
    <t>Equipo y mobiliario educacional, deportivo y recreativo</t>
  </si>
  <si>
    <t>2.2.5</t>
  </si>
  <si>
    <t>5.99.02</t>
  </si>
  <si>
    <t>Piezas y obras de colección</t>
  </si>
  <si>
    <t>TOTAL A REBAJAR SERVICIO  II-09</t>
  </si>
  <si>
    <t>EDUCATIVOS Y CULTURALES</t>
  </si>
  <si>
    <t>[012-01]</t>
  </si>
  <si>
    <t>ANFITEATRO MUNICIPAL</t>
  </si>
  <si>
    <t>[012-02]</t>
  </si>
  <si>
    <t>Maquinaria, equipo y mobiliario  diverso</t>
  </si>
  <si>
    <t>PROGRAMA DEPORTIVO Y RECREATIVO</t>
  </si>
  <si>
    <t>[012-03]</t>
  </si>
  <si>
    <t xml:space="preserve">BIBLIOTECA DIGITAL </t>
  </si>
  <si>
    <t>[012-07]</t>
  </si>
  <si>
    <t>MUSEO MUNICIPAL</t>
  </si>
  <si>
    <t>[012-08]</t>
  </si>
  <si>
    <t>Servicios de ingenieria y arquitectura</t>
  </si>
  <si>
    <t>CENTRO CIVICO DE CARTAGO</t>
  </si>
  <si>
    <t>[012-09]</t>
  </si>
  <si>
    <t>Servicios sociales y complementarios</t>
  </si>
  <si>
    <t>II-10</t>
  </si>
  <si>
    <t>Otros útiles, materiales y suministros diversos.</t>
  </si>
  <si>
    <t>TOTAL A REBAJAR SERVICIO  II-10</t>
  </si>
  <si>
    <t xml:space="preserve">EQUIDAD DE GÉNERO Y DESARROLLO SOCIAL </t>
  </si>
  <si>
    <t>[013-01]</t>
  </si>
  <si>
    <t>CENTROS DE ATENCIÓN AL ADULTO MAYOR</t>
  </si>
  <si>
    <t>[013-16]</t>
  </si>
  <si>
    <t>ATENCIÓN NIÑEZ Y ADOLESCENCIA</t>
  </si>
  <si>
    <t>[013-17]</t>
  </si>
  <si>
    <t>UNIDAD DE DESARROLLO DE LA PERSONA JOVEN</t>
  </si>
  <si>
    <t>[013-18]</t>
  </si>
  <si>
    <t>ÁREA SOCIAL</t>
  </si>
  <si>
    <t>[013-22]</t>
  </si>
  <si>
    <t xml:space="preserve">Estacionamientos y terminales   </t>
  </si>
  <si>
    <t>II-11</t>
  </si>
  <si>
    <t>[009-01]</t>
  </si>
  <si>
    <t>1.01.04</t>
  </si>
  <si>
    <t>Alquiler de equipo y derechos para telecomunicaciones</t>
  </si>
  <si>
    <t>TOTAL A REBAJAR SERVICIO  II-11</t>
  </si>
  <si>
    <t>Alcantarillado Sanitario</t>
  </si>
  <si>
    <t>II-13</t>
  </si>
  <si>
    <t>[008-05]</t>
  </si>
  <si>
    <t>SERVICIOS BASICOS</t>
  </si>
  <si>
    <t>Tintas,  pinturas  y  diluyentes</t>
  </si>
  <si>
    <t>TOTAL A REBAJAR SERVICIO  II-13</t>
  </si>
  <si>
    <t>Reparaciones menores de maquinaria y equipo</t>
  </si>
  <si>
    <t>II-18</t>
  </si>
  <si>
    <t>[008-07]</t>
  </si>
  <si>
    <t>0.03.99</t>
  </si>
  <si>
    <t>Otros incentivos salariales</t>
  </si>
  <si>
    <t>TOTAL A REBAJAR SERVICIO  II-18</t>
  </si>
  <si>
    <t>Seguridad Vial</t>
  </si>
  <si>
    <t>II-22</t>
  </si>
  <si>
    <t>[008-08]</t>
  </si>
  <si>
    <t>1.3</t>
  </si>
  <si>
    <t>6.06.01</t>
  </si>
  <si>
    <t>Indemnizaciones</t>
  </si>
  <si>
    <t>TOTAL A REBAJAR SERVICIO  II-22</t>
  </si>
  <si>
    <t xml:space="preserve">Seguridad y vigilancia en la comunidad     </t>
  </si>
  <si>
    <t>II-23</t>
  </si>
  <si>
    <t>[014-01]</t>
  </si>
  <si>
    <t>TOTAL A REBAJAR SERVICIO  II-23</t>
  </si>
  <si>
    <t xml:space="preserve">Protección del Medio Ambiente </t>
  </si>
  <si>
    <t>II-25</t>
  </si>
  <si>
    <t>1.02.01</t>
  </si>
  <si>
    <t>Servicio de agua y alcantarillado</t>
  </si>
  <si>
    <t>1.04.01</t>
  </si>
  <si>
    <t>Servicios en ciencias de la salud</t>
  </si>
  <si>
    <t>GASTOS DE VIAJE Y TRANSPORTE</t>
  </si>
  <si>
    <t>1.07.01</t>
  </si>
  <si>
    <t>Actividades de capacitación</t>
  </si>
  <si>
    <t>2.01.03</t>
  </si>
  <si>
    <t>Productos veterinarios</t>
  </si>
  <si>
    <t>2.02.01</t>
  </si>
  <si>
    <t>Productos pecuarios y otras especies</t>
  </si>
  <si>
    <t>2.99.02</t>
  </si>
  <si>
    <t>Útiles y materiales médico, hospitalario y de investigación</t>
  </si>
  <si>
    <t>MAQUINARIA,  EQUIPO Y MOBILIARIO</t>
  </si>
  <si>
    <t>5.01.06</t>
  </si>
  <si>
    <t>Equipo sanitario, de laboratorio e investigación</t>
  </si>
  <si>
    <t>1.3.1</t>
  </si>
  <si>
    <t>6.01</t>
  </si>
  <si>
    <t>TRANSFERENCIAS CORRIENTES AL SECTOR PÚBLICO</t>
  </si>
  <si>
    <t>6.01.02</t>
  </si>
  <si>
    <t>Transferencias corrientes a Órganos Desconcentrados</t>
  </si>
  <si>
    <t>04</t>
  </si>
  <si>
    <t>Fondo Nacional de Financiamiento Forestal (FONAFIFO)</t>
  </si>
  <si>
    <t>TOTAL A REBAJAR SERVICIO  II-25</t>
  </si>
  <si>
    <t>UNIDAD AMBIENTAL</t>
  </si>
  <si>
    <t>[010-02]</t>
  </si>
  <si>
    <t>PARQUE AMBIENTAL MUNICIPAL  RÍO  LORO</t>
  </si>
  <si>
    <t>[010-03]</t>
  </si>
  <si>
    <t>Constribución Patronal al Seguro de Salud de la Caja Costarricense de Seguro social</t>
  </si>
  <si>
    <t>PROTECCION AL MEDIO AMBIENTE (ACUEDUCTOS)</t>
  </si>
  <si>
    <t>[010-04]</t>
  </si>
  <si>
    <t xml:space="preserve">TOTAL </t>
  </si>
  <si>
    <t>CONSERVACIÓN DEL RECURSO HÍDRICO</t>
  </si>
  <si>
    <t>[010-05]</t>
  </si>
  <si>
    <t>CENTRO MUNICIPAL DE EDUCACIÓN PARA EL CUIDO ANIMAL (CMECA)</t>
  </si>
  <si>
    <t>[010-09]</t>
  </si>
  <si>
    <t>Equipo sanitario, de  laboratorio e investigación</t>
  </si>
  <si>
    <t>Atención emergencias cantonales</t>
  </si>
  <si>
    <t xml:space="preserve"> II-28</t>
  </si>
  <si>
    <t>[008-09]</t>
  </si>
  <si>
    <t>PRODUCTOS QUIMICOS Y CONEXOS</t>
  </si>
  <si>
    <t>TOTAL A REBAJAR SERVICIO  II-28</t>
  </si>
  <si>
    <t>Por incumplimiento de deberes de los propietarios de bienes inmuebles</t>
  </si>
  <si>
    <t xml:space="preserve"> II-29</t>
  </si>
  <si>
    <t>[015-01]</t>
  </si>
  <si>
    <t>CONTRIBUCIONES PATRONALES AL  DESARROLLO Y LA SEGURIDAD SOCIAL</t>
  </si>
  <si>
    <t>Aporte Patronal al Régimen Obligatorio de Pensiones Complementarias</t>
  </si>
  <si>
    <t>TOTAL A REBAJAR SERVICIO  II-29</t>
  </si>
  <si>
    <t>TOTAL PROGRAMA II</t>
  </si>
  <si>
    <t>PROGRAMA III:    INVERSIONES</t>
  </si>
  <si>
    <t>GRUPO  01</t>
  </si>
  <si>
    <t xml:space="preserve">   EDIFICIOS   III-01</t>
  </si>
  <si>
    <t>Proyecto 2</t>
  </si>
  <si>
    <t>Mejoras en edificios municipales</t>
  </si>
  <si>
    <t>III-01-02</t>
  </si>
  <si>
    <t>[017-02]</t>
  </si>
  <si>
    <t>2.1.1</t>
  </si>
  <si>
    <t>5.02.01</t>
  </si>
  <si>
    <t>Edificios</t>
  </si>
  <si>
    <t>Otras construcciones adiciones y mejoras</t>
  </si>
  <si>
    <t>TOTAL REBAJAR PROYECTO  III-01-06</t>
  </si>
  <si>
    <t>TOTAL GRUPO 01</t>
  </si>
  <si>
    <t>GRUPO  02</t>
  </si>
  <si>
    <t xml:space="preserve">   VIAS DE COMUNICACIÓN TERRESTRE   III-02</t>
  </si>
  <si>
    <t>Proyecto 1</t>
  </si>
  <si>
    <t xml:space="preserve">     Unidad Técnica de Gestión Vial Municipal  Ley 8114 </t>
  </si>
  <si>
    <t>III-02-01</t>
  </si>
  <si>
    <t>[018-01]</t>
  </si>
  <si>
    <t>Servicios Especiales</t>
  </si>
  <si>
    <t>TOTAL REBAJAR PROYECTO  III-02-01</t>
  </si>
  <si>
    <t>Proyecto 3</t>
  </si>
  <si>
    <t>Construcción y mejoras de aceras y caños del cantón</t>
  </si>
  <si>
    <t>III-02-03</t>
  </si>
  <si>
    <t>[018-03]</t>
  </si>
  <si>
    <t>Materiales y productos minerales y asfalticos</t>
  </si>
  <si>
    <t>TOTAL REBAJAR PROYECTO  III-02-03</t>
  </si>
  <si>
    <t>Proyecto 4</t>
  </si>
  <si>
    <t>Construcción y mejoras de puentes del cantón</t>
  </si>
  <si>
    <t>III-02-04</t>
  </si>
  <si>
    <t>[018-04]</t>
  </si>
  <si>
    <t>Equipo de  cómputo</t>
  </si>
  <si>
    <t>TOTAL REBAJAR PROYECTO  III-02-04</t>
  </si>
  <si>
    <t>Proyecto 5</t>
  </si>
  <si>
    <t>Obras de estabilización de taludes en el cantón</t>
  </si>
  <si>
    <t>III-02-05</t>
  </si>
  <si>
    <t>[018-05]</t>
  </si>
  <si>
    <t>TOTAL PROYECTO III-02-05</t>
  </si>
  <si>
    <t>TOTAL GRUPO 02</t>
  </si>
  <si>
    <t>Grupo  05</t>
  </si>
  <si>
    <t xml:space="preserve">   INSTALACIONES  III-05</t>
  </si>
  <si>
    <t xml:space="preserve">   Construcción y mejoras de acueductos del cantón   </t>
  </si>
  <si>
    <t>III-05-01</t>
  </si>
  <si>
    <t>[020-01]</t>
  </si>
  <si>
    <t>5</t>
  </si>
  <si>
    <t xml:space="preserve">Bienes duraderos </t>
  </si>
  <si>
    <t>TOTAL REBAJAR PROYECTO  III-05-01</t>
  </si>
  <si>
    <t xml:space="preserve">Construcción y mejoras del alcantarillado pluvial del cantón  </t>
  </si>
  <si>
    <t xml:space="preserve"> III-05-02</t>
  </si>
  <si>
    <t>[020-02]</t>
  </si>
  <si>
    <t>TOTAL GRUPO 05</t>
  </si>
  <si>
    <t>GRUPO 06</t>
  </si>
  <si>
    <t xml:space="preserve">  OTROS PROYECTOS   III-06</t>
  </si>
  <si>
    <t>Dirección Técnica y Estudios</t>
  </si>
  <si>
    <t xml:space="preserve">III-06-01 </t>
  </si>
  <si>
    <t xml:space="preserve">SERVICIOS </t>
  </si>
  <si>
    <t>TOTAL REBAJAR PROYECTO  III-06-01</t>
  </si>
  <si>
    <t>OFICINA DE URBANISMO</t>
  </si>
  <si>
    <t>[021-01]</t>
  </si>
  <si>
    <t>6.03.01</t>
  </si>
  <si>
    <t>Prestaciones legales</t>
  </si>
  <si>
    <t>OFICINA DE PLANIFICACIÓN URBANA</t>
  </si>
  <si>
    <t>[021-02]</t>
  </si>
  <si>
    <t>[021-04]</t>
  </si>
  <si>
    <t>TOTAL REBAJAR PROYECTO  III-06-04</t>
  </si>
  <si>
    <t xml:space="preserve">Construcción Monumento Arqueológico Agua Caliente </t>
  </si>
  <si>
    <t>III-06-05</t>
  </si>
  <si>
    <t>[021-05]</t>
  </si>
  <si>
    <t>TOTAL REBAJAR PROYECTO  III-06-05</t>
  </si>
  <si>
    <t>Mejoras en la Plaza Mayor</t>
  </si>
  <si>
    <t>III-06-03</t>
  </si>
  <si>
    <t>[021-07]</t>
  </si>
  <si>
    <t>TOTAL REBAJAR PROYECTO  III-06-07</t>
  </si>
  <si>
    <t>TOTAL GRUPO 06</t>
  </si>
  <si>
    <t>GRUPO 07</t>
  </si>
  <si>
    <t>OTROS FONDOS E INVERSIÓN</t>
  </si>
  <si>
    <t>Sumas sin asignación presupuestaria Prog III</t>
  </si>
  <si>
    <t xml:space="preserve">III-07-02 </t>
  </si>
  <si>
    <t>TOTAL REBAJAR PROYECTO  III-07-02</t>
  </si>
  <si>
    <t>TOTAL GRUPO 07</t>
  </si>
  <si>
    <t>TOTAL PROGRAMA III</t>
  </si>
  <si>
    <t>PROGRAMA IV:    PARTIDAS ESPECIFICAS</t>
  </si>
  <si>
    <t xml:space="preserve">   EDIFICIOS   IV-01</t>
  </si>
  <si>
    <t>Proyecto 10</t>
  </si>
  <si>
    <t>Mejoras al salón comunal de Copalchí (para diseño y solución constructiva de recolección de aguas pluviales y mantenimiento de la infraestructura del salón comunal), distrito Quebradilla</t>
  </si>
  <si>
    <t>IV-01-10</t>
  </si>
  <si>
    <t>[023-10]</t>
  </si>
  <si>
    <t>TOTAL REBAJAR PROYECTO  IV-01-10</t>
  </si>
  <si>
    <t>TOTAL PROGRAMA IV</t>
  </si>
  <si>
    <t>SECCIÓN  DE  EGRESOS  POR  PARTIDA</t>
  </si>
  <si>
    <t>GENERAL  Y  POR  PROGRAMA</t>
  </si>
  <si>
    <t>REBAJOS</t>
  </si>
  <si>
    <t>CLASIFICADOR POR OBJETO DEL GASTO</t>
  </si>
  <si>
    <t>PROGRAMA I:  DIRECCIÓN Y ADMINISTRACIÓN GENERAL</t>
  </si>
  <si>
    <t>PROGRAMA II:  SERVICIOS COMUNALES</t>
  </si>
  <si>
    <t>PROGRAMA III:  INVERSIONES</t>
  </si>
  <si>
    <t>PROGRAMA IV:  PARTIDAS ESPECIFICAS</t>
  </si>
  <si>
    <t>TOTALES</t>
  </si>
  <si>
    <t>TOTALES POR EL OBJETO DEL GASTO</t>
  </si>
  <si>
    <t>MATERIALES Y SUMINISTRO</t>
  </si>
  <si>
    <t>SECCIÓN  DE  EGRESOS   DETALLADOS</t>
  </si>
  <si>
    <t>GENERAL Y POR PROGRAMA</t>
  </si>
  <si>
    <t>CLASIFICADOR ECONÓMICO DEL GASTO</t>
  </si>
  <si>
    <t>DETALLE  DE  APLICACIÓN  DE  RECURSOS</t>
  </si>
  <si>
    <t>Alquiler de edificios, locales y terrenos</t>
  </si>
  <si>
    <t>IMPUESTOS</t>
  </si>
  <si>
    <t>1.09.99</t>
  </si>
  <si>
    <t>Otros impuestos</t>
  </si>
  <si>
    <t>6</t>
  </si>
  <si>
    <t>6.03</t>
  </si>
  <si>
    <t xml:space="preserve">PRESTACIONES </t>
  </si>
  <si>
    <t>6.04</t>
  </si>
  <si>
    <t>TRANSFERECIAS CORRIENTES A ENTIDADES PRIVADAS SIN FINES DE LUCRO</t>
  </si>
  <si>
    <t>6.04.01</t>
  </si>
  <si>
    <t>Transferencias corrientes a asociaciones</t>
  </si>
  <si>
    <t>02</t>
  </si>
  <si>
    <t>Asociación Hogar Manos de Jesús Pro Atención del Anciano Abandonado</t>
  </si>
  <si>
    <t>TRANSFERENCIAS DE CAPITAL</t>
  </si>
  <si>
    <t>2.3.2</t>
  </si>
  <si>
    <t>7.03</t>
  </si>
  <si>
    <t>TRANSFERENCIAS DE CAPITAL A ENTIDADES PRIVADAS SIN FINES DE LUCRO</t>
  </si>
  <si>
    <t>7.03.01</t>
  </si>
  <si>
    <t>Transferencias de capital a asociaciones</t>
  </si>
  <si>
    <t>01</t>
  </si>
  <si>
    <t>Asociación  Escuela  Municipal de Música Agua Caliente de Cartago</t>
  </si>
  <si>
    <t>TOTAL PROGRAMA I</t>
  </si>
  <si>
    <t>Aseo de vías y sitios públicos     II-01</t>
  </si>
  <si>
    <t>Retribucion  por años servidos</t>
  </si>
  <si>
    <t>Combustibles y Lubricantes</t>
  </si>
  <si>
    <t>Bienes Intangibles</t>
  </si>
  <si>
    <t>TOTAL SERVICIO  II-01</t>
  </si>
  <si>
    <t>Recolección de Basuras     II-02</t>
  </si>
  <si>
    <t>Retribución  por años servidos</t>
  </si>
  <si>
    <t>TOTAL SERVICIO  II-02</t>
  </si>
  <si>
    <t>Mantenimiento de Caminos y Calles   II-03</t>
  </si>
  <si>
    <t>TOTAL SERVICIO  II-03</t>
  </si>
  <si>
    <t>Parques y Obras de Ornato   II-05</t>
  </si>
  <si>
    <t>TOTAL SERVICIO  II-05</t>
  </si>
  <si>
    <t>Acueductos           II-06</t>
  </si>
  <si>
    <t>1.99.01</t>
  </si>
  <si>
    <t>Servicios de regulación</t>
  </si>
  <si>
    <t>1.2.1</t>
  </si>
  <si>
    <t>INTERESES Y COMICIONES</t>
  </si>
  <si>
    <t>INTERESES SOBRE PRÉSTAMOS</t>
  </si>
  <si>
    <t>3.02.06</t>
  </si>
  <si>
    <t>Intereses sobre préstamos de Instituciones Públicas Financieras</t>
  </si>
  <si>
    <t>TOTAL SERVICIO  II-06</t>
  </si>
  <si>
    <t>ACTIVIDAD COMERCIAL DEL ACUEDUCTO</t>
  </si>
  <si>
    <t>Mercados, plazas y ferias      II-07</t>
  </si>
  <si>
    <t xml:space="preserve">TOTAL SERVICIO  II-07  </t>
  </si>
  <si>
    <t>Educativos, culturales y deportivos     II-09</t>
  </si>
  <si>
    <t>REMUNERAIONES EVENTUALES</t>
  </si>
  <si>
    <t>6.02</t>
  </si>
  <si>
    <t>TRANSFERENCIAS CORRIENTES A PERSONAS</t>
  </si>
  <si>
    <t>6.02.99</t>
  </si>
  <si>
    <t>Otras transferencias a personas</t>
  </si>
  <si>
    <t>TOTAL SERVICIO  II-09</t>
  </si>
  <si>
    <t>Equipo de cómputo</t>
  </si>
  <si>
    <t>BIBLIOTECA DIGITAL</t>
  </si>
  <si>
    <t xml:space="preserve">Servicios sociales y complementarios   II-10   </t>
  </si>
  <si>
    <t>Materiales y productos métalicos</t>
  </si>
  <si>
    <t>TOTAL SERVICIO  II-10</t>
  </si>
  <si>
    <t>Alquiler de máquinaria, equipo y mobiliario</t>
  </si>
  <si>
    <t>Estacionamientos y terminales   II-11</t>
  </si>
  <si>
    <t>1.08.02</t>
  </si>
  <si>
    <t>Mantenimiento de vías de comunicación</t>
  </si>
  <si>
    <t>TOTAL SERVICIO  II-11</t>
  </si>
  <si>
    <t>Alcantarillado Sanitario  II-13</t>
  </si>
  <si>
    <t>TOTAL SERVICIO  II-13</t>
  </si>
  <si>
    <t>Reparaciones menores de maquinaria y equipo   II-18</t>
  </si>
  <si>
    <t>TOTAL SERVICIO  II-18</t>
  </si>
  <si>
    <t>Seguridad vial     II-22</t>
  </si>
  <si>
    <t xml:space="preserve"> </t>
  </si>
  <si>
    <t>Impresión,  encuadernación y otros</t>
  </si>
  <si>
    <t>1.05.02</t>
  </si>
  <si>
    <t>Viáticos dentro del país</t>
  </si>
  <si>
    <t>2.02.04</t>
  </si>
  <si>
    <t>Alimentos para animales</t>
  </si>
  <si>
    <t>MAQUINARIA, EQUIPO  Y MOBILIARIO</t>
  </si>
  <si>
    <t>Maquinaria y equipo para producción</t>
  </si>
  <si>
    <t xml:space="preserve">Equipo y mobiliario educacional, deportivo y recreativo              </t>
  </si>
  <si>
    <t>CONSTRUCCIONES,  ADICIONES  Y MEJORAS</t>
  </si>
  <si>
    <t>TOTAL SERVICIO II-22</t>
  </si>
  <si>
    <t>Seguridad y vigilancia en la comunidad     II-23</t>
  </si>
  <si>
    <t>Alquiler  de equipo y derechos para telecomunicaciones</t>
  </si>
  <si>
    <t>Servico de energía eléctrica</t>
  </si>
  <si>
    <t>PRESTACIONES</t>
  </si>
  <si>
    <t>TOTAL  SERVICIO  II-23</t>
  </si>
  <si>
    <t>Protección del medio ambiente     II-25</t>
  </si>
  <si>
    <t>TRANSFERENCIAS CORRIENTES AL SECTOR  PÚBLICO</t>
  </si>
  <si>
    <t>TOTAL SERVICIO  II-25</t>
  </si>
  <si>
    <t>Otros productos quimicos y conexos</t>
  </si>
  <si>
    <t>Herramientas e intrumentos</t>
  </si>
  <si>
    <t xml:space="preserve">Repuestos y accesorios </t>
  </si>
  <si>
    <t>BICIPUBLICARTAGO</t>
  </si>
  <si>
    <t>[010-08]</t>
  </si>
  <si>
    <t xml:space="preserve">Servicio de telecomunicaciones </t>
  </si>
  <si>
    <t>Atención de emergencias cantonales   II-28</t>
  </si>
  <si>
    <t>TOTAL SERVICIO II-28</t>
  </si>
  <si>
    <t>Por incumplimiento de deberes de los propietarios de bienes inmuebles     II-29</t>
  </si>
  <si>
    <t>MATERIALES  Y SUMINISTROS</t>
  </si>
  <si>
    <t>TOTAL SERVICIO II-29</t>
  </si>
  <si>
    <t>EDIFICIOS   III-01</t>
  </si>
  <si>
    <t>Mejoras de edificios municipales</t>
  </si>
  <si>
    <t>III-01-05</t>
  </si>
  <si>
    <t>[017-05]</t>
  </si>
  <si>
    <t>TOTAL PROYECTO III-01-05</t>
  </si>
  <si>
    <t>GRUPO 02</t>
  </si>
  <si>
    <t>VIAS DE COMUNICACIÓN TERRESTRE   III-02</t>
  </si>
  <si>
    <t>Unidad Técnica de Gestión Vial municipal Ley 8114</t>
  </si>
  <si>
    <t xml:space="preserve"> III-02-01</t>
  </si>
  <si>
    <t xml:space="preserve">    REMUNERACIONES</t>
  </si>
  <si>
    <t>Vias de comunicación terrestre</t>
  </si>
  <si>
    <t>TOTAL PROYECTO III-02-01</t>
  </si>
  <si>
    <t>TOTAL PROYECTO III-02-03</t>
  </si>
  <si>
    <t>TOTAL PROYECTO III-02-04</t>
  </si>
  <si>
    <t>Proyecto 6</t>
  </si>
  <si>
    <t xml:space="preserve">Construcción del Boulevard 29 de octubre </t>
  </si>
  <si>
    <t>III-02-06</t>
  </si>
  <si>
    <t>[018-06]</t>
  </si>
  <si>
    <t>TOTAL PROYECTO III-02-06</t>
  </si>
  <si>
    <t>GRUPO 05</t>
  </si>
  <si>
    <t>INSTALACIONES</t>
  </si>
  <si>
    <t xml:space="preserve"> III-05-01</t>
  </si>
  <si>
    <t>TOTAL PROYECTO III-05-01</t>
  </si>
  <si>
    <t>TOTAL PROYECTO III-05-02</t>
  </si>
  <si>
    <t>OTROS PROYECTOS   III-06</t>
  </si>
  <si>
    <t>TOTAL PROYECTO  III-06-01</t>
  </si>
  <si>
    <t>TOTAL PROYECTO III-06-04</t>
  </si>
  <si>
    <t>Otros servcios de gestión y apoyo</t>
  </si>
  <si>
    <t>TOTAL PROYECTO III-06-05</t>
  </si>
  <si>
    <t>TOTAL PROYECTO  IV-01-10</t>
  </si>
  <si>
    <t>AUMENTOS</t>
  </si>
  <si>
    <t>PROGRAMA IV : PARTIDAS ESPECIFICAS</t>
  </si>
  <si>
    <t>INTERESES Y COMISIONES</t>
  </si>
  <si>
    <t>3</t>
  </si>
  <si>
    <t>3.02</t>
  </si>
  <si>
    <t>TRANSFERENCIAS CORRIENTES A ENTIDADES PRIVADAS SIN FINES DE LUCRO</t>
  </si>
  <si>
    <t>08</t>
  </si>
  <si>
    <t>Asociación Caminemos Juntos (ACAJÚ)</t>
  </si>
  <si>
    <t>MUNICIPALIDAD DE CARTAGO</t>
  </si>
  <si>
    <t>ESTRUCTURA DE GASTOS</t>
  </si>
  <si>
    <t>SEGÚN CLASIFICACIÓN ECONÓMICA DEL GASTO</t>
  </si>
  <si>
    <t>PROGRAMA I: DIRECCIÓN Y ADMINISTRACIÓN GENERAL</t>
  </si>
  <si>
    <t>TOTALES POR EL CLASIFICADOR ECONOMICO DEL GASTO</t>
  </si>
  <si>
    <t>GASTOS CORRIENTES</t>
  </si>
  <si>
    <t>GASTOS DE CONSUMO</t>
  </si>
  <si>
    <t xml:space="preserve">Sueldos y salarios </t>
  </si>
  <si>
    <t>Contribuciones sociales</t>
  </si>
  <si>
    <t>ADQUISICIÓN DE BIENES Y SERVICIOS</t>
  </si>
  <si>
    <t>INTERESES</t>
  </si>
  <si>
    <t>INTERNOS</t>
  </si>
  <si>
    <t>1.2.2</t>
  </si>
  <si>
    <t>EXTERNOS</t>
  </si>
  <si>
    <t>TRANSFERENCIAS CORRIENTES AL SECTOR PRIVADO</t>
  </si>
  <si>
    <t>1.3.3</t>
  </si>
  <si>
    <t>TRANSFERENCIAS CORRIENTES AL SECTOR EXTERNO</t>
  </si>
  <si>
    <t>GASTOS DE CAPITAL</t>
  </si>
  <si>
    <t>FORMACIÓN DE CAPITAL</t>
  </si>
  <si>
    <t>EDIFICACIONES</t>
  </si>
  <si>
    <t>VÍAS DE COMUNICACIÓN</t>
  </si>
  <si>
    <t>2.1.3</t>
  </si>
  <si>
    <t>OBRAS URBANÍSTICAS</t>
  </si>
  <si>
    <t>OTRAS OBRAS</t>
  </si>
  <si>
    <t>ADQUISICIÓN DE ACTIVOS</t>
  </si>
  <si>
    <t xml:space="preserve">MAQUINARIA Y EQUIPO </t>
  </si>
  <si>
    <t>2.2.2</t>
  </si>
  <si>
    <t>TERRENOS</t>
  </si>
  <si>
    <t>2.2.3</t>
  </si>
  <si>
    <t>EDIFICIOS</t>
  </si>
  <si>
    <t>INTANGIBLES</t>
  </si>
  <si>
    <t>ACTIVOS DE VALOR</t>
  </si>
  <si>
    <t>2.3.1</t>
  </si>
  <si>
    <t>TRANSFERENCIAS DE CAPITAL AL SECTOR PÚBLICO</t>
  </si>
  <si>
    <t>TRANSFERENCIAS DE CAPITAL AL SECTOR PRIVADO</t>
  </si>
  <si>
    <t>2.3.3</t>
  </si>
  <si>
    <t>TRANSFERENCIAS DE CAPITAL AL SECTOR EXTERNO</t>
  </si>
  <si>
    <t>TRANSACCIONES FINANCIERAS</t>
  </si>
  <si>
    <t>CONCESIÓN DE PRÉSTAMOS</t>
  </si>
  <si>
    <t>ADQUISICIÓN DE VALORES</t>
  </si>
  <si>
    <t>AMORTIZACIÓN</t>
  </si>
  <si>
    <t>3.3.1</t>
  </si>
  <si>
    <t>AMORTIZACIÓN INTERNA</t>
  </si>
  <si>
    <t>AMORTIZACIÓN EXTERNA</t>
  </si>
  <si>
    <t>OTROS ACTIVOS FINANCIEROS</t>
  </si>
  <si>
    <t>SUMAS SIN ASIGNACIÓN</t>
  </si>
  <si>
    <t>ANEXOS</t>
  </si>
  <si>
    <t xml:space="preserve">DETALLE REBAJOS PROGRAMA  I </t>
  </si>
  <si>
    <t>Código OBG</t>
  </si>
  <si>
    <t>Detalle  por  objeto  del  gasto</t>
  </si>
  <si>
    <t>PLANEAMIENTO ESTRATEGICO</t>
  </si>
  <si>
    <t>ADMNISTRACIÓN FINANCIERA</t>
  </si>
  <si>
    <t>TESORERIA</t>
  </si>
  <si>
    <t>CONTABILIDAD</t>
  </si>
  <si>
    <t>PROVEEDURÍA</t>
  </si>
  <si>
    <t>RECURSOS HUMANOS</t>
  </si>
  <si>
    <t>SERVICIOS GENERALES</t>
  </si>
  <si>
    <t>SALUD OCUPACIONAL</t>
  </si>
  <si>
    <t>TRANSPORTES</t>
  </si>
  <si>
    <t>ALMACEN MUNICIPAL</t>
  </si>
  <si>
    <t>INFORMATICA</t>
  </si>
  <si>
    <t>AUDITORIA</t>
  </si>
  <si>
    <t>DIRECCIÓN TRIBUTARIA</t>
  </si>
  <si>
    <t xml:space="preserve">PLATAFORMA DE SERVICIOS </t>
  </si>
  <si>
    <t>PATENTES</t>
  </si>
  <si>
    <t>SECRETARIA GENERAL</t>
  </si>
  <si>
    <t>CONCEJO MUNICIPAL</t>
  </si>
  <si>
    <t>OFICINA DE TURISMO</t>
  </si>
  <si>
    <t>002-01</t>
  </si>
  <si>
    <t>003-01</t>
  </si>
  <si>
    <t>003-02</t>
  </si>
  <si>
    <t>003-03</t>
  </si>
  <si>
    <t>003-04</t>
  </si>
  <si>
    <t>003-05</t>
  </si>
  <si>
    <t>003-06</t>
  </si>
  <si>
    <t>003-09</t>
  </si>
  <si>
    <t>003-10</t>
  </si>
  <si>
    <t>003-11</t>
  </si>
  <si>
    <t>004-01</t>
  </si>
  <si>
    <t>005-01</t>
  </si>
  <si>
    <t>006-01</t>
  </si>
  <si>
    <t>006-03</t>
  </si>
  <si>
    <t>006-04</t>
  </si>
  <si>
    <t>007-01</t>
  </si>
  <si>
    <t>007-02</t>
  </si>
  <si>
    <t>012-06</t>
  </si>
  <si>
    <t>REMUNERACIONES  BÁSICAS</t>
  </si>
  <si>
    <t>0.01.05</t>
  </si>
  <si>
    <t>Suplencias</t>
  </si>
  <si>
    <t>0.02.02</t>
  </si>
  <si>
    <t>Recargo de funciones</t>
  </si>
  <si>
    <t>CONTRIBUCIONES  PATRONALES  AL  DESARROLLO Y  LA SEGURIDAD  SOCIAL</t>
  </si>
  <si>
    <t>CONTRIBUCIONES  PATRONALES  A  FONDOS  DE  PENSIONES Y  OTROS  FONDOS  DE  CAPITALIZACIÓN</t>
  </si>
  <si>
    <t>Servicios de tecnologias de información</t>
  </si>
  <si>
    <t>.</t>
  </si>
  <si>
    <t>TOTAL REBAJOS  PROGRAMA I</t>
  </si>
  <si>
    <t>DETALLE</t>
  </si>
  <si>
    <t>DETALLE AUMENTOS PROGRAMA  I</t>
  </si>
  <si>
    <t xml:space="preserve">BIENES DURADEROS </t>
  </si>
  <si>
    <t>Asociación de Formación Musical de la Municipalidad de Cartago</t>
  </si>
  <si>
    <t>03</t>
  </si>
  <si>
    <t>Asociación Desarrollo Específico Pro Pabellón Enfermos Alcohólicos</t>
  </si>
  <si>
    <t>Asociación Servicio Solidario y Misionero Unidos en la Esperanza</t>
  </si>
  <si>
    <t>05</t>
  </si>
  <si>
    <t>Asociación Costarricense de Artríticos</t>
  </si>
  <si>
    <t>06</t>
  </si>
  <si>
    <t>Asociación Seres de Luz</t>
  </si>
  <si>
    <t>07</t>
  </si>
  <si>
    <t>Asociación de Damas Voluntarias del Hospital Max Peralta</t>
  </si>
  <si>
    <t>Asociación Caminemos Juntos (ASCAJÚ)</t>
  </si>
  <si>
    <t>6.04.04</t>
  </si>
  <si>
    <t>Transferencias corrientes a otras entidades privadas sin fines de lucro</t>
  </si>
  <si>
    <t>Asociación Asilo de la Vejez</t>
  </si>
  <si>
    <t>TOTAL AUMENTOS  PROGRAMA I</t>
  </si>
  <si>
    <t>PROGRAMA DE INVERSIÓN</t>
  </si>
  <si>
    <t>PROYECTOS QUE CONTIENEN GASTO CORRIENTE CAPITALIZABLE</t>
  </si>
  <si>
    <t>OTROS PROYECTOS</t>
  </si>
  <si>
    <t>III-05-02</t>
  </si>
  <si>
    <t xml:space="preserve">Unidad Técnica de Gestión Vial Municipal  Ley 8114 </t>
  </si>
  <si>
    <t xml:space="preserve">Construcción y mejoras de puentes del cantón   </t>
  </si>
  <si>
    <t xml:space="preserve">Obras de estabilización de taludes en el cantón   </t>
  </si>
  <si>
    <t xml:space="preserve">Construcción y mejoras de acueductos del cantón   </t>
  </si>
  <si>
    <t xml:space="preserve">Construcción Monumento Arqueológico Agua Caliente   </t>
  </si>
  <si>
    <t>ANEXO</t>
  </si>
  <si>
    <t>TRANSFERENCIAS CORRIENTES Y DE CAPITAL A FAVOR DE ENTIDADES PRIVADAS SIN FINES DE LUCRO</t>
  </si>
  <si>
    <t>Código de gasto</t>
  </si>
  <si>
    <t>NOMBRE DEL BENEFICIARIO CLASIFICADO SEGÚN GRUPO Y SUBGRUPO DE EGRESOS</t>
  </si>
  <si>
    <t>Cédula Jurídica (entidad privada)</t>
  </si>
  <si>
    <t>FUNDAMENTO LEGAL</t>
  </si>
  <si>
    <t>MONTO</t>
  </si>
  <si>
    <t>FINALIDAD DEL GASTO</t>
  </si>
  <si>
    <t>6.04.02</t>
  </si>
  <si>
    <t>Transferencias corrientes a fundaciones</t>
  </si>
  <si>
    <t>7.03.02</t>
  </si>
  <si>
    <t>Transferencias de capital a fundaciones</t>
  </si>
  <si>
    <r>
      <rPr>
        <b/>
        <sz val="10"/>
        <rFont val="Arial"/>
        <family val="2"/>
      </rPr>
      <t xml:space="preserve">Elaborado por: </t>
    </r>
    <r>
      <rPr>
        <sz val="10"/>
        <rFont val="Arial"/>
        <family val="2"/>
      </rPr>
      <t>Daniela Araya Molina, encargada de la elaboración del presupuesto</t>
    </r>
  </si>
  <si>
    <r>
      <rPr>
        <b/>
        <sz val="10"/>
        <rFont val="Arial"/>
        <family val="2"/>
      </rPr>
      <t xml:space="preserve">Fecha: </t>
    </r>
    <r>
      <rPr>
        <sz val="10"/>
        <rFont val="Arial"/>
        <family val="2"/>
      </rPr>
      <t>07 de octubre de 2021</t>
    </r>
  </si>
  <si>
    <t xml:space="preserve">Equipo de comunicación </t>
  </si>
  <si>
    <t xml:space="preserve">Otras construcciones, adiciones y mejoras </t>
  </si>
  <si>
    <t>Conservación de la red vial cantonal Ley 8114 y 9329</t>
  </si>
  <si>
    <t>III-02-02</t>
  </si>
  <si>
    <t>[018-02]</t>
  </si>
  <si>
    <t>TOTAL PROYECTO III-02-02</t>
  </si>
  <si>
    <t xml:space="preserve">Actividades de capacitación </t>
  </si>
  <si>
    <t>Mejoras en el Polideportivo de Cartago</t>
  </si>
  <si>
    <t>OTRAS TRANSFERENCIAS CORRIENTES AL  SECTOR PRIVADO</t>
  </si>
  <si>
    <t>III-06-04</t>
  </si>
  <si>
    <t>12</t>
  </si>
  <si>
    <t>MODIFICACIÓN  Nº 10-2024</t>
  </si>
  <si>
    <t>MODIFICACIÓN  Nº 01-2025</t>
  </si>
  <si>
    <t>TOTAL  MODIFICACIÓN  Nº 01 - 2025</t>
  </si>
  <si>
    <t>8</t>
  </si>
  <si>
    <t>11</t>
  </si>
  <si>
    <t>13</t>
  </si>
  <si>
    <t>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</si>
</sst>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[$€-2]* #,##0.00_-;\-[$€-2]* #,##0.00_-;_-[$€-2]* &quot;-&quot;??_-"/>
    <numFmt numFmtId="165" formatCode="_-* #,##0.00\ _€_-;\-* #,##0.00\ _€_-;_-* &quot;-&quot;??\ _€_-;_-@_-"/>
    <numFmt numFmtId="166" formatCode="#,##0.00_ ;\-#,##0.00\ "/>
  </numFmts>
  <fonts count="56">
    <font>
      <sz val="10"/>
      <name val="Arial"/>
      <charset val="134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,Bold"/>
      <charset val="134"/>
    </font>
    <font>
      <b/>
      <sz val="9"/>
      <name val="Arial"/>
      <family val="2"/>
    </font>
    <font>
      <sz val="8"/>
      <color rgb="FFFF0000"/>
      <name val="Arial"/>
      <family val="2"/>
    </font>
    <font>
      <sz val="8"/>
      <name val="Arial"/>
      <family val="2"/>
    </font>
    <font>
      <b/>
      <sz val="9"/>
      <color theme="0"/>
      <name val="Arial"/>
      <family val="2"/>
    </font>
    <font>
      <b/>
      <sz val="8"/>
      <name val="Arial"/>
      <family val="2"/>
    </font>
    <font>
      <sz val="8.5"/>
      <name val="Arial"/>
      <family val="2"/>
    </font>
    <font>
      <b/>
      <sz val="8.5"/>
      <name val="Arial"/>
      <family val="2"/>
    </font>
    <font>
      <b/>
      <u/>
      <sz val="9"/>
      <name val="Arial"/>
      <family val="2"/>
    </font>
    <font>
      <sz val="9"/>
      <color theme="0"/>
      <name val="Arial"/>
      <family val="2"/>
    </font>
    <font>
      <b/>
      <sz val="16"/>
      <name val="Arial"/>
      <family val="2"/>
    </font>
    <font>
      <b/>
      <sz val="11"/>
      <color theme="0"/>
      <name val="Arial"/>
      <family val="2"/>
    </font>
    <font>
      <b/>
      <sz val="7"/>
      <name val="Arial"/>
      <family val="2"/>
    </font>
    <font>
      <sz val="9"/>
      <color rgb="FFFF0000"/>
      <name val="Arial"/>
      <family val="2"/>
    </font>
    <font>
      <sz val="9"/>
      <color theme="1"/>
      <name val="Arial"/>
      <family val="2"/>
    </font>
    <font>
      <vertAlign val="superscript"/>
      <sz val="8"/>
      <color theme="4" tint="-0.249977111117893"/>
      <name val="Arial"/>
      <family val="2"/>
    </font>
    <font>
      <sz val="8"/>
      <color theme="4" tint="-0.249977111117893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u/>
      <sz val="8"/>
      <name val="Arial"/>
      <family val="2"/>
    </font>
    <font>
      <sz val="8"/>
      <color theme="3"/>
      <name val="Arial"/>
      <family val="2"/>
    </font>
    <font>
      <vertAlign val="superscript"/>
      <sz val="8"/>
      <color theme="3"/>
      <name val="Arial"/>
      <family val="2"/>
    </font>
    <font>
      <sz val="7"/>
      <name val="Arial"/>
      <family val="2"/>
    </font>
    <font>
      <vertAlign val="superscript"/>
      <sz val="7"/>
      <color theme="3"/>
      <name val="Arial"/>
      <family val="2"/>
    </font>
    <font>
      <sz val="7"/>
      <color theme="3"/>
      <name val="Arial"/>
      <family val="2"/>
    </font>
    <font>
      <b/>
      <u val="doubleAccounting"/>
      <sz val="8"/>
      <name val="Arial"/>
      <family val="2"/>
    </font>
    <font>
      <b/>
      <i/>
      <sz val="8"/>
      <name val="Arial"/>
      <family val="2"/>
    </font>
    <font>
      <u/>
      <sz val="8"/>
      <name val="Arial"/>
      <family val="2"/>
    </font>
    <font>
      <sz val="8"/>
      <color theme="1"/>
      <name val="Arial"/>
      <family val="2"/>
    </font>
    <font>
      <u/>
      <sz val="8"/>
      <color theme="1"/>
      <name val="Arial"/>
      <family val="2"/>
    </font>
    <font>
      <b/>
      <u val="doubleAccounting"/>
      <sz val="7"/>
      <name val="Arial"/>
      <family val="2"/>
    </font>
    <font>
      <b/>
      <i/>
      <u/>
      <sz val="8"/>
      <name val="Arial"/>
      <family val="2"/>
    </font>
    <font>
      <b/>
      <u val="double"/>
      <sz val="8"/>
      <name val="Arial"/>
      <family val="2"/>
    </font>
    <font>
      <vertAlign val="superscript"/>
      <sz val="8"/>
      <name val="Arial"/>
      <family val="2"/>
    </font>
    <font>
      <b/>
      <sz val="6"/>
      <name val="Arial"/>
      <family val="2"/>
    </font>
    <font>
      <b/>
      <sz val="7"/>
      <color rgb="FFFF0000"/>
      <name val="Arial"/>
      <family val="2"/>
    </font>
    <font>
      <b/>
      <i/>
      <sz val="12"/>
      <name val="Arial"/>
      <family val="2"/>
    </font>
    <font>
      <vertAlign val="superscript"/>
      <sz val="7"/>
      <color theme="4" tint="-0.249977111117893"/>
      <name val="Arial"/>
      <family val="2"/>
    </font>
    <font>
      <sz val="7"/>
      <color theme="4" tint="-0.249977111117893"/>
      <name val="Arial"/>
      <family val="2"/>
    </font>
    <font>
      <b/>
      <u/>
      <sz val="8"/>
      <color theme="1"/>
      <name val="Arial"/>
      <family val="2"/>
    </font>
    <font>
      <b/>
      <sz val="8"/>
      <color theme="1"/>
      <name val="Arial"/>
      <family val="2"/>
    </font>
    <font>
      <b/>
      <u val="doubleAccounting"/>
      <sz val="10"/>
      <name val="Arial"/>
      <family val="2"/>
    </font>
    <font>
      <sz val="11"/>
      <color theme="1"/>
      <name val="Calibri"/>
      <family val="2"/>
      <scheme val="minor"/>
    </font>
    <font>
      <b/>
      <sz val="8"/>
      <name val="Tahoma"/>
      <family val="2"/>
    </font>
    <font>
      <sz val="8"/>
      <name val="Tahoma"/>
      <family val="2"/>
    </font>
    <font>
      <sz val="9"/>
      <color rgb="FFFF000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theme="1"/>
      </left>
      <right/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50" fillId="0" borderId="0"/>
    <xf numFmtId="9" fontId="1" fillId="0" borderId="0" applyFont="0" applyFill="0" applyBorder="0" applyAlignment="0" applyProtection="0"/>
    <xf numFmtId="0" fontId="55" fillId="0" borderId="0" applyNumberFormat="0" applyFill="0" applyBorder="0" applyAlignment="0" applyProtection="0"/>
  </cellStyleXfs>
  <cellXfs count="811">
    <xf numFmtId="0" fontId="0" fillId="0" borderId="0" xfId="0"/>
    <xf numFmtId="0" fontId="1" fillId="0" borderId="0" xfId="6" applyAlignment="1">
      <alignment vertical="center"/>
    </xf>
    <xf numFmtId="0" fontId="2" fillId="0" borderId="0" xfId="6" applyFont="1"/>
    <xf numFmtId="0" fontId="3" fillId="0" borderId="0" xfId="6" applyFont="1"/>
    <xf numFmtId="0" fontId="4" fillId="0" borderId="0" xfId="6" applyFont="1"/>
    <xf numFmtId="0" fontId="1" fillId="0" borderId="0" xfId="6" applyAlignment="1">
      <alignment horizontal="right"/>
    </xf>
    <xf numFmtId="0" fontId="1" fillId="0" borderId="0" xfId="6"/>
    <xf numFmtId="0" fontId="1" fillId="0" borderId="0" xfId="6" applyAlignment="1">
      <alignment horizontal="center"/>
    </xf>
    <xf numFmtId="0" fontId="2" fillId="0" borderId="0" xfId="6" applyFont="1" applyAlignment="1">
      <alignment horizontal="center" vertical="center"/>
    </xf>
    <xf numFmtId="0" fontId="2" fillId="0" borderId="0" xfId="6" applyFont="1" applyAlignment="1">
      <alignment vertical="center"/>
    </xf>
    <xf numFmtId="0" fontId="7" fillId="2" borderId="1" xfId="6" applyFont="1" applyFill="1" applyBorder="1" applyAlignment="1">
      <alignment horizontal="center" vertical="center" wrapText="1"/>
    </xf>
    <xf numFmtId="4" fontId="7" fillId="2" borderId="1" xfId="6" applyNumberFormat="1" applyFont="1" applyFill="1" applyBorder="1" applyAlignment="1">
      <alignment horizontal="center" vertical="center" wrapText="1"/>
    </xf>
    <xf numFmtId="0" fontId="2" fillId="3" borderId="1" xfId="6" applyFont="1" applyFill="1" applyBorder="1" applyAlignment="1">
      <alignment horizontal="right" vertical="center"/>
    </xf>
    <xf numFmtId="0" fontId="2" fillId="3" borderId="1" xfId="6" applyFont="1" applyFill="1" applyBorder="1" applyAlignment="1">
      <alignment vertical="center"/>
    </xf>
    <xf numFmtId="0" fontId="1" fillId="3" borderId="1" xfId="6" applyFill="1" applyBorder="1" applyAlignment="1">
      <alignment horizontal="center" vertical="center" wrapText="1"/>
    </xf>
    <xf numFmtId="0" fontId="1" fillId="3" borderId="1" xfId="6" applyFill="1" applyBorder="1" applyAlignment="1">
      <alignment vertical="center" wrapText="1"/>
    </xf>
    <xf numFmtId="4" fontId="2" fillId="3" borderId="1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1" xfId="6" applyNumberFormat="1" applyFont="1" applyFill="1" applyBorder="1" applyAlignment="1" applyProtection="1">
      <alignment horizontal="left" vertical="center" wrapText="1"/>
      <protection locked="0"/>
    </xf>
    <xf numFmtId="0" fontId="7" fillId="4" borderId="1" xfId="6" applyFont="1" applyFill="1" applyBorder="1" applyAlignment="1">
      <alignment horizontal="right" vertical="top" wrapText="1"/>
    </xf>
    <xf numFmtId="0" fontId="7" fillId="4" borderId="1" xfId="6" applyFont="1" applyFill="1" applyBorder="1" applyAlignment="1">
      <alignment vertical="top" wrapText="1"/>
    </xf>
    <xf numFmtId="0" fontId="7" fillId="4" borderId="1" xfId="6" applyFont="1" applyFill="1" applyBorder="1" applyAlignment="1">
      <alignment horizontal="center" vertical="top" wrapText="1"/>
    </xf>
    <xf numFmtId="4" fontId="7" fillId="4" borderId="1" xfId="6" applyNumberFormat="1" applyFont="1" applyFill="1" applyBorder="1" applyAlignment="1">
      <alignment horizontal="right" wrapText="1"/>
    </xf>
    <xf numFmtId="0" fontId="2" fillId="5" borderId="1" xfId="6" applyFont="1" applyFill="1" applyBorder="1" applyAlignment="1">
      <alignment horizontal="right" vertical="top" wrapText="1"/>
    </xf>
    <xf numFmtId="0" fontId="2" fillId="5" borderId="1" xfId="6" applyFont="1" applyFill="1" applyBorder="1" applyAlignment="1">
      <alignment vertical="top" wrapText="1"/>
    </xf>
    <xf numFmtId="0" fontId="2" fillId="5" borderId="1" xfId="6" applyFont="1" applyFill="1" applyBorder="1" applyAlignment="1">
      <alignment horizontal="center" vertical="top" wrapText="1"/>
    </xf>
    <xf numFmtId="4" fontId="2" fillId="5" borderId="1" xfId="6" applyNumberFormat="1" applyFont="1" applyFill="1" applyBorder="1" applyAlignment="1" applyProtection="1">
      <alignment horizontal="right" wrapText="1"/>
      <protection locked="0"/>
    </xf>
    <xf numFmtId="0" fontId="3" fillId="0" borderId="1" xfId="6" applyFont="1" applyBorder="1" applyAlignment="1">
      <alignment horizontal="right" vertical="top" wrapText="1"/>
    </xf>
    <xf numFmtId="0" fontId="3" fillId="0" borderId="1" xfId="6" applyFont="1" applyBorder="1" applyAlignment="1">
      <alignment vertical="center" wrapText="1"/>
    </xf>
    <xf numFmtId="0" fontId="3" fillId="0" borderId="1" xfId="6" applyFont="1" applyBorder="1" applyAlignment="1">
      <alignment horizontal="center" vertical="center" wrapText="1"/>
    </xf>
    <xf numFmtId="4" fontId="3" fillId="0" borderId="1" xfId="6" applyNumberFormat="1" applyFont="1" applyBorder="1" applyAlignment="1" applyProtection="1">
      <alignment horizontal="right" vertical="center" wrapText="1"/>
      <protection locked="0"/>
    </xf>
    <xf numFmtId="4" fontId="3" fillId="0" borderId="1" xfId="6" applyNumberFormat="1" applyFont="1" applyBorder="1" applyAlignment="1" applyProtection="1">
      <alignment horizontal="left" vertical="center" wrapText="1"/>
      <protection locked="0"/>
    </xf>
    <xf numFmtId="0" fontId="3" fillId="0" borderId="1" xfId="6" applyFont="1" applyBorder="1" applyAlignment="1">
      <alignment vertical="top" wrapText="1"/>
    </xf>
    <xf numFmtId="0" fontId="3" fillId="0" borderId="1" xfId="6" applyFont="1" applyBorder="1" applyAlignment="1">
      <alignment horizontal="center" vertical="top" wrapText="1"/>
    </xf>
    <xf numFmtId="4" fontId="3" fillId="0" borderId="1" xfId="6" applyNumberFormat="1" applyFont="1" applyBorder="1" applyAlignment="1" applyProtection="1">
      <alignment horizontal="right" wrapText="1"/>
      <protection locked="0"/>
    </xf>
    <xf numFmtId="4" fontId="3" fillId="0" borderId="1" xfId="6" applyNumberFormat="1" applyFont="1" applyBorder="1" applyAlignment="1" applyProtection="1">
      <alignment horizontal="left" vertical="top" wrapText="1"/>
      <protection locked="0"/>
    </xf>
    <xf numFmtId="0" fontId="8" fillId="5" borderId="1" xfId="6" applyFont="1" applyFill="1" applyBorder="1" applyAlignment="1">
      <alignment horizontal="right" vertical="top" wrapText="1"/>
    </xf>
    <xf numFmtId="0" fontId="8" fillId="5" borderId="1" xfId="6" applyFont="1" applyFill="1" applyBorder="1" applyAlignment="1">
      <alignment vertical="top" wrapText="1"/>
    </xf>
    <xf numFmtId="0" fontId="8" fillId="5" borderId="1" xfId="6" applyFont="1" applyFill="1" applyBorder="1" applyAlignment="1">
      <alignment horizontal="center" vertical="top" wrapText="1"/>
    </xf>
    <xf numFmtId="4" fontId="8" fillId="5" borderId="1" xfId="6" applyNumberFormat="1" applyFont="1" applyFill="1" applyBorder="1" applyAlignment="1" applyProtection="1">
      <alignment horizontal="right" wrapText="1"/>
      <protection locked="0"/>
    </xf>
    <xf numFmtId="4" fontId="8" fillId="5" borderId="1" xfId="6" applyNumberFormat="1" applyFont="1" applyFill="1" applyBorder="1" applyAlignment="1" applyProtection="1">
      <alignment horizontal="left" vertical="top" wrapText="1"/>
      <protection locked="0"/>
    </xf>
    <xf numFmtId="0" fontId="3" fillId="0" borderId="2" xfId="6" applyFont="1" applyBorder="1" applyAlignment="1">
      <alignment horizontal="right" vertical="top" wrapText="1"/>
    </xf>
    <xf numFmtId="0" fontId="3" fillId="0" borderId="2" xfId="6" applyFont="1" applyBorder="1" applyAlignment="1">
      <alignment vertical="top" wrapText="1"/>
    </xf>
    <xf numFmtId="0" fontId="3" fillId="0" borderId="2" xfId="6" applyFont="1" applyBorder="1" applyAlignment="1">
      <alignment horizontal="center" vertical="top" wrapText="1"/>
    </xf>
    <xf numFmtId="4" fontId="8" fillId="0" borderId="2" xfId="6" applyNumberFormat="1" applyFont="1" applyBorder="1" applyAlignment="1" applyProtection="1">
      <alignment horizontal="right" wrapText="1"/>
      <protection locked="0"/>
    </xf>
    <xf numFmtId="4" fontId="8" fillId="0" borderId="2" xfId="6" applyNumberFormat="1" applyFont="1" applyBorder="1" applyAlignment="1" applyProtection="1">
      <alignment horizontal="left" vertical="top" wrapText="1"/>
      <protection locked="0"/>
    </xf>
    <xf numFmtId="0" fontId="2" fillId="3" borderId="3" xfId="6" applyFont="1" applyFill="1" applyBorder="1" applyAlignment="1">
      <alignment horizontal="right" vertical="center"/>
    </xf>
    <xf numFmtId="0" fontId="2" fillId="3" borderId="3" xfId="6" applyFont="1" applyFill="1" applyBorder="1" applyAlignment="1">
      <alignment vertical="center"/>
    </xf>
    <xf numFmtId="0" fontId="1" fillId="3" borderId="3" xfId="6" applyFill="1" applyBorder="1" applyAlignment="1">
      <alignment horizontal="center" vertical="center" wrapText="1"/>
    </xf>
    <xf numFmtId="0" fontId="1" fillId="3" borderId="3" xfId="6" applyFill="1" applyBorder="1" applyAlignment="1">
      <alignment vertical="center" wrapText="1"/>
    </xf>
    <xf numFmtId="4" fontId="2" fillId="3" borderId="3" xfId="6" applyNumberFormat="1" applyFont="1" applyFill="1" applyBorder="1" applyAlignment="1" applyProtection="1">
      <alignment horizontal="right" vertical="center" wrapText="1"/>
      <protection locked="0"/>
    </xf>
    <xf numFmtId="4" fontId="2" fillId="3" borderId="3" xfId="6" applyNumberFormat="1" applyFont="1" applyFill="1" applyBorder="1" applyAlignment="1" applyProtection="1">
      <alignment horizontal="left" vertical="center" wrapText="1"/>
      <protection locked="0"/>
    </xf>
    <xf numFmtId="0" fontId="1" fillId="4" borderId="1" xfId="6" applyFill="1" applyBorder="1" applyAlignment="1">
      <alignment horizontal="center" vertical="top" wrapText="1"/>
    </xf>
    <xf numFmtId="0" fontId="1" fillId="4" borderId="1" xfId="6" applyFill="1" applyBorder="1" applyAlignment="1">
      <alignment vertical="top" wrapText="1"/>
    </xf>
    <xf numFmtId="4" fontId="2" fillId="4" borderId="1" xfId="6" applyNumberFormat="1" applyFont="1" applyFill="1" applyBorder="1" applyAlignment="1" applyProtection="1">
      <alignment horizontal="right" wrapText="1"/>
      <protection locked="0"/>
    </xf>
    <xf numFmtId="4" fontId="2" fillId="4" borderId="1" xfId="6" applyNumberFormat="1" applyFont="1" applyFill="1" applyBorder="1" applyAlignment="1" applyProtection="1">
      <alignment horizontal="left" vertical="top" wrapText="1"/>
      <protection locked="0"/>
    </xf>
    <xf numFmtId="4" fontId="2" fillId="5" borderId="1" xfId="6" applyNumberFormat="1" applyFont="1" applyFill="1" applyBorder="1" applyAlignment="1" applyProtection="1">
      <alignment horizontal="left" vertical="top" wrapText="1"/>
      <protection locked="0"/>
    </xf>
    <xf numFmtId="0" fontId="1" fillId="0" borderId="1" xfId="6" applyBorder="1" applyAlignment="1">
      <alignment vertical="top" wrapText="1"/>
    </xf>
    <xf numFmtId="0" fontId="1" fillId="0" borderId="1" xfId="6" applyBorder="1" applyAlignment="1">
      <alignment horizontal="center" vertical="top" wrapText="1"/>
    </xf>
    <xf numFmtId="4" fontId="2" fillId="0" borderId="1" xfId="6" applyNumberFormat="1" applyFont="1" applyBorder="1" applyAlignment="1" applyProtection="1">
      <alignment horizontal="right" wrapText="1"/>
      <protection locked="0"/>
    </xf>
    <xf numFmtId="0" fontId="4" fillId="3" borderId="1" xfId="6" applyFont="1" applyFill="1" applyBorder="1" applyAlignment="1">
      <alignment horizontal="right" vertical="top" wrapText="1"/>
    </xf>
    <xf numFmtId="0" fontId="4" fillId="3" borderId="1" xfId="6" applyFont="1" applyFill="1" applyBorder="1" applyAlignment="1">
      <alignment vertical="top" wrapText="1"/>
    </xf>
    <xf numFmtId="0" fontId="4" fillId="3" borderId="1" xfId="6" applyFont="1" applyFill="1" applyBorder="1" applyAlignment="1">
      <alignment horizontal="center" vertical="top" wrapText="1"/>
    </xf>
    <xf numFmtId="4" fontId="5" fillId="3" borderId="1" xfId="6" applyNumberFormat="1" applyFont="1" applyFill="1" applyBorder="1" applyAlignment="1" applyProtection="1">
      <alignment horizontal="right" wrapText="1"/>
      <protection locked="0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" fontId="10" fillId="0" borderId="0" xfId="0" applyNumberFormat="1" applyFont="1" applyAlignment="1">
      <alignment vertical="center"/>
    </xf>
    <xf numFmtId="0" fontId="11" fillId="6" borderId="1" xfId="6" applyFont="1" applyFill="1" applyBorder="1" applyAlignment="1">
      <alignment horizontal="center" vertical="center" wrapText="1"/>
    </xf>
    <xf numFmtId="0" fontId="12" fillId="7" borderId="1" xfId="6" applyFont="1" applyFill="1" applyBorder="1" applyAlignment="1">
      <alignment horizontal="center" vertical="center" wrapText="1"/>
    </xf>
    <xf numFmtId="4" fontId="8" fillId="8" borderId="1" xfId="0" applyNumberFormat="1" applyFont="1" applyFill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4" fontId="10" fillId="0" borderId="4" xfId="0" applyNumberFormat="1" applyFont="1" applyBorder="1" applyAlignment="1">
      <alignment vertical="center"/>
    </xf>
    <xf numFmtId="0" fontId="8" fillId="0" borderId="9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6" applyFont="1" applyAlignment="1">
      <alignment vertical="center"/>
    </xf>
    <xf numFmtId="4" fontId="8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4" fontId="10" fillId="0" borderId="2" xfId="0" applyNumberFormat="1" applyFont="1" applyBorder="1" applyAlignment="1">
      <alignment vertical="center"/>
    </xf>
    <xf numFmtId="0" fontId="13" fillId="0" borderId="9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0" xfId="6" applyFont="1" applyAlignment="1">
      <alignment vertical="center"/>
    </xf>
    <xf numFmtId="4" fontId="14" fillId="0" borderId="2" xfId="0" applyNumberFormat="1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4" fontId="12" fillId="0" borderId="2" xfId="0" applyNumberFormat="1" applyFont="1" applyBorder="1" applyAlignment="1">
      <alignment vertical="center"/>
    </xf>
    <xf numFmtId="0" fontId="10" fillId="0" borderId="2" xfId="0" applyFont="1" applyBorder="1" applyAlignment="1">
      <alignment horizontal="right" vertical="center"/>
    </xf>
    <xf numFmtId="0" fontId="12" fillId="0" borderId="0" xfId="0" applyFont="1" applyAlignment="1">
      <alignment vertical="center" wrapText="1"/>
    </xf>
    <xf numFmtId="4" fontId="12" fillId="0" borderId="5" xfId="0" applyNumberFormat="1" applyFont="1" applyBorder="1" applyAlignment="1">
      <alignment vertical="center"/>
    </xf>
    <xf numFmtId="0" fontId="10" fillId="0" borderId="10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1" xfId="0" applyFont="1" applyBorder="1" applyAlignment="1">
      <alignment vertical="center"/>
    </xf>
    <xf numFmtId="4" fontId="10" fillId="0" borderId="11" xfId="0" applyNumberFormat="1" applyFont="1" applyBorder="1" applyAlignment="1">
      <alignment horizontal="center" vertical="center" wrapText="1"/>
    </xf>
    <xf numFmtId="4" fontId="9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0" fontId="10" fillId="0" borderId="12" xfId="0" applyFont="1" applyBorder="1" applyAlignment="1">
      <alignment vertical="center"/>
    </xf>
    <xf numFmtId="0" fontId="13" fillId="0" borderId="2" xfId="0" applyFont="1" applyBorder="1" applyAlignment="1">
      <alignment horizontal="center" vertical="center"/>
    </xf>
    <xf numFmtId="165" fontId="10" fillId="0" borderId="13" xfId="4" applyFont="1" applyFill="1" applyBorder="1" applyAlignment="1">
      <alignment vertical="center"/>
    </xf>
    <xf numFmtId="166" fontId="8" fillId="0" borderId="13" xfId="4" applyNumberFormat="1" applyFont="1" applyFill="1" applyBorder="1" applyAlignment="1">
      <alignment horizontal="center" vertical="center"/>
    </xf>
    <xf numFmtId="166" fontId="10" fillId="0" borderId="13" xfId="4" applyNumberFormat="1" applyFont="1" applyFill="1" applyBorder="1" applyAlignment="1">
      <alignment vertical="center"/>
    </xf>
    <xf numFmtId="166" fontId="14" fillId="0" borderId="13" xfId="4" applyNumberFormat="1" applyFont="1" applyFill="1" applyBorder="1" applyAlignment="1">
      <alignment horizontal="center" vertical="center"/>
    </xf>
    <xf numFmtId="166" fontId="12" fillId="0" borderId="13" xfId="4" applyNumberFormat="1" applyFont="1" applyFill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165" fontId="10" fillId="0" borderId="14" xfId="4" applyFont="1" applyFill="1" applyBorder="1" applyAlignment="1">
      <alignment vertical="center"/>
    </xf>
    <xf numFmtId="165" fontId="10" fillId="0" borderId="15" xfId="4" applyFont="1" applyFill="1" applyBorder="1" applyAlignment="1">
      <alignment vertical="center"/>
    </xf>
    <xf numFmtId="165" fontId="8" fillId="0" borderId="13" xfId="4" applyFont="1" applyFill="1" applyBorder="1" applyAlignment="1">
      <alignment horizontal="center" vertical="center"/>
    </xf>
    <xf numFmtId="165" fontId="14" fillId="0" borderId="13" xfId="4" applyFont="1" applyFill="1" applyBorder="1" applyAlignment="1">
      <alignment horizontal="center" vertical="center"/>
    </xf>
    <xf numFmtId="165" fontId="12" fillId="0" borderId="13" xfId="4" applyFont="1" applyFill="1" applyBorder="1" applyAlignment="1">
      <alignment horizontal="center" vertical="center"/>
    </xf>
    <xf numFmtId="4" fontId="0" fillId="0" borderId="0" xfId="0" applyNumberFormat="1" applyAlignment="1">
      <alignment vertical="center" wrapText="1"/>
    </xf>
    <xf numFmtId="0" fontId="12" fillId="0" borderId="0" xfId="7" applyFont="1" applyAlignment="1" applyProtection="1">
      <alignment horizontal="center" wrapText="1"/>
      <protection locked="0"/>
    </xf>
    <xf numFmtId="0" fontId="8" fillId="0" borderId="0" xfId="7" applyFont="1" applyProtection="1">
      <protection locked="0"/>
    </xf>
    <xf numFmtId="0" fontId="15" fillId="0" borderId="0" xfId="7" applyFont="1" applyProtection="1">
      <protection locked="0"/>
    </xf>
    <xf numFmtId="0" fontId="16" fillId="0" borderId="0" xfId="7" applyFont="1" applyProtection="1">
      <protection locked="0"/>
    </xf>
    <xf numFmtId="0" fontId="10" fillId="0" borderId="0" xfId="7" applyFont="1" applyAlignment="1" applyProtection="1">
      <alignment wrapText="1"/>
      <protection locked="0"/>
    </xf>
    <xf numFmtId="0" fontId="3" fillId="0" borderId="0" xfId="7" applyFont="1" applyAlignment="1" applyProtection="1">
      <alignment horizontal="right"/>
      <protection locked="0"/>
    </xf>
    <xf numFmtId="0" fontId="3" fillId="0" borderId="0" xfId="7" applyFont="1" applyProtection="1">
      <protection locked="0"/>
    </xf>
    <xf numFmtId="4" fontId="3" fillId="0" borderId="0" xfId="7" applyNumberFormat="1" applyFont="1" applyProtection="1">
      <protection locked="0"/>
    </xf>
    <xf numFmtId="0" fontId="17" fillId="0" borderId="0" xfId="7" applyFont="1" applyAlignment="1">
      <alignment horizontal="center"/>
    </xf>
    <xf numFmtId="4" fontId="12" fillId="8" borderId="4" xfId="7" applyNumberFormat="1" applyFont="1" applyFill="1" applyBorder="1" applyAlignment="1">
      <alignment horizontal="center" vertical="center"/>
    </xf>
    <xf numFmtId="4" fontId="12" fillId="8" borderId="4" xfId="7" applyNumberFormat="1" applyFont="1" applyFill="1" applyBorder="1" applyAlignment="1">
      <alignment horizontal="center" vertical="center" wrapText="1"/>
    </xf>
    <xf numFmtId="4" fontId="12" fillId="8" borderId="5" xfId="7" applyNumberFormat="1" applyFont="1" applyFill="1" applyBorder="1" applyAlignment="1">
      <alignment horizontal="center" vertical="center"/>
    </xf>
    <xf numFmtId="4" fontId="12" fillId="8" borderId="5" xfId="7" applyNumberFormat="1" applyFont="1" applyFill="1" applyBorder="1" applyAlignment="1">
      <alignment horizontal="center" vertical="center" wrapText="1"/>
    </xf>
    <xf numFmtId="0" fontId="3" fillId="0" borderId="9" xfId="7" applyFont="1" applyBorder="1" applyAlignment="1">
      <alignment horizontal="right" vertical="center"/>
    </xf>
    <xf numFmtId="0" fontId="3" fillId="0" borderId="2" xfId="7" applyFont="1" applyBorder="1" applyAlignment="1">
      <alignment vertical="center"/>
    </xf>
    <xf numFmtId="4" fontId="3" fillId="0" borderId="2" xfId="7" applyNumberFormat="1" applyFont="1" applyBorder="1" applyAlignment="1">
      <alignment vertical="center"/>
    </xf>
    <xf numFmtId="0" fontId="8" fillId="9" borderId="9" xfId="7" applyFont="1" applyFill="1" applyBorder="1" applyAlignment="1">
      <alignment horizontal="right" vertical="center"/>
    </xf>
    <xf numFmtId="0" fontId="8" fillId="9" borderId="2" xfId="7" applyFont="1" applyFill="1" applyBorder="1" applyAlignment="1">
      <alignment vertical="center"/>
    </xf>
    <xf numFmtId="4" fontId="8" fillId="9" borderId="2" xfId="7" applyNumberFormat="1" applyFont="1" applyFill="1" applyBorder="1" applyAlignment="1">
      <alignment vertical="center"/>
    </xf>
    <xf numFmtId="0" fontId="10" fillId="0" borderId="2" xfId="7" applyFont="1" applyBorder="1" applyAlignment="1">
      <alignment horizontal="left" vertical="center"/>
    </xf>
    <xf numFmtId="0" fontId="15" fillId="0" borderId="9" xfId="7" applyFont="1" applyBorder="1" applyAlignment="1">
      <alignment horizontal="right" vertical="center"/>
    </xf>
    <xf numFmtId="0" fontId="15" fillId="0" borderId="2" xfId="7" applyFont="1" applyBorder="1" applyAlignment="1">
      <alignment vertical="center"/>
    </xf>
    <xf numFmtId="4" fontId="15" fillId="0" borderId="2" xfId="7" applyNumberFormat="1" applyFont="1" applyBorder="1" applyAlignment="1">
      <alignment vertical="center"/>
    </xf>
    <xf numFmtId="0" fontId="15" fillId="0" borderId="2" xfId="7" applyFont="1" applyBorder="1" applyAlignment="1">
      <alignment vertical="center" wrapText="1"/>
    </xf>
    <xf numFmtId="0" fontId="3" fillId="0" borderId="2" xfId="7" applyFont="1" applyBorder="1" applyAlignment="1">
      <alignment vertical="center" wrapText="1"/>
    </xf>
    <xf numFmtId="0" fontId="15" fillId="0" borderId="2" xfId="7" applyFont="1" applyBorder="1" applyAlignment="1">
      <alignment horizontal="right" vertical="center"/>
    </xf>
    <xf numFmtId="0" fontId="3" fillId="0" borderId="2" xfId="7" applyFont="1" applyBorder="1" applyAlignment="1">
      <alignment horizontal="right" vertical="center"/>
    </xf>
    <xf numFmtId="4" fontId="12" fillId="8" borderId="15" xfId="7" applyNumberFormat="1" applyFont="1" applyFill="1" applyBorder="1" applyAlignment="1">
      <alignment horizontal="center" vertical="center" wrapText="1"/>
    </xf>
    <xf numFmtId="4" fontId="12" fillId="8" borderId="14" xfId="7" applyNumberFormat="1" applyFont="1" applyFill="1" applyBorder="1" applyAlignment="1">
      <alignment horizontal="center" vertical="center" wrapText="1"/>
    </xf>
    <xf numFmtId="4" fontId="3" fillId="0" borderId="13" xfId="7" applyNumberFormat="1" applyFont="1" applyBorder="1" applyAlignment="1">
      <alignment vertical="center"/>
    </xf>
    <xf numFmtId="4" fontId="8" fillId="9" borderId="13" xfId="7" applyNumberFormat="1" applyFont="1" applyFill="1" applyBorder="1" applyAlignment="1">
      <alignment vertical="center"/>
    </xf>
    <xf numFmtId="4" fontId="15" fillId="0" borderId="13" xfId="7" applyNumberFormat="1" applyFont="1" applyBorder="1" applyAlignment="1">
      <alignment vertical="center"/>
    </xf>
    <xf numFmtId="4" fontId="12" fillId="8" borderId="16" xfId="7" applyNumberFormat="1" applyFont="1" applyFill="1" applyBorder="1" applyAlignment="1">
      <alignment horizontal="center" vertical="center" wrapText="1"/>
    </xf>
    <xf numFmtId="4" fontId="12" fillId="8" borderId="10" xfId="7" applyNumberFormat="1" applyFont="1" applyFill="1" applyBorder="1" applyAlignment="1">
      <alignment horizontal="center" vertical="center" wrapText="1"/>
    </xf>
    <xf numFmtId="4" fontId="3" fillId="0" borderId="9" xfId="7" applyNumberFormat="1" applyFont="1" applyBorder="1" applyAlignment="1">
      <alignment vertical="center"/>
    </xf>
    <xf numFmtId="4" fontId="3" fillId="0" borderId="4" xfId="7" applyNumberFormat="1" applyFont="1" applyBorder="1" applyAlignment="1">
      <alignment vertical="center"/>
    </xf>
    <xf numFmtId="4" fontId="8" fillId="9" borderId="9" xfId="7" applyNumberFormat="1" applyFont="1" applyFill="1" applyBorder="1" applyAlignment="1">
      <alignment vertical="center"/>
    </xf>
    <xf numFmtId="4" fontId="15" fillId="0" borderId="9" xfId="7" applyNumberFormat="1" applyFont="1" applyBorder="1" applyAlignment="1">
      <alignment vertical="center"/>
    </xf>
    <xf numFmtId="0" fontId="3" fillId="0" borderId="2" xfId="7" applyFont="1" applyBorder="1" applyProtection="1">
      <protection locked="0"/>
    </xf>
    <xf numFmtId="0" fontId="3" fillId="0" borderId="13" xfId="7" applyFont="1" applyBorder="1" applyAlignment="1">
      <alignment vertical="center"/>
    </xf>
    <xf numFmtId="4" fontId="3" fillId="0" borderId="2" xfId="7" applyNumberFormat="1" applyFont="1" applyBorder="1" applyProtection="1">
      <protection locked="0"/>
    </xf>
    <xf numFmtId="0" fontId="3" fillId="0" borderId="9" xfId="7" applyFont="1" applyBorder="1" applyAlignment="1">
      <alignment vertical="center"/>
    </xf>
    <xf numFmtId="4" fontId="8" fillId="0" borderId="1" xfId="7" applyNumberFormat="1" applyFont="1" applyBorder="1" applyAlignment="1">
      <alignment vertical="center"/>
    </xf>
    <xf numFmtId="0" fontId="20" fillId="0" borderId="0" xfId="7" applyFont="1" applyProtection="1">
      <protection locked="0"/>
    </xf>
    <xf numFmtId="4" fontId="20" fillId="0" borderId="0" xfId="7" applyNumberFormat="1" applyFont="1" applyProtection="1">
      <protection locked="0"/>
    </xf>
    <xf numFmtId="0" fontId="11" fillId="0" borderId="0" xfId="7" applyFont="1" applyAlignment="1" applyProtection="1">
      <alignment horizontal="right"/>
      <protection locked="0"/>
    </xf>
    <xf numFmtId="0" fontId="9" fillId="0" borderId="0" xfId="7" applyFont="1" applyAlignment="1" applyProtection="1">
      <alignment horizontal="right"/>
      <protection locked="0"/>
    </xf>
    <xf numFmtId="4" fontId="9" fillId="0" borderId="0" xfId="7" applyNumberFormat="1" applyFont="1" applyProtection="1">
      <protection locked="0"/>
    </xf>
    <xf numFmtId="0" fontId="16" fillId="0" borderId="0" xfId="7" applyFont="1" applyAlignment="1" applyProtection="1">
      <alignment horizontal="right"/>
      <protection locked="0"/>
    </xf>
    <xf numFmtId="0" fontId="9" fillId="0" borderId="0" xfId="7" applyFont="1" applyProtection="1">
      <protection locked="0"/>
    </xf>
    <xf numFmtId="0" fontId="3" fillId="0" borderId="4" xfId="7" applyFont="1" applyBorder="1" applyAlignment="1">
      <alignment vertical="center"/>
    </xf>
    <xf numFmtId="0" fontId="8" fillId="9" borderId="2" xfId="7" applyFont="1" applyFill="1" applyBorder="1" applyAlignment="1">
      <alignment horizontal="right" vertical="center"/>
    </xf>
    <xf numFmtId="4" fontId="3" fillId="0" borderId="15" xfId="7" applyNumberFormat="1" applyFont="1" applyBorder="1" applyAlignment="1">
      <alignment vertical="center"/>
    </xf>
    <xf numFmtId="4" fontId="21" fillId="0" borderId="13" xfId="7" applyNumberFormat="1" applyFont="1" applyBorder="1" applyAlignment="1">
      <alignment vertical="center"/>
    </xf>
    <xf numFmtId="0" fontId="3" fillId="0" borderId="2" xfId="7" applyFont="1" applyBorder="1" applyAlignment="1">
      <alignment horizontal="right" vertical="center" wrapText="1"/>
    </xf>
    <xf numFmtId="4" fontId="15" fillId="0" borderId="17" xfId="7" applyNumberFormat="1" applyFont="1" applyBorder="1" applyAlignment="1">
      <alignment vertical="center"/>
    </xf>
    <xf numFmtId="4" fontId="3" fillId="0" borderId="17" xfId="7" applyNumberFormat="1" applyFont="1" applyBorder="1" applyAlignment="1">
      <alignment vertical="center"/>
    </xf>
    <xf numFmtId="4" fontId="15" fillId="0" borderId="0" xfId="7" applyNumberFormat="1" applyFont="1" applyAlignment="1">
      <alignment vertical="center"/>
    </xf>
    <xf numFmtId="4" fontId="3" fillId="0" borderId="0" xfId="7" applyNumberFormat="1" applyFont="1" applyAlignment="1">
      <alignment vertical="center"/>
    </xf>
    <xf numFmtId="49" fontId="22" fillId="0" borderId="2" xfId="0" applyNumberFormat="1" applyFont="1" applyBorder="1" applyAlignment="1">
      <alignment horizontal="right" vertical="center"/>
    </xf>
    <xf numFmtId="0" fontId="23" fillId="0" borderId="2" xfId="0" applyFont="1" applyBorder="1" applyAlignment="1">
      <alignment vertical="center" wrapText="1"/>
    </xf>
    <xf numFmtId="4" fontId="23" fillId="0" borderId="2" xfId="0" applyNumberFormat="1" applyFont="1" applyBorder="1" applyAlignment="1">
      <alignment vertical="center"/>
    </xf>
    <xf numFmtId="0" fontId="3" fillId="0" borderId="5" xfId="7" applyFont="1" applyBorder="1" applyAlignment="1">
      <alignment horizontal="right" vertical="center"/>
    </xf>
    <xf numFmtId="0" fontId="3" fillId="0" borderId="5" xfId="7" applyFont="1" applyBorder="1" applyAlignment="1">
      <alignment vertical="center"/>
    </xf>
    <xf numFmtId="4" fontId="3" fillId="0" borderId="5" xfId="7" applyNumberFormat="1" applyFont="1" applyBorder="1" applyAlignment="1">
      <alignment vertical="center"/>
    </xf>
    <xf numFmtId="4" fontId="23" fillId="0" borderId="13" xfId="0" applyNumberFormat="1" applyFont="1" applyBorder="1" applyAlignment="1">
      <alignment vertical="center"/>
    </xf>
    <xf numFmtId="4" fontId="3" fillId="0" borderId="14" xfId="7" applyNumberFormat="1" applyFont="1" applyBorder="1" applyAlignment="1">
      <alignment vertical="center"/>
    </xf>
    <xf numFmtId="4" fontId="8" fillId="0" borderId="8" xfId="7" applyNumberFormat="1" applyFont="1" applyBorder="1" applyAlignment="1">
      <alignment vertical="center"/>
    </xf>
    <xf numFmtId="0" fontId="1" fillId="0" borderId="0" xfId="7"/>
    <xf numFmtId="0" fontId="10" fillId="0" borderId="0" xfId="6" applyFont="1"/>
    <xf numFmtId="0" fontId="1" fillId="0" borderId="0" xfId="6" applyAlignment="1">
      <alignment horizontal="right" vertical="center"/>
    </xf>
    <xf numFmtId="0" fontId="1" fillId="0" borderId="0" xfId="7" applyAlignment="1">
      <alignment vertical="center"/>
    </xf>
    <xf numFmtId="0" fontId="1" fillId="0" borderId="0" xfId="7" applyAlignment="1">
      <alignment horizontal="right" vertical="center"/>
    </xf>
    <xf numFmtId="0" fontId="8" fillId="0" borderId="0" xfId="6" applyFont="1" applyAlignment="1">
      <alignment horizontal="center" vertical="center"/>
    </xf>
    <xf numFmtId="0" fontId="8" fillId="0" borderId="0" xfId="6" applyFont="1" applyAlignment="1">
      <alignment horizontal="right" vertical="center"/>
    </xf>
    <xf numFmtId="0" fontId="2" fillId="0" borderId="0" xfId="6" applyFont="1" applyAlignment="1">
      <alignment horizontal="right" vertical="center"/>
    </xf>
    <xf numFmtId="4" fontId="9" fillId="0" borderId="0" xfId="6" applyNumberFormat="1" applyFont="1" applyAlignment="1">
      <alignment horizontal="center" vertical="center"/>
    </xf>
    <xf numFmtId="4" fontId="9" fillId="0" borderId="0" xfId="6" applyNumberFormat="1" applyFont="1" applyAlignment="1">
      <alignment horizontal="right" vertical="center"/>
    </xf>
    <xf numFmtId="0" fontId="10" fillId="0" borderId="0" xfId="6" applyFont="1" applyAlignment="1">
      <alignment horizontal="center" vertical="center"/>
    </xf>
    <xf numFmtId="0" fontId="10" fillId="0" borderId="0" xfId="6" applyFont="1" applyAlignment="1">
      <alignment vertical="center"/>
    </xf>
    <xf numFmtId="4" fontId="9" fillId="0" borderId="0" xfId="6" applyNumberFormat="1" applyFont="1" applyAlignment="1">
      <alignment vertical="center"/>
    </xf>
    <xf numFmtId="4" fontId="8" fillId="8" borderId="1" xfId="6" applyNumberFormat="1" applyFont="1" applyFill="1" applyBorder="1" applyAlignment="1">
      <alignment horizontal="center" vertical="center"/>
    </xf>
    <xf numFmtId="4" fontId="8" fillId="8" borderId="1" xfId="6" applyNumberFormat="1" applyFont="1" applyFill="1" applyBorder="1" applyAlignment="1">
      <alignment horizontal="right" vertical="center"/>
    </xf>
    <xf numFmtId="0" fontId="10" fillId="0" borderId="4" xfId="6" applyFont="1" applyBorder="1" applyAlignment="1">
      <alignment horizontal="center" vertical="center"/>
    </xf>
    <xf numFmtId="0" fontId="10" fillId="0" borderId="16" xfId="6" applyFont="1" applyBorder="1" applyAlignment="1">
      <alignment vertical="center"/>
    </xf>
    <xf numFmtId="4" fontId="10" fillId="0" borderId="4" xfId="6" applyNumberFormat="1" applyFont="1" applyBorder="1" applyAlignment="1">
      <alignment vertical="center"/>
    </xf>
    <xf numFmtId="166" fontId="10" fillId="0" borderId="15" xfId="4" applyNumberFormat="1" applyFont="1" applyFill="1" applyBorder="1" applyAlignment="1">
      <alignment horizontal="right" vertical="center"/>
    </xf>
    <xf numFmtId="0" fontId="8" fillId="0" borderId="2" xfId="6" applyFont="1" applyBorder="1" applyAlignment="1">
      <alignment horizontal="center" vertical="center"/>
    </xf>
    <xf numFmtId="0" fontId="8" fillId="0" borderId="9" xfId="6" applyFont="1" applyBorder="1" applyAlignment="1">
      <alignment vertical="center"/>
    </xf>
    <xf numFmtId="4" fontId="8" fillId="0" borderId="2" xfId="6" applyNumberFormat="1" applyFont="1" applyBorder="1" applyAlignment="1">
      <alignment vertical="center"/>
    </xf>
    <xf numFmtId="166" fontId="8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center" vertical="center"/>
    </xf>
    <xf numFmtId="0" fontId="10" fillId="0" borderId="9" xfId="6" applyFont="1" applyBorder="1" applyAlignment="1">
      <alignment vertical="center"/>
    </xf>
    <xf numFmtId="4" fontId="10" fillId="0" borderId="2" xfId="6" applyNumberFormat="1" applyFont="1" applyBorder="1" applyAlignment="1">
      <alignment vertical="center"/>
    </xf>
    <xf numFmtId="166" fontId="10" fillId="0" borderId="13" xfId="4" applyNumberFormat="1" applyFont="1" applyFill="1" applyBorder="1" applyAlignment="1">
      <alignment horizontal="right" vertical="center"/>
    </xf>
    <xf numFmtId="0" fontId="13" fillId="0" borderId="2" xfId="6" applyFont="1" applyBorder="1" applyAlignment="1">
      <alignment horizontal="center" vertical="center"/>
    </xf>
    <xf numFmtId="0" fontId="14" fillId="0" borderId="2" xfId="6" applyFont="1" applyBorder="1" applyAlignment="1">
      <alignment horizontal="center" vertical="center"/>
    </xf>
    <xf numFmtId="0" fontId="14" fillId="0" borderId="9" xfId="6" applyFont="1" applyBorder="1" applyAlignment="1">
      <alignment vertical="center"/>
    </xf>
    <xf numFmtId="4" fontId="14" fillId="0" borderId="2" xfId="6" applyNumberFormat="1" applyFont="1" applyBorder="1" applyAlignment="1">
      <alignment vertical="center"/>
    </xf>
    <xf numFmtId="166" fontId="14" fillId="0" borderId="13" xfId="4" applyNumberFormat="1" applyFont="1" applyFill="1" applyBorder="1" applyAlignment="1">
      <alignment horizontal="right" vertical="center"/>
    </xf>
    <xf numFmtId="0" fontId="12" fillId="0" borderId="2" xfId="6" applyFont="1" applyBorder="1" applyAlignment="1">
      <alignment horizontal="center" vertical="center"/>
    </xf>
    <xf numFmtId="0" fontId="12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/>
    </xf>
    <xf numFmtId="4" fontId="12" fillId="0" borderId="2" xfId="6" applyNumberFormat="1" applyFont="1" applyBorder="1" applyAlignment="1">
      <alignment vertical="center"/>
    </xf>
    <xf numFmtId="166" fontId="12" fillId="0" borderId="13" xfId="4" applyNumberFormat="1" applyFont="1" applyFill="1" applyBorder="1" applyAlignment="1">
      <alignment horizontal="right" vertical="center"/>
    </xf>
    <xf numFmtId="0" fontId="10" fillId="0" borderId="2" xfId="6" applyFont="1" applyBorder="1" applyAlignment="1">
      <alignment horizontal="right" vertical="center"/>
    </xf>
    <xf numFmtId="0" fontId="12" fillId="0" borderId="9" xfId="6" applyFont="1" applyBorder="1" applyAlignment="1">
      <alignment vertical="center" wrapText="1"/>
    </xf>
    <xf numFmtId="4" fontId="10" fillId="0" borderId="5" xfId="6" applyNumberFormat="1" applyFont="1" applyBorder="1" applyAlignment="1">
      <alignment vertical="center"/>
    </xf>
    <xf numFmtId="0" fontId="10" fillId="0" borderId="5" xfId="6" applyFont="1" applyBorder="1" applyAlignment="1">
      <alignment horizontal="center" vertical="center"/>
    </xf>
    <xf numFmtId="0" fontId="10" fillId="0" borderId="10" xfId="6" applyFont="1" applyBorder="1" applyAlignment="1">
      <alignment vertical="center"/>
    </xf>
    <xf numFmtId="4" fontId="10" fillId="0" borderId="11" xfId="6" applyNumberFormat="1" applyFont="1" applyBorder="1" applyAlignment="1">
      <alignment horizontal="center" vertical="center" wrapText="1"/>
    </xf>
    <xf numFmtId="165" fontId="10" fillId="0" borderId="14" xfId="4" applyFont="1" applyFill="1" applyBorder="1" applyAlignment="1">
      <alignment horizontal="right" vertical="center"/>
    </xf>
    <xf numFmtId="4" fontId="20" fillId="0" borderId="0" xfId="6" applyNumberFormat="1" applyFont="1" applyAlignment="1">
      <alignment horizontal="center" vertical="center"/>
    </xf>
    <xf numFmtId="4" fontId="20" fillId="0" borderId="0" xfId="6" applyNumberFormat="1" applyFont="1" applyAlignment="1">
      <alignment horizontal="right" vertical="center"/>
    </xf>
    <xf numFmtId="0" fontId="10" fillId="0" borderId="16" xfId="6" applyFont="1" applyBorder="1" applyAlignment="1">
      <alignment horizontal="center" vertical="center"/>
    </xf>
    <xf numFmtId="0" fontId="10" fillId="0" borderId="12" xfId="6" applyFont="1" applyBorder="1" applyAlignment="1">
      <alignment vertical="center"/>
    </xf>
    <xf numFmtId="165" fontId="10" fillId="0" borderId="15" xfId="4" applyFont="1" applyFill="1" applyBorder="1" applyAlignment="1">
      <alignment horizontal="right" vertical="center"/>
    </xf>
    <xf numFmtId="0" fontId="10" fillId="0" borderId="9" xfId="6" applyFont="1" applyBorder="1" applyAlignment="1">
      <alignment horizontal="center" vertical="center"/>
    </xf>
    <xf numFmtId="0" fontId="13" fillId="0" borderId="9" xfId="6" applyFont="1" applyBorder="1" applyAlignment="1">
      <alignment horizontal="center" vertical="center"/>
    </xf>
    <xf numFmtId="0" fontId="12" fillId="0" borderId="0" xfId="6" applyFont="1" applyAlignment="1">
      <alignment vertical="center"/>
    </xf>
    <xf numFmtId="0" fontId="12" fillId="0" borderId="0" xfId="6" applyFont="1" applyAlignment="1">
      <alignment vertical="center" wrapText="1"/>
    </xf>
    <xf numFmtId="0" fontId="10" fillId="0" borderId="10" xfId="6" applyFont="1" applyBorder="1" applyAlignment="1">
      <alignment horizontal="center" vertical="center"/>
    </xf>
    <xf numFmtId="0" fontId="10" fillId="0" borderId="11" xfId="6" applyFont="1" applyBorder="1" applyAlignment="1">
      <alignment vertical="center"/>
    </xf>
    <xf numFmtId="0" fontId="10" fillId="0" borderId="0" xfId="5" applyFont="1" applyAlignment="1">
      <alignment horizontal="center" vertical="center"/>
    </xf>
    <xf numFmtId="0" fontId="12" fillId="0" borderId="0" xfId="5" applyFont="1" applyAlignment="1">
      <alignment vertical="center"/>
    </xf>
    <xf numFmtId="0" fontId="10" fillId="0" borderId="0" xfId="5" applyFont="1" applyAlignment="1">
      <alignment vertical="center"/>
    </xf>
    <xf numFmtId="0" fontId="10" fillId="0" borderId="0" xfId="5" applyFont="1"/>
    <xf numFmtId="0" fontId="10" fillId="0" borderId="0" xfId="5" applyFont="1" applyAlignment="1">
      <alignment horizontal="center"/>
    </xf>
    <xf numFmtId="4" fontId="10" fillId="0" borderId="0" xfId="5" applyNumberFormat="1" applyFont="1"/>
    <xf numFmtId="0" fontId="5" fillId="0" borderId="0" xfId="0" applyFont="1" applyAlignment="1">
      <alignment horizontal="center" vertical="center"/>
    </xf>
    <xf numFmtId="0" fontId="8" fillId="0" borderId="0" xfId="5" applyFont="1" applyAlignment="1">
      <alignment horizontal="center"/>
    </xf>
    <xf numFmtId="4" fontId="25" fillId="6" borderId="1" xfId="6" applyNumberFormat="1" applyFont="1" applyFill="1" applyBorder="1" applyAlignment="1">
      <alignment horizontal="center" vertical="center" wrapText="1"/>
    </xf>
    <xf numFmtId="0" fontId="25" fillId="6" borderId="1" xfId="6" applyFont="1" applyFill="1" applyBorder="1" applyAlignment="1">
      <alignment horizontal="center" vertical="center" wrapText="1"/>
    </xf>
    <xf numFmtId="4" fontId="12" fillId="8" borderId="1" xfId="5" applyNumberFormat="1" applyFont="1" applyFill="1" applyBorder="1" applyAlignment="1">
      <alignment vertical="center"/>
    </xf>
    <xf numFmtId="0" fontId="10" fillId="0" borderId="4" xfId="5" applyFont="1" applyBorder="1" applyAlignment="1">
      <alignment horizontal="center"/>
    </xf>
    <xf numFmtId="0" fontId="10" fillId="0" borderId="16" xfId="5" applyFont="1" applyBorder="1" applyAlignment="1">
      <alignment horizontal="center"/>
    </xf>
    <xf numFmtId="0" fontId="10" fillId="0" borderId="15" xfId="5" applyFont="1" applyBorder="1"/>
    <xf numFmtId="4" fontId="10" fillId="0" borderId="4" xfId="5" applyNumberFormat="1" applyFont="1" applyBorder="1"/>
    <xf numFmtId="0" fontId="10" fillId="0" borderId="2" xfId="5" applyFont="1" applyBorder="1" applyAlignment="1">
      <alignment horizontal="center"/>
    </xf>
    <xf numFmtId="0" fontId="10" fillId="0" borderId="9" xfId="5" applyFont="1" applyBorder="1"/>
    <xf numFmtId="0" fontId="10" fillId="0" borderId="13" xfId="5" applyFont="1" applyBorder="1"/>
    <xf numFmtId="4" fontId="10" fillId="0" borderId="2" xfId="5" applyNumberFormat="1" applyFont="1" applyBorder="1"/>
    <xf numFmtId="0" fontId="10" fillId="0" borderId="2" xfId="6" applyFont="1" applyBorder="1" applyAlignment="1">
      <alignment horizontal="center"/>
    </xf>
    <xf numFmtId="0" fontId="10" fillId="0" borderId="9" xfId="6" applyFont="1" applyBorder="1"/>
    <xf numFmtId="0" fontId="10" fillId="0" borderId="13" xfId="6" applyFont="1" applyBorder="1"/>
    <xf numFmtId="0" fontId="10" fillId="0" borderId="5" xfId="5" applyFont="1" applyBorder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4" xfId="5" applyFont="1" applyBorder="1"/>
    <xf numFmtId="4" fontId="10" fillId="0" borderId="5" xfId="5" applyNumberFormat="1" applyFont="1" applyBorder="1"/>
    <xf numFmtId="0" fontId="9" fillId="0" borderId="0" xfId="5" applyFont="1" applyAlignment="1">
      <alignment horizontal="center"/>
    </xf>
    <xf numFmtId="0" fontId="9" fillId="0" borderId="0" xfId="5" applyFont="1"/>
    <xf numFmtId="4" fontId="9" fillId="0" borderId="0" xfId="5" applyNumberFormat="1" applyFont="1"/>
    <xf numFmtId="0" fontId="26" fillId="0" borderId="0" xfId="5" applyFont="1" applyAlignment="1">
      <alignment horizontal="center"/>
    </xf>
    <xf numFmtId="0" fontId="10" fillId="0" borderId="2" xfId="5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4" fontId="10" fillId="0" borderId="4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indent="1"/>
    </xf>
    <xf numFmtId="4" fontId="12" fillId="0" borderId="2" xfId="0" applyNumberFormat="1" applyFont="1" applyBorder="1" applyAlignment="1">
      <alignment horizontal="right" vertical="center" wrapText="1"/>
    </xf>
    <xf numFmtId="0" fontId="10" fillId="0" borderId="2" xfId="0" applyFont="1" applyBorder="1" applyAlignment="1">
      <alignment vertical="center"/>
    </xf>
    <xf numFmtId="4" fontId="10" fillId="0" borderId="2" xfId="0" applyNumberFormat="1" applyFont="1" applyBorder="1" applyAlignment="1">
      <alignment horizontal="right" vertical="center" wrapText="1"/>
    </xf>
    <xf numFmtId="0" fontId="27" fillId="0" borderId="2" xfId="0" applyFont="1" applyBorder="1" applyAlignment="1">
      <alignment horizontal="center" vertical="center"/>
    </xf>
    <xf numFmtId="49" fontId="27" fillId="0" borderId="2" xfId="5" applyNumberFormat="1" applyFont="1" applyBorder="1" applyAlignment="1">
      <alignment horizontal="right" vertical="center"/>
    </xf>
    <xf numFmtId="49" fontId="27" fillId="0" borderId="2" xfId="5" applyNumberFormat="1" applyFont="1" applyBorder="1" applyAlignment="1">
      <alignment vertical="center"/>
    </xf>
    <xf numFmtId="4" fontId="27" fillId="0" borderId="2" xfId="0" applyNumberFormat="1" applyFont="1" applyBorder="1" applyAlignment="1">
      <alignment horizontal="right" vertical="center" wrapText="1"/>
    </xf>
    <xf numFmtId="49" fontId="10" fillId="0" borderId="2" xfId="0" applyNumberFormat="1" applyFont="1" applyBorder="1" applyAlignment="1">
      <alignment horizontal="right" vertical="center"/>
    </xf>
    <xf numFmtId="49" fontId="10" fillId="0" borderId="2" xfId="0" applyNumberFormat="1" applyFont="1" applyBorder="1" applyAlignment="1">
      <alignment vertical="center"/>
    </xf>
    <xf numFmtId="49" fontId="10" fillId="0" borderId="2" xfId="0" applyNumberFormat="1" applyFont="1" applyBorder="1" applyAlignment="1">
      <alignment horizontal="center" vertical="center"/>
    </xf>
    <xf numFmtId="49" fontId="27" fillId="0" borderId="2" xfId="5" applyNumberFormat="1" applyFont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4" fontId="10" fillId="0" borderId="2" xfId="0" applyNumberFormat="1" applyFont="1" applyBorder="1" applyAlignment="1">
      <alignment vertical="center" wrapText="1"/>
    </xf>
    <xf numFmtId="4" fontId="10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right" vertical="center"/>
    </xf>
    <xf numFmtId="49" fontId="27" fillId="0" borderId="2" xfId="6" applyNumberFormat="1" applyFont="1" applyBorder="1" applyAlignment="1">
      <alignment horizontal="right" vertical="center"/>
    </xf>
    <xf numFmtId="49" fontId="27" fillId="0" borderId="2" xfId="6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/>
    </xf>
    <xf numFmtId="49" fontId="10" fillId="0" borderId="2" xfId="0" applyNumberFormat="1" applyFont="1" applyBorder="1" applyAlignment="1">
      <alignment horizontal="right"/>
    </xf>
    <xf numFmtId="49" fontId="10" fillId="0" borderId="2" xfId="0" applyNumberFormat="1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 wrapText="1"/>
    </xf>
    <xf numFmtId="0" fontId="27" fillId="0" borderId="2" xfId="0" applyFont="1" applyBorder="1" applyAlignment="1">
      <alignment horizontal="right" vertical="center"/>
    </xf>
    <xf numFmtId="0" fontId="27" fillId="0" borderId="2" xfId="0" applyFont="1" applyBorder="1" applyAlignment="1">
      <alignment vertical="center"/>
    </xf>
    <xf numFmtId="49" fontId="28" fillId="0" borderId="2" xfId="0" applyNumberFormat="1" applyFont="1" applyBorder="1" applyAlignment="1">
      <alignment horizontal="center" vertical="center"/>
    </xf>
    <xf numFmtId="49" fontId="29" fillId="0" borderId="2" xfId="0" applyNumberFormat="1" applyFont="1" applyBorder="1" applyAlignment="1">
      <alignment horizontal="right" vertical="center"/>
    </xf>
    <xf numFmtId="4" fontId="28" fillId="0" borderId="2" xfId="0" applyNumberFormat="1" applyFont="1" applyBorder="1" applyAlignment="1">
      <alignment vertical="center" wrapText="1"/>
    </xf>
    <xf numFmtId="4" fontId="28" fillId="0" borderId="2" xfId="0" applyNumberFormat="1" applyFont="1" applyBorder="1" applyAlignment="1">
      <alignment vertical="center"/>
    </xf>
    <xf numFmtId="49" fontId="10" fillId="0" borderId="5" xfId="0" applyNumberFormat="1" applyFont="1" applyBorder="1" applyAlignment="1">
      <alignment horizontal="center" vertical="center"/>
    </xf>
    <xf numFmtId="4" fontId="10" fillId="0" borderId="5" xfId="0" applyNumberFormat="1" applyFont="1" applyBorder="1" applyAlignment="1">
      <alignment vertical="center"/>
    </xf>
    <xf numFmtId="49" fontId="9" fillId="0" borderId="0" xfId="0" applyNumberFormat="1" applyFont="1" applyAlignment="1">
      <alignment horizontal="right"/>
    </xf>
    <xf numFmtId="0" fontId="9" fillId="0" borderId="0" xfId="0" applyFont="1"/>
    <xf numFmtId="4" fontId="9" fillId="0" borderId="0" xfId="0" applyNumberFormat="1" applyFont="1"/>
    <xf numFmtId="0" fontId="10" fillId="0" borderId="0" xfId="0" applyFont="1" applyAlignment="1">
      <alignment vertical="center" wrapText="1"/>
    </xf>
    <xf numFmtId="0" fontId="24" fillId="0" borderId="0" xfId="0" applyFont="1" applyAlignment="1">
      <alignment vertical="center"/>
    </xf>
    <xf numFmtId="49" fontId="10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vertical="center"/>
    </xf>
    <xf numFmtId="4" fontId="10" fillId="0" borderId="0" xfId="0" applyNumberFormat="1" applyFont="1" applyAlignment="1">
      <alignment horizontal="right" vertical="center"/>
    </xf>
    <xf numFmtId="49" fontId="5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right" vertical="center" wrapText="1"/>
    </xf>
    <xf numFmtId="0" fontId="12" fillId="0" borderId="0" xfId="0" applyFont="1" applyAlignment="1">
      <alignment horizontal="center"/>
    </xf>
    <xf numFmtId="49" fontId="12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left" indent="1"/>
    </xf>
    <xf numFmtId="0" fontId="10" fillId="0" borderId="0" xfId="0" applyFont="1"/>
    <xf numFmtId="4" fontId="12" fillId="0" borderId="0" xfId="0" applyNumberFormat="1" applyFont="1"/>
    <xf numFmtId="49" fontId="12" fillId="0" borderId="0" xfId="0" applyNumberFormat="1" applyFont="1"/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right"/>
    </xf>
    <xf numFmtId="0" fontId="27" fillId="0" borderId="0" xfId="0" applyFont="1" applyAlignment="1">
      <alignment wrapText="1"/>
    </xf>
    <xf numFmtId="4" fontId="27" fillId="0" borderId="0" xfId="0" applyNumberFormat="1" applyFont="1"/>
    <xf numFmtId="10" fontId="12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4" fontId="10" fillId="0" borderId="0" xfId="0" applyNumberFormat="1" applyFont="1"/>
    <xf numFmtId="10" fontId="10" fillId="0" borderId="0" xfId="0" applyNumberFormat="1" applyFont="1" applyAlignment="1">
      <alignment horizontal="center"/>
    </xf>
    <xf numFmtId="49" fontId="27" fillId="0" borderId="0" xfId="0" applyNumberFormat="1" applyFont="1" applyAlignment="1">
      <alignment horizontal="center" vertical="center"/>
    </xf>
    <xf numFmtId="49" fontId="27" fillId="0" borderId="0" xfId="0" applyNumberFormat="1" applyFont="1" applyAlignment="1">
      <alignment horizontal="right" vertical="center"/>
    </xf>
    <xf numFmtId="49" fontId="27" fillId="0" borderId="0" xfId="0" applyNumberFormat="1" applyFont="1" applyAlignment="1">
      <alignment vertical="center" wrapText="1"/>
    </xf>
    <xf numFmtId="4" fontId="27" fillId="0" borderId="0" xfId="0" applyNumberFormat="1" applyFont="1" applyAlignment="1">
      <alignment horizontal="right" vertical="center"/>
    </xf>
    <xf numFmtId="10" fontId="12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vertical="center" wrapText="1"/>
    </xf>
    <xf numFmtId="49" fontId="10" fillId="0" borderId="0" xfId="0" applyNumberFormat="1" applyFont="1" applyAlignment="1">
      <alignment horizontal="center"/>
    </xf>
    <xf numFmtId="49" fontId="10" fillId="0" borderId="0" xfId="0" applyNumberFormat="1" applyFont="1" applyAlignment="1">
      <alignment horizontal="right"/>
    </xf>
    <xf numFmtId="49" fontId="10" fillId="0" borderId="0" xfId="0" applyNumberFormat="1" applyFont="1" applyAlignment="1">
      <alignment wrapText="1"/>
    </xf>
    <xf numFmtId="4" fontId="10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center"/>
    </xf>
    <xf numFmtId="49" fontId="27" fillId="0" borderId="0" xfId="0" applyNumberFormat="1" applyFont="1" applyAlignment="1">
      <alignment vertical="center"/>
    </xf>
    <xf numFmtId="49" fontId="30" fillId="0" borderId="0" xfId="0" applyNumberFormat="1" applyFont="1" applyAlignment="1">
      <alignment horizontal="left" vertical="center" wrapText="1" indent="2"/>
    </xf>
    <xf numFmtId="43" fontId="10" fillId="0" borderId="0" xfId="1" applyFont="1" applyFill="1" applyBorder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 indent="1"/>
    </xf>
    <xf numFmtId="0" fontId="27" fillId="0" borderId="0" xfId="0" applyFont="1" applyAlignment="1">
      <alignment horizontal="center" vertical="center" wrapText="1"/>
    </xf>
    <xf numFmtId="49" fontId="27" fillId="0" borderId="0" xfId="0" applyNumberFormat="1" applyFont="1" applyAlignment="1">
      <alignment horizontal="right" vertical="center" wrapText="1"/>
    </xf>
    <xf numFmtId="4" fontId="27" fillId="0" borderId="0" xfId="0" applyNumberFormat="1" applyFont="1" applyAlignment="1">
      <alignment vertical="center" wrapText="1"/>
    </xf>
    <xf numFmtId="0" fontId="10" fillId="0" borderId="0" xfId="0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4" fontId="12" fillId="0" borderId="0" xfId="0" applyNumberFormat="1" applyFont="1" applyAlignment="1">
      <alignment vertical="center"/>
    </xf>
    <xf numFmtId="4" fontId="27" fillId="0" borderId="0" xfId="0" applyNumberFormat="1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/>
    <xf numFmtId="49" fontId="10" fillId="0" borderId="0" xfId="0" applyNumberFormat="1" applyFont="1"/>
    <xf numFmtId="49" fontId="27" fillId="0" borderId="0" xfId="0" applyNumberFormat="1" applyFont="1" applyAlignment="1">
      <alignment horizontal="right"/>
    </xf>
    <xf numFmtId="49" fontId="27" fillId="0" borderId="0" xfId="0" applyNumberFormat="1" applyFont="1"/>
    <xf numFmtId="0" fontId="10" fillId="0" borderId="0" xfId="0" applyFont="1" applyAlignment="1">
      <alignment horizontal="center" vertical="center" wrapText="1"/>
    </xf>
    <xf numFmtId="49" fontId="31" fillId="0" borderId="0" xfId="7" applyNumberFormat="1" applyFont="1" applyAlignment="1">
      <alignment horizontal="right" vertical="center"/>
    </xf>
    <xf numFmtId="0" fontId="32" fillId="0" borderId="0" xfId="7" applyFont="1" applyAlignment="1">
      <alignment vertical="center" wrapText="1"/>
    </xf>
    <xf numFmtId="4" fontId="32" fillId="0" borderId="0" xfId="7" applyNumberFormat="1" applyFont="1" applyAlignment="1">
      <alignment vertical="center"/>
    </xf>
    <xf numFmtId="49" fontId="19" fillId="0" borderId="0" xfId="0" applyNumberFormat="1" applyFont="1" applyAlignment="1">
      <alignment horizontal="left" vertical="center" wrapText="1"/>
    </xf>
    <xf numFmtId="43" fontId="12" fillId="0" borderId="0" xfId="1" applyFont="1" applyFill="1" applyBorder="1" applyAlignment="1">
      <alignment horizontal="center" vertical="center"/>
    </xf>
    <xf numFmtId="4" fontId="33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center" vertical="center" wrapText="1"/>
    </xf>
    <xf numFmtId="49" fontId="12" fillId="0" borderId="0" xfId="0" applyNumberFormat="1" applyFont="1" applyAlignment="1">
      <alignment horizontal="left" vertical="center"/>
    </xf>
    <xf numFmtId="4" fontId="19" fillId="0" borderId="0" xfId="0" applyNumberFormat="1" applyFont="1" applyAlignment="1">
      <alignment horizontal="center" vertical="center"/>
    </xf>
    <xf numFmtId="49" fontId="34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" fillId="0" borderId="0" xfId="6" applyAlignment="1">
      <alignment horizontal="center" vertical="center" wrapText="1"/>
    </xf>
    <xf numFmtId="0" fontId="1" fillId="0" borderId="0" xfId="6" applyAlignment="1">
      <alignment horizontal="left" vertical="center" wrapText="1"/>
    </xf>
    <xf numFmtId="0" fontId="1" fillId="0" borderId="0" xfId="6" applyAlignment="1">
      <alignment vertical="center" wrapText="1"/>
    </xf>
    <xf numFmtId="4" fontId="33" fillId="0" borderId="0" xfId="0" applyNumberFormat="1" applyFont="1"/>
    <xf numFmtId="43" fontId="10" fillId="0" borderId="0" xfId="1" applyFont="1" applyAlignment="1">
      <alignment vertical="center"/>
    </xf>
    <xf numFmtId="43" fontId="10" fillId="0" borderId="0" xfId="1" applyFont="1" applyFill="1" applyBorder="1"/>
    <xf numFmtId="43" fontId="10" fillId="0" borderId="0" xfId="1" applyFont="1"/>
    <xf numFmtId="43" fontId="12" fillId="0" borderId="0" xfId="1" applyFont="1" applyFill="1" applyBorder="1" applyAlignment="1">
      <alignment horizontal="center"/>
    </xf>
    <xf numFmtId="43" fontId="10" fillId="0" borderId="0" xfId="1" applyFont="1" applyFill="1" applyBorder="1" applyAlignment="1">
      <alignment horizontal="left" vertical="center" indent="2"/>
    </xf>
    <xf numFmtId="49" fontId="10" fillId="0" borderId="0" xfId="6" applyNumberFormat="1" applyFont="1" applyAlignment="1">
      <alignment horizontal="right" vertical="center"/>
    </xf>
    <xf numFmtId="0" fontId="12" fillId="0" borderId="4" xfId="0" applyFont="1" applyBorder="1" applyAlignment="1">
      <alignment horizontal="center" vertical="center"/>
    </xf>
    <xf numFmtId="0" fontId="10" fillId="0" borderId="16" xfId="0" applyFont="1" applyBorder="1" applyAlignment="1">
      <alignment horizontal="right"/>
    </xf>
    <xf numFmtId="0" fontId="10" fillId="0" borderId="12" xfId="0" applyFont="1" applyBorder="1"/>
    <xf numFmtId="4" fontId="10" fillId="0" borderId="15" xfId="0" applyNumberFormat="1" applyFont="1" applyBorder="1"/>
    <xf numFmtId="0" fontId="10" fillId="0" borderId="9" xfId="0" applyFont="1" applyBorder="1" applyAlignment="1">
      <alignment horizontal="right"/>
    </xf>
    <xf numFmtId="4" fontId="10" fillId="0" borderId="13" xfId="0" applyNumberFormat="1" applyFont="1" applyBorder="1"/>
    <xf numFmtId="0" fontId="10" fillId="0" borderId="9" xfId="0" applyFont="1" applyBorder="1" applyAlignment="1">
      <alignment horizontal="right" vertical="center" wrapText="1"/>
    </xf>
    <xf numFmtId="4" fontId="35" fillId="0" borderId="13" xfId="0" applyNumberFormat="1" applyFont="1" applyBorder="1" applyAlignment="1">
      <alignment vertical="center" wrapText="1"/>
    </xf>
    <xf numFmtId="49" fontId="10" fillId="0" borderId="9" xfId="0" applyNumberFormat="1" applyFont="1" applyBorder="1" applyAlignment="1">
      <alignment horizontal="right" vertical="center" wrapText="1"/>
    </xf>
    <xf numFmtId="4" fontId="10" fillId="0" borderId="13" xfId="0" applyNumberFormat="1" applyFont="1" applyBorder="1" applyAlignment="1">
      <alignment vertical="center" wrapText="1"/>
    </xf>
    <xf numFmtId="0" fontId="36" fillId="0" borderId="9" xfId="0" applyFont="1" applyBorder="1" applyAlignment="1">
      <alignment horizontal="right" vertical="center" wrapText="1"/>
    </xf>
    <xf numFmtId="49" fontId="36" fillId="0" borderId="0" xfId="0" applyNumberFormat="1" applyFont="1" applyAlignment="1">
      <alignment vertical="center" wrapText="1"/>
    </xf>
    <xf numFmtId="4" fontId="36" fillId="0" borderId="13" xfId="0" applyNumberFormat="1" applyFont="1" applyBorder="1" applyAlignment="1">
      <alignment vertical="center" wrapText="1"/>
    </xf>
    <xf numFmtId="49" fontId="12" fillId="0" borderId="0" xfId="0" applyNumberFormat="1" applyFont="1" applyAlignment="1">
      <alignment horizontal="right" wrapText="1"/>
    </xf>
    <xf numFmtId="4" fontId="12" fillId="0" borderId="13" xfId="0" applyNumberFormat="1" applyFont="1" applyBorder="1" applyAlignment="1">
      <alignment vertical="center"/>
    </xf>
    <xf numFmtId="0" fontId="10" fillId="0" borderId="10" xfId="0" applyFont="1" applyBorder="1" applyAlignment="1">
      <alignment horizontal="right"/>
    </xf>
    <xf numFmtId="0" fontId="10" fillId="0" borderId="11" xfId="0" applyFont="1" applyBorder="1"/>
    <xf numFmtId="4" fontId="10" fillId="0" borderId="14" xfId="0" applyNumberFormat="1" applyFont="1" applyBorder="1"/>
    <xf numFmtId="49" fontId="10" fillId="0" borderId="16" xfId="0" applyNumberFormat="1" applyFont="1" applyBorder="1" applyAlignment="1">
      <alignment horizontal="right" vertical="center" wrapText="1"/>
    </xf>
    <xf numFmtId="49" fontId="10" fillId="0" borderId="12" xfId="0" applyNumberFormat="1" applyFont="1" applyBorder="1" applyAlignment="1">
      <alignment vertical="center" wrapText="1"/>
    </xf>
    <xf numFmtId="4" fontId="10" fillId="0" borderId="15" xfId="0" applyNumberFormat="1" applyFont="1" applyBorder="1" applyAlignment="1">
      <alignment vertical="center" wrapText="1"/>
    </xf>
    <xf numFmtId="4" fontId="37" fillId="0" borderId="13" xfId="0" applyNumberFormat="1" applyFont="1" applyBorder="1" applyAlignment="1">
      <alignment vertical="center" wrapText="1"/>
    </xf>
    <xf numFmtId="4" fontId="12" fillId="0" borderId="13" xfId="0" applyNumberFormat="1" applyFont="1" applyBorder="1" applyAlignment="1">
      <alignment vertical="center" wrapText="1"/>
    </xf>
    <xf numFmtId="49" fontId="12" fillId="0" borderId="10" xfId="0" applyNumberFormat="1" applyFont="1" applyBorder="1" applyAlignment="1">
      <alignment horizontal="right" vertical="center" wrapText="1"/>
    </xf>
    <xf numFmtId="0" fontId="12" fillId="0" borderId="11" xfId="0" applyFont="1" applyBorder="1" applyAlignment="1">
      <alignment horizontal="left" vertical="center" wrapText="1"/>
    </xf>
    <xf numFmtId="4" fontId="10" fillId="0" borderId="14" xfId="0" applyNumberFormat="1" applyFont="1" applyBorder="1" applyAlignment="1">
      <alignment vertical="center" wrapText="1"/>
    </xf>
    <xf numFmtId="0" fontId="10" fillId="0" borderId="0" xfId="0" applyFont="1" applyAlignment="1" applyProtection="1">
      <alignment horizontal="right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right" vertical="center"/>
      <protection locked="0"/>
    </xf>
    <xf numFmtId="0" fontId="12" fillId="0" borderId="12" xfId="0" applyFont="1" applyBorder="1" applyAlignment="1" applyProtection="1">
      <alignment horizontal="center" vertical="center"/>
      <protection locked="0"/>
    </xf>
    <xf numFmtId="4" fontId="10" fillId="0" borderId="15" xfId="0" applyNumberFormat="1" applyFont="1" applyBorder="1" applyAlignment="1" applyProtection="1">
      <alignment vertical="center"/>
      <protection locked="0"/>
    </xf>
    <xf numFmtId="4" fontId="10" fillId="0" borderId="13" xfId="0" applyNumberFormat="1" applyFont="1" applyBorder="1" applyAlignment="1" applyProtection="1">
      <alignment vertical="center"/>
      <protection locked="0"/>
    </xf>
    <xf numFmtId="49" fontId="10" fillId="0" borderId="9" xfId="0" applyNumberFormat="1" applyFont="1" applyBorder="1" applyAlignment="1">
      <alignment horizontal="right" vertical="center"/>
    </xf>
    <xf numFmtId="4" fontId="10" fillId="0" borderId="13" xfId="0" applyNumberFormat="1" applyFont="1" applyBorder="1" applyAlignment="1">
      <alignment vertical="center"/>
    </xf>
    <xf numFmtId="4" fontId="35" fillId="0" borderId="13" xfId="0" applyNumberFormat="1" applyFont="1" applyBorder="1" applyAlignment="1">
      <alignment vertical="center"/>
    </xf>
    <xf numFmtId="49" fontId="12" fillId="0" borderId="9" xfId="0" applyNumberFormat="1" applyFont="1" applyBorder="1" applyAlignment="1">
      <alignment horizontal="right" vertical="center"/>
    </xf>
    <xf numFmtId="4" fontId="12" fillId="0" borderId="13" xfId="0" applyNumberFormat="1" applyFont="1" applyBorder="1" applyAlignment="1" applyProtection="1">
      <alignment vertical="center"/>
      <protection locked="0"/>
    </xf>
    <xf numFmtId="49" fontId="12" fillId="0" borderId="10" xfId="0" applyNumberFormat="1" applyFont="1" applyBorder="1" applyAlignment="1">
      <alignment horizontal="right" vertical="center"/>
    </xf>
    <xf numFmtId="49" fontId="12" fillId="0" borderId="11" xfId="0" applyNumberFormat="1" applyFont="1" applyBorder="1" applyAlignment="1">
      <alignment horizontal="left" vertical="center"/>
    </xf>
    <xf numFmtId="4" fontId="12" fillId="0" borderId="14" xfId="0" applyNumberFormat="1" applyFont="1" applyBorder="1" applyAlignment="1">
      <alignment vertical="center"/>
    </xf>
    <xf numFmtId="49" fontId="12" fillId="0" borderId="0" xfId="0" applyNumberFormat="1" applyFont="1" applyAlignment="1">
      <alignment vertical="center"/>
    </xf>
    <xf numFmtId="0" fontId="27" fillId="0" borderId="0" xfId="0" applyFont="1" applyAlignment="1">
      <alignment horizontal="left" vertical="center"/>
    </xf>
    <xf numFmtId="49" fontId="27" fillId="0" borderId="0" xfId="5" applyNumberFormat="1" applyFont="1" applyAlignment="1">
      <alignment horizontal="right" vertical="center"/>
    </xf>
    <xf numFmtId="49" fontId="27" fillId="0" borderId="0" xfId="5" applyNumberFormat="1" applyFont="1" applyAlignment="1">
      <alignment vertical="center"/>
    </xf>
    <xf numFmtId="0" fontId="10" fillId="0" borderId="16" xfId="0" applyFont="1" applyBorder="1" applyAlignment="1">
      <alignment horizontal="right" vertical="center"/>
    </xf>
    <xf numFmtId="4" fontId="10" fillId="0" borderId="15" xfId="0" applyNumberFormat="1" applyFont="1" applyBorder="1" applyAlignment="1">
      <alignment vertical="center"/>
    </xf>
    <xf numFmtId="0" fontId="10" fillId="0" borderId="9" xfId="0" applyFont="1" applyBorder="1" applyAlignment="1">
      <alignment horizontal="right" vertical="center"/>
    </xf>
    <xf numFmtId="49" fontId="12" fillId="0" borderId="0" xfId="0" applyNumberFormat="1" applyFont="1" applyAlignment="1">
      <alignment horizontal="right" vertical="center" wrapText="1"/>
    </xf>
    <xf numFmtId="4" fontId="33" fillId="0" borderId="0" xfId="0" applyNumberFormat="1" applyFont="1" applyAlignment="1">
      <alignment vertical="center" wrapText="1"/>
    </xf>
    <xf numFmtId="0" fontId="10" fillId="0" borderId="10" xfId="0" applyFont="1" applyBorder="1" applyAlignment="1">
      <alignment horizontal="right" vertical="center"/>
    </xf>
    <xf numFmtId="4" fontId="10" fillId="0" borderId="14" xfId="0" applyNumberFormat="1" applyFont="1" applyBorder="1" applyAlignment="1">
      <alignment vertical="center"/>
    </xf>
    <xf numFmtId="4" fontId="36" fillId="0" borderId="13" xfId="0" applyNumberFormat="1" applyFont="1" applyBorder="1" applyAlignment="1">
      <alignment vertical="center"/>
    </xf>
    <xf numFmtId="4" fontId="37" fillId="0" borderId="13" xfId="0" applyNumberFormat="1" applyFont="1" applyBorder="1" applyAlignment="1">
      <alignment vertical="center"/>
    </xf>
    <xf numFmtId="43" fontId="10" fillId="0" borderId="0" xfId="1" applyFont="1" applyFill="1" applyBorder="1" applyAlignment="1"/>
    <xf numFmtId="4" fontId="30" fillId="0" borderId="0" xfId="0" applyNumberFormat="1" applyFont="1" applyAlignment="1">
      <alignment horizontal="center" vertical="center"/>
    </xf>
    <xf numFmtId="0" fontId="10" fillId="0" borderId="9" xfId="0" applyFont="1" applyBorder="1" applyAlignment="1" applyProtection="1">
      <alignment horizontal="right" vertical="center"/>
      <protection locked="0"/>
    </xf>
    <xf numFmtId="0" fontId="36" fillId="0" borderId="9" xfId="0" applyFont="1" applyBorder="1" applyAlignment="1" applyProtection="1">
      <alignment horizontal="right" vertical="center"/>
      <protection locked="0"/>
    </xf>
    <xf numFmtId="0" fontId="36" fillId="0" borderId="0" xfId="0" applyFont="1" applyAlignment="1">
      <alignment vertical="center"/>
    </xf>
    <xf numFmtId="4" fontId="36" fillId="0" borderId="13" xfId="0" applyNumberFormat="1" applyFont="1" applyBorder="1" applyAlignment="1" applyProtection="1">
      <alignment vertical="center"/>
      <protection locked="0"/>
    </xf>
    <xf numFmtId="4" fontId="38" fillId="0" borderId="0" xfId="0" applyNumberFormat="1" applyFont="1" applyAlignment="1">
      <alignment vertical="center"/>
    </xf>
    <xf numFmtId="4" fontId="35" fillId="0" borderId="13" xfId="0" applyNumberFormat="1" applyFont="1" applyBorder="1" applyAlignment="1" applyProtection="1">
      <alignment vertical="center"/>
      <protection locked="0"/>
    </xf>
    <xf numFmtId="4" fontId="36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indent="1"/>
    </xf>
    <xf numFmtId="4" fontId="10" fillId="0" borderId="0" xfId="0" applyNumberFormat="1" applyFont="1" applyAlignment="1">
      <alignment horizontal="center" vertical="center"/>
    </xf>
    <xf numFmtId="0" fontId="35" fillId="0" borderId="0" xfId="0" applyFont="1" applyAlignment="1">
      <alignment vertical="center"/>
    </xf>
    <xf numFmtId="4" fontId="39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 wrapText="1"/>
    </xf>
    <xf numFmtId="49" fontId="27" fillId="0" borderId="0" xfId="0" applyNumberFormat="1" applyFont="1" applyAlignment="1">
      <alignment wrapText="1"/>
    </xf>
    <xf numFmtId="0" fontId="12" fillId="0" borderId="0" xfId="0" applyFont="1" applyAlignment="1">
      <alignment horizontal="left" indent="1"/>
    </xf>
    <xf numFmtId="4" fontId="40" fillId="0" borderId="0" xfId="0" applyNumberFormat="1" applyFont="1" applyAlignment="1">
      <alignment vertical="center"/>
    </xf>
    <xf numFmtId="0" fontId="10" fillId="0" borderId="0" xfId="0" applyFont="1" applyAlignment="1">
      <alignment horizontal="left" vertical="center"/>
    </xf>
    <xf numFmtId="49" fontId="41" fillId="0" borderId="0" xfId="0" applyNumberFormat="1" applyFont="1" applyAlignment="1">
      <alignment horizontal="right" vertical="center"/>
    </xf>
    <xf numFmtId="0" fontId="36" fillId="0" borderId="0" xfId="0" applyFont="1" applyAlignment="1">
      <alignment vertical="center" wrapText="1"/>
    </xf>
    <xf numFmtId="0" fontId="41" fillId="0" borderId="9" xfId="0" applyFont="1" applyBorder="1" applyAlignment="1">
      <alignment horizontal="right" vertical="center"/>
    </xf>
    <xf numFmtId="49" fontId="42" fillId="0" borderId="0" xfId="0" applyNumberFormat="1" applyFont="1" applyAlignment="1">
      <alignment horizontal="center" vertical="center"/>
    </xf>
    <xf numFmtId="0" fontId="10" fillId="0" borderId="12" xfId="0" applyFont="1" applyBorder="1" applyAlignment="1">
      <alignment horizontal="left" vertical="center"/>
    </xf>
    <xf numFmtId="49" fontId="10" fillId="0" borderId="9" xfId="0" applyNumberFormat="1" applyFont="1" applyBorder="1" applyAlignment="1">
      <alignment horizontal="right"/>
    </xf>
    <xf numFmtId="0" fontId="12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4" fontId="30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vertical="center"/>
    </xf>
    <xf numFmtId="4" fontId="9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horizontal="left" vertical="center"/>
    </xf>
    <xf numFmtId="49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center"/>
    </xf>
    <xf numFmtId="49" fontId="27" fillId="0" borderId="0" xfId="6" applyNumberFormat="1" applyFont="1" applyAlignment="1">
      <alignment horizontal="right" vertical="center" wrapText="1"/>
    </xf>
    <xf numFmtId="49" fontId="27" fillId="0" borderId="0" xfId="6" applyNumberFormat="1" applyFont="1" applyAlignment="1">
      <alignment vertical="center" wrapText="1"/>
    </xf>
    <xf numFmtId="4" fontId="12" fillId="0" borderId="0" xfId="0" applyNumberFormat="1" applyFont="1" applyAlignment="1">
      <alignment vertical="center" wrapText="1"/>
    </xf>
    <xf numFmtId="4" fontId="12" fillId="0" borderId="0" xfId="0" applyNumberFormat="1" applyFont="1" applyAlignment="1">
      <alignment horizontal="right" vertical="center"/>
    </xf>
    <xf numFmtId="49" fontId="10" fillId="0" borderId="0" xfId="0" applyNumberFormat="1" applyFont="1" applyAlignment="1">
      <alignment horizontal="left" vertical="center"/>
    </xf>
    <xf numFmtId="4" fontId="33" fillId="0" borderId="0" xfId="0" applyNumberFormat="1" applyFont="1" applyAlignment="1">
      <alignment horizontal="right" vertical="center"/>
    </xf>
    <xf numFmtId="49" fontId="12" fillId="0" borderId="0" xfId="0" applyNumberFormat="1" applyFont="1" applyAlignment="1">
      <alignment horizontal="left" vertical="center" wrapText="1" indent="1"/>
    </xf>
    <xf numFmtId="4" fontId="10" fillId="0" borderId="0" xfId="0" applyNumberFormat="1" applyFont="1" applyAlignment="1">
      <alignment vertical="center" wrapText="1"/>
    </xf>
    <xf numFmtId="4" fontId="43" fillId="0" borderId="0" xfId="0" applyNumberFormat="1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 wrapText="1"/>
    </xf>
    <xf numFmtId="49" fontId="26" fillId="0" borderId="0" xfId="0" applyNumberFormat="1" applyFont="1" applyAlignment="1">
      <alignment horizontal="center" vertical="center"/>
    </xf>
    <xf numFmtId="49" fontId="10" fillId="0" borderId="16" xfId="0" applyNumberFormat="1" applyFont="1" applyBorder="1" applyAlignment="1">
      <alignment vertical="center" wrapText="1"/>
    </xf>
    <xf numFmtId="4" fontId="35" fillId="0" borderId="13" xfId="0" applyNumberFormat="1" applyFont="1" applyBorder="1"/>
    <xf numFmtId="49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/>
    </xf>
    <xf numFmtId="4" fontId="44" fillId="0" borderId="0" xfId="0" applyNumberFormat="1" applyFont="1" applyAlignment="1">
      <alignment horizontal="center" vertical="center"/>
    </xf>
    <xf numFmtId="43" fontId="2" fillId="0" borderId="0" xfId="1" applyFont="1" applyFill="1" applyBorder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horizontal="right" vertical="center"/>
    </xf>
    <xf numFmtId="0" fontId="24" fillId="0" borderId="0" xfId="0" applyFont="1" applyAlignment="1">
      <alignment horizontal="center" vertical="center"/>
    </xf>
    <xf numFmtId="4" fontId="12" fillId="8" borderId="1" xfId="5" applyNumberFormat="1" applyFont="1" applyFill="1" applyBorder="1" applyAlignment="1">
      <alignment horizontal="center" vertical="center"/>
    </xf>
    <xf numFmtId="0" fontId="10" fillId="0" borderId="9" xfId="5" applyFont="1" applyBorder="1" applyAlignment="1">
      <alignment horizontal="center"/>
    </xf>
    <xf numFmtId="4" fontId="10" fillId="0" borderId="16" xfId="5" applyNumberFormat="1" applyFont="1" applyBorder="1"/>
    <xf numFmtId="4" fontId="10" fillId="0" borderId="9" xfId="5" applyNumberFormat="1" applyFont="1" applyBorder="1"/>
    <xf numFmtId="0" fontId="10" fillId="0" borderId="9" xfId="6" applyFont="1" applyBorder="1" applyAlignment="1">
      <alignment horizontal="center"/>
    </xf>
    <xf numFmtId="0" fontId="10" fillId="0" borderId="10" xfId="5" applyFont="1" applyBorder="1"/>
    <xf numFmtId="4" fontId="10" fillId="0" borderId="10" xfId="5" applyNumberFormat="1" applyFont="1" applyBorder="1"/>
    <xf numFmtId="4" fontId="12" fillId="8" borderId="5" xfId="5" applyNumberFormat="1" applyFont="1" applyFill="1" applyBorder="1" applyAlignment="1">
      <alignment horizontal="center" vertical="center"/>
    </xf>
    <xf numFmtId="49" fontId="27" fillId="0" borderId="2" xfId="6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0" fontId="10" fillId="0" borderId="2" xfId="5" applyFont="1" applyBorder="1"/>
    <xf numFmtId="49" fontId="12" fillId="0" borderId="2" xfId="0" applyNumberFormat="1" applyFont="1" applyBorder="1" applyAlignment="1">
      <alignment horizontal="left" vertical="center" indent="1"/>
    </xf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49" fontId="12" fillId="0" borderId="2" xfId="0" applyNumberFormat="1" applyFont="1" applyBorder="1" applyAlignment="1">
      <alignment horizontal="left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wrapText="1"/>
    </xf>
    <xf numFmtId="49" fontId="10" fillId="0" borderId="2" xfId="0" applyNumberFormat="1" applyFont="1" applyBorder="1" applyAlignment="1">
      <alignment horizontal="left" vertical="center"/>
    </xf>
    <xf numFmtId="49" fontId="27" fillId="0" borderId="2" xfId="5" applyNumberFormat="1" applyFont="1" applyBorder="1" applyAlignment="1">
      <alignment horizontal="left" vertical="center" wrapText="1"/>
    </xf>
    <xf numFmtId="49" fontId="27" fillId="0" borderId="2" xfId="6" applyNumberFormat="1" applyFont="1" applyBorder="1" applyAlignment="1">
      <alignment horizontal="left" vertical="center" wrapText="1"/>
    </xf>
    <xf numFmtId="49" fontId="45" fillId="0" borderId="2" xfId="0" applyNumberFormat="1" applyFont="1" applyBorder="1" applyAlignment="1">
      <alignment horizontal="right" vertical="center"/>
    </xf>
    <xf numFmtId="0" fontId="46" fillId="0" borderId="2" xfId="0" applyFont="1" applyBorder="1" applyAlignment="1">
      <alignment vertical="center" wrapText="1"/>
    </xf>
    <xf numFmtId="4" fontId="46" fillId="0" borderId="2" xfId="0" applyNumberFormat="1" applyFont="1" applyBorder="1" applyAlignment="1">
      <alignment vertical="center" wrapText="1"/>
    </xf>
    <xf numFmtId="49" fontId="10" fillId="0" borderId="5" xfId="0" applyNumberFormat="1" applyFont="1" applyBorder="1" applyAlignment="1">
      <alignment horizontal="right" vertical="center"/>
    </xf>
    <xf numFmtId="10" fontId="10" fillId="0" borderId="0" xfId="0" applyNumberFormat="1" applyFont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right" vertical="center"/>
    </xf>
    <xf numFmtId="0" fontId="10" fillId="0" borderId="19" xfId="0" applyFont="1" applyBorder="1" applyAlignment="1">
      <alignment vertical="center"/>
    </xf>
    <xf numFmtId="4" fontId="10" fillId="0" borderId="19" xfId="0" applyNumberFormat="1" applyFont="1" applyBorder="1" applyAlignment="1">
      <alignment vertical="center"/>
    </xf>
    <xf numFmtId="10" fontId="10" fillId="0" borderId="20" xfId="0" applyNumberFormat="1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10" fontId="10" fillId="0" borderId="17" xfId="0" applyNumberFormat="1" applyFont="1" applyBorder="1" applyAlignment="1">
      <alignment horizontal="center" vertical="center"/>
    </xf>
    <xf numFmtId="10" fontId="12" fillId="0" borderId="17" xfId="0" applyNumberFormat="1" applyFont="1" applyBorder="1" applyAlignment="1">
      <alignment horizontal="center" vertical="center"/>
    </xf>
    <xf numFmtId="49" fontId="9" fillId="0" borderId="17" xfId="0" applyNumberFormat="1" applyFont="1" applyBorder="1" applyAlignment="1">
      <alignment horizontal="center" vertical="center"/>
    </xf>
    <xf numFmtId="49" fontId="10" fillId="0" borderId="17" xfId="0" applyNumberFormat="1" applyFont="1" applyBorder="1" applyAlignment="1">
      <alignment horizontal="center" vertical="center"/>
    </xf>
    <xf numFmtId="43" fontId="10" fillId="0" borderId="0" xfId="1" applyFont="1" applyBorder="1"/>
    <xf numFmtId="0" fontId="10" fillId="0" borderId="21" xfId="0" applyFont="1" applyBorder="1" applyAlignment="1">
      <alignment horizontal="center"/>
    </xf>
    <xf numFmtId="0" fontId="10" fillId="0" borderId="0" xfId="0" applyFont="1" applyAlignment="1">
      <alignment horizontal="left" indent="6"/>
    </xf>
    <xf numFmtId="0" fontId="10" fillId="0" borderId="22" xfId="0" applyFont="1" applyBorder="1" applyAlignment="1">
      <alignment horizontal="center"/>
    </xf>
    <xf numFmtId="49" fontId="10" fillId="0" borderId="23" xfId="0" applyNumberFormat="1" applyFont="1" applyBorder="1" applyAlignment="1">
      <alignment horizontal="right" vertical="center"/>
    </xf>
    <xf numFmtId="0" fontId="10" fillId="0" borderId="23" xfId="0" applyFont="1" applyBorder="1"/>
    <xf numFmtId="4" fontId="10" fillId="0" borderId="23" xfId="0" applyNumberFormat="1" applyFont="1" applyBorder="1" applyAlignment="1">
      <alignment vertical="center"/>
    </xf>
    <xf numFmtId="49" fontId="10" fillId="0" borderId="24" xfId="0" applyNumberFormat="1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/>
    </xf>
    <xf numFmtId="49" fontId="12" fillId="0" borderId="4" xfId="0" applyNumberFormat="1" applyFont="1" applyBorder="1" applyAlignment="1">
      <alignment horizontal="right" vertical="center"/>
    </xf>
    <xf numFmtId="4" fontId="12" fillId="0" borderId="4" xfId="0" applyNumberFormat="1" applyFont="1" applyBorder="1" applyAlignment="1">
      <alignment horizontal="center" vertical="center"/>
    </xf>
    <xf numFmtId="10" fontId="10" fillId="0" borderId="4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10" fontId="12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/>
    </xf>
    <xf numFmtId="4" fontId="27" fillId="0" borderId="2" xfId="0" applyNumberFormat="1" applyFont="1" applyBorder="1" applyAlignment="1">
      <alignment vertical="center"/>
    </xf>
    <xf numFmtId="10" fontId="10" fillId="0" borderId="2" xfId="0" applyNumberFormat="1" applyFont="1" applyBorder="1" applyAlignment="1">
      <alignment horizontal="center" vertical="center"/>
    </xf>
    <xf numFmtId="0" fontId="27" fillId="0" borderId="9" xfId="0" applyFont="1" applyBorder="1" applyAlignment="1">
      <alignment horizontal="right" vertical="center"/>
    </xf>
    <xf numFmtId="49" fontId="27" fillId="0" borderId="2" xfId="0" applyNumberFormat="1" applyFont="1" applyBorder="1" applyAlignment="1">
      <alignment horizontal="right" vertical="center"/>
    </xf>
    <xf numFmtId="4" fontId="27" fillId="0" borderId="2" xfId="0" applyNumberFormat="1" applyFont="1" applyBorder="1" applyAlignment="1">
      <alignment horizontal="right" vertical="center"/>
    </xf>
    <xf numFmtId="4" fontId="10" fillId="0" borderId="2" xfId="0" applyNumberFormat="1" applyFont="1" applyBorder="1" applyAlignment="1">
      <alignment horizontal="right" vertical="center"/>
    </xf>
    <xf numFmtId="49" fontId="10" fillId="0" borderId="9" xfId="0" applyNumberFormat="1" applyFont="1" applyBorder="1" applyAlignment="1">
      <alignment horizontal="center"/>
    </xf>
    <xf numFmtId="49" fontId="27" fillId="0" borderId="9" xfId="0" applyNumberFormat="1" applyFont="1" applyBorder="1" applyAlignment="1">
      <alignment horizontal="center" vertical="center"/>
    </xf>
    <xf numFmtId="49" fontId="12" fillId="0" borderId="9" xfId="0" applyNumberFormat="1" applyFont="1" applyBorder="1" applyAlignment="1">
      <alignment horizontal="center"/>
    </xf>
    <xf numFmtId="0" fontId="27" fillId="0" borderId="2" xfId="7" applyFont="1" applyBorder="1" applyAlignment="1">
      <alignment horizontal="right" vertical="center"/>
    </xf>
    <xf numFmtId="0" fontId="27" fillId="0" borderId="2" xfId="7" applyFont="1" applyBorder="1" applyAlignment="1">
      <alignment vertical="center"/>
    </xf>
    <xf numFmtId="0" fontId="10" fillId="0" borderId="2" xfId="7" applyFont="1" applyBorder="1" applyAlignment="1">
      <alignment horizontal="right" vertical="center"/>
    </xf>
    <xf numFmtId="0" fontId="10" fillId="0" borderId="0" xfId="7" applyFont="1" applyAlignment="1">
      <alignment vertical="center"/>
    </xf>
    <xf numFmtId="0" fontId="27" fillId="0" borderId="0" xfId="7" applyFont="1" applyAlignment="1">
      <alignment vertical="center"/>
    </xf>
    <xf numFmtId="49" fontId="27" fillId="0" borderId="9" xfId="0" applyNumberFormat="1" applyFont="1" applyBorder="1" applyAlignment="1">
      <alignment horizontal="center"/>
    </xf>
    <xf numFmtId="0" fontId="10" fillId="0" borderId="13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wrapText="1"/>
    </xf>
    <xf numFmtId="10" fontId="10" fillId="0" borderId="2" xfId="0" applyNumberFormat="1" applyFont="1" applyBorder="1" applyAlignment="1">
      <alignment horizontal="center"/>
    </xf>
    <xf numFmtId="0" fontId="27" fillId="0" borderId="9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/>
    </xf>
    <xf numFmtId="0" fontId="27" fillId="0" borderId="9" xfId="0" applyFont="1" applyBorder="1" applyAlignment="1">
      <alignment horizontal="center"/>
    </xf>
    <xf numFmtId="49" fontId="10" fillId="0" borderId="10" xfId="0" applyNumberFormat="1" applyFont="1" applyBorder="1" applyAlignment="1">
      <alignment horizontal="center"/>
    </xf>
    <xf numFmtId="49" fontId="10" fillId="0" borderId="13" xfId="0" applyNumberFormat="1" applyFont="1" applyBorder="1" applyAlignment="1">
      <alignment wrapText="1"/>
    </xf>
    <xf numFmtId="4" fontId="12" fillId="0" borderId="1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 vertical="center"/>
    </xf>
    <xf numFmtId="4" fontId="12" fillId="0" borderId="0" xfId="0" applyNumberFormat="1" applyFont="1" applyAlignment="1">
      <alignment horizontal="center" vertical="center"/>
    </xf>
    <xf numFmtId="0" fontId="47" fillId="0" borderId="2" xfId="0" applyFont="1" applyBorder="1" applyAlignment="1">
      <alignment horizontal="center"/>
    </xf>
    <xf numFmtId="0" fontId="47" fillId="0" borderId="2" xfId="0" applyFont="1" applyBorder="1" applyAlignment="1">
      <alignment horizontal="right" vertical="center"/>
    </xf>
    <xf numFmtId="0" fontId="47" fillId="0" borderId="0" xfId="0" applyFont="1" applyAlignment="1">
      <alignment wrapText="1"/>
    </xf>
    <xf numFmtId="4" fontId="47" fillId="0" borderId="2" xfId="0" applyNumberFormat="1" applyFont="1" applyBorder="1" applyAlignment="1">
      <alignment vertical="center"/>
    </xf>
    <xf numFmtId="4" fontId="36" fillId="0" borderId="2" xfId="0" applyNumberFormat="1" applyFont="1" applyBorder="1" applyAlignment="1">
      <alignment vertical="center"/>
    </xf>
    <xf numFmtId="0" fontId="36" fillId="0" borderId="2" xfId="0" applyFont="1" applyBorder="1" applyAlignment="1">
      <alignment horizontal="center"/>
    </xf>
    <xf numFmtId="0" fontId="36" fillId="0" borderId="2" xfId="0" applyFont="1" applyBorder="1" applyAlignment="1">
      <alignment horizontal="right" vertical="center"/>
    </xf>
    <xf numFmtId="0" fontId="36" fillId="0" borderId="0" xfId="0" applyFont="1"/>
    <xf numFmtId="10" fontId="48" fillId="0" borderId="2" xfId="0" applyNumberFormat="1" applyFont="1" applyBorder="1" applyAlignment="1">
      <alignment horizontal="center" vertical="center"/>
    </xf>
    <xf numFmtId="49" fontId="47" fillId="0" borderId="2" xfId="0" applyNumberFormat="1" applyFont="1" applyBorder="1" applyAlignment="1">
      <alignment horizontal="center" vertical="center"/>
    </xf>
    <xf numFmtId="49" fontId="47" fillId="0" borderId="2" xfId="0" applyNumberFormat="1" applyFont="1" applyBorder="1" applyAlignment="1">
      <alignment horizontal="right" vertical="center"/>
    </xf>
    <xf numFmtId="49" fontId="47" fillId="0" borderId="0" xfId="0" applyNumberFormat="1" applyFont="1" applyAlignment="1">
      <alignment vertical="center" wrapText="1"/>
    </xf>
    <xf numFmtId="4" fontId="47" fillId="0" borderId="2" xfId="0" applyNumberFormat="1" applyFont="1" applyBorder="1" applyAlignment="1">
      <alignment horizontal="right" vertical="center"/>
    </xf>
    <xf numFmtId="49" fontId="36" fillId="0" borderId="2" xfId="0" applyNumberFormat="1" applyFont="1" applyBorder="1" applyAlignment="1">
      <alignment horizontal="center" vertical="center"/>
    </xf>
    <xf numFmtId="49" fontId="36" fillId="0" borderId="2" xfId="0" applyNumberFormat="1" applyFont="1" applyBorder="1" applyAlignment="1">
      <alignment horizontal="right" vertical="center"/>
    </xf>
    <xf numFmtId="4" fontId="36" fillId="0" borderId="2" xfId="0" applyNumberFormat="1" applyFont="1" applyBorder="1" applyAlignment="1">
      <alignment horizontal="right" vertical="center"/>
    </xf>
    <xf numFmtId="49" fontId="36" fillId="0" borderId="2" xfId="0" applyNumberFormat="1" applyFont="1" applyBorder="1" applyAlignment="1">
      <alignment horizontal="center"/>
    </xf>
    <xf numFmtId="49" fontId="36" fillId="0" borderId="0" xfId="0" applyNumberFormat="1" applyFont="1" applyAlignment="1">
      <alignment wrapText="1"/>
    </xf>
    <xf numFmtId="49" fontId="36" fillId="0" borderId="9" xfId="0" applyNumberFormat="1" applyFont="1" applyBorder="1" applyAlignment="1">
      <alignment horizontal="center" vertical="center"/>
    </xf>
    <xf numFmtId="49" fontId="36" fillId="0" borderId="9" xfId="0" applyNumberFormat="1" applyFont="1" applyBorder="1" applyAlignment="1">
      <alignment horizontal="right" vertical="center"/>
    </xf>
    <xf numFmtId="49" fontId="36" fillId="0" borderId="2" xfId="0" applyNumberFormat="1" applyFont="1" applyBorder="1" applyAlignment="1">
      <alignment vertical="center" wrapText="1"/>
    </xf>
    <xf numFmtId="49" fontId="48" fillId="0" borderId="9" xfId="0" applyNumberFormat="1" applyFont="1" applyBorder="1" applyAlignment="1">
      <alignment horizontal="center" vertical="center"/>
    </xf>
    <xf numFmtId="49" fontId="48" fillId="0" borderId="2" xfId="0" applyNumberFormat="1" applyFont="1" applyBorder="1" applyAlignment="1">
      <alignment horizontal="right" vertical="center"/>
    </xf>
    <xf numFmtId="49" fontId="47" fillId="0" borderId="9" xfId="0" applyNumberFormat="1" applyFont="1" applyBorder="1" applyAlignment="1">
      <alignment horizontal="center" vertical="center"/>
    </xf>
    <xf numFmtId="10" fontId="36" fillId="0" borderId="2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0" fillId="0" borderId="5" xfId="0" applyFont="1" applyBorder="1" applyAlignment="1">
      <alignment horizontal="right" vertical="center"/>
    </xf>
    <xf numFmtId="10" fontId="10" fillId="0" borderId="5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48" fillId="0" borderId="4" xfId="0" applyNumberFormat="1" applyFont="1" applyBorder="1" applyAlignment="1">
      <alignment horizontal="center"/>
    </xf>
    <xf numFmtId="49" fontId="48" fillId="0" borderId="4" xfId="0" applyNumberFormat="1" applyFont="1" applyBorder="1" applyAlignment="1">
      <alignment horizontal="right" vertical="center"/>
    </xf>
    <xf numFmtId="0" fontId="48" fillId="0" borderId="0" xfId="0" applyFont="1"/>
    <xf numFmtId="4" fontId="12" fillId="0" borderId="9" xfId="0" applyNumberFormat="1" applyFont="1" applyBorder="1" applyAlignment="1">
      <alignment horizontal="center" vertical="center"/>
    </xf>
    <xf numFmtId="49" fontId="48" fillId="0" borderId="2" xfId="0" applyNumberFormat="1" applyFont="1" applyBorder="1" applyAlignment="1">
      <alignment horizontal="center"/>
    </xf>
    <xf numFmtId="49" fontId="48" fillId="0" borderId="0" xfId="0" applyNumberFormat="1" applyFont="1" applyAlignment="1">
      <alignment horizontal="left" indent="1"/>
    </xf>
    <xf numFmtId="4" fontId="48" fillId="0" borderId="2" xfId="0" applyNumberFormat="1" applyFont="1" applyBorder="1" applyAlignment="1">
      <alignment vertical="center"/>
    </xf>
    <xf numFmtId="49" fontId="48" fillId="0" borderId="0" xfId="0" applyNumberFormat="1" applyFont="1"/>
    <xf numFmtId="49" fontId="12" fillId="0" borderId="2" xfId="0" applyNumberFormat="1" applyFont="1" applyBorder="1" applyAlignment="1">
      <alignment horizontal="center" vertical="center"/>
    </xf>
    <xf numFmtId="49" fontId="12" fillId="0" borderId="13" xfId="0" applyNumberFormat="1" applyFont="1" applyBorder="1" applyAlignment="1">
      <alignment horizontal="center" vertical="center"/>
    </xf>
    <xf numFmtId="4" fontId="12" fillId="0" borderId="9" xfId="0" applyNumberFormat="1" applyFont="1" applyBorder="1" applyAlignment="1">
      <alignment vertical="center"/>
    </xf>
    <xf numFmtId="0" fontId="10" fillId="0" borderId="13" xfId="0" applyFont="1" applyBorder="1" applyAlignment="1">
      <alignment horizontal="center"/>
    </xf>
    <xf numFmtId="0" fontId="10" fillId="0" borderId="13" xfId="0" applyFont="1" applyBorder="1" applyAlignment="1">
      <alignment horizontal="right" vertical="center"/>
    </xf>
    <xf numFmtId="4" fontId="36" fillId="0" borderId="9" xfId="0" applyNumberFormat="1" applyFont="1" applyBorder="1" applyAlignment="1">
      <alignment horizontal="right" vertical="center"/>
    </xf>
    <xf numFmtId="0" fontId="1" fillId="0" borderId="13" xfId="6" applyBorder="1" applyAlignment="1">
      <alignment horizontal="center" vertical="center" wrapText="1"/>
    </xf>
    <xf numFmtId="0" fontId="1" fillId="0" borderId="13" xfId="6" applyBorder="1" applyAlignment="1">
      <alignment horizontal="left" vertical="center" wrapText="1"/>
    </xf>
    <xf numFmtId="4" fontId="27" fillId="0" borderId="9" xfId="0" applyNumberFormat="1" applyFont="1" applyBorder="1" applyAlignment="1">
      <alignment vertical="center"/>
    </xf>
    <xf numFmtId="4" fontId="10" fillId="0" borderId="9" xfId="0" applyNumberFormat="1" applyFont="1" applyBorder="1" applyAlignment="1">
      <alignment vertical="center"/>
    </xf>
    <xf numFmtId="4" fontId="10" fillId="0" borderId="10" xfId="0" applyNumberFormat="1" applyFont="1" applyBorder="1" applyAlignment="1">
      <alignment vertical="center"/>
    </xf>
    <xf numFmtId="4" fontId="48" fillId="0" borderId="6" xfId="0" applyNumberFormat="1" applyFont="1" applyBorder="1" applyAlignment="1">
      <alignment horizontal="center" vertical="center"/>
    </xf>
    <xf numFmtId="10" fontId="48" fillId="0" borderId="1" xfId="0" applyNumberFormat="1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4" fontId="48" fillId="0" borderId="0" xfId="0" applyNumberFormat="1" applyFont="1" applyAlignment="1">
      <alignment horizontal="center" vertical="center"/>
    </xf>
    <xf numFmtId="10" fontId="48" fillId="0" borderId="0" xfId="0" applyNumberFormat="1" applyFont="1" applyAlignment="1">
      <alignment horizontal="center" vertical="center"/>
    </xf>
    <xf numFmtId="10" fontId="12" fillId="0" borderId="13" xfId="0" applyNumberFormat="1" applyFont="1" applyBorder="1" applyAlignment="1">
      <alignment horizontal="center" vertical="center"/>
    </xf>
    <xf numFmtId="4" fontId="12" fillId="0" borderId="2" xfId="0" applyNumberFormat="1" applyFont="1" applyBorder="1" applyAlignment="1">
      <alignment horizontal="center" vertical="center"/>
    </xf>
    <xf numFmtId="0" fontId="27" fillId="0" borderId="13" xfId="0" applyFont="1" applyBorder="1" applyAlignment="1">
      <alignment wrapText="1"/>
    </xf>
    <xf numFmtId="0" fontId="27" fillId="0" borderId="0" xfId="0" applyFont="1" applyAlignment="1">
      <alignment vertical="center" wrapText="1"/>
    </xf>
    <xf numFmtId="4" fontId="48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left" indent="1"/>
    </xf>
    <xf numFmtId="49" fontId="27" fillId="0" borderId="9" xfId="0" applyNumberFormat="1" applyFont="1" applyBorder="1" applyAlignment="1">
      <alignment horizontal="right" vertical="center"/>
    </xf>
    <xf numFmtId="49" fontId="27" fillId="0" borderId="2" xfId="0" applyNumberFormat="1" applyFont="1" applyBorder="1" applyAlignment="1">
      <alignment vertical="center" wrapText="1"/>
    </xf>
    <xf numFmtId="49" fontId="47" fillId="0" borderId="9" xfId="0" applyNumberFormat="1" applyFont="1" applyBorder="1" applyAlignment="1">
      <alignment horizontal="right" vertical="center"/>
    </xf>
    <xf numFmtId="49" fontId="47" fillId="0" borderId="2" xfId="0" applyNumberFormat="1" applyFont="1" applyBorder="1" applyAlignment="1">
      <alignment vertical="center" wrapText="1"/>
    </xf>
    <xf numFmtId="0" fontId="12" fillId="0" borderId="0" xfId="0" applyFont="1" applyAlignment="1">
      <alignment horizontal="left" vertical="center" wrapText="1"/>
    </xf>
    <xf numFmtId="49" fontId="36" fillId="0" borderId="9" xfId="0" applyNumberFormat="1" applyFont="1" applyBorder="1" applyAlignment="1">
      <alignment horizontal="right" vertical="center" wrapText="1"/>
    </xf>
    <xf numFmtId="49" fontId="26" fillId="0" borderId="10" xfId="0" applyNumberFormat="1" applyFont="1" applyBorder="1" applyAlignment="1">
      <alignment horizontal="right" vertical="center" wrapText="1"/>
    </xf>
    <xf numFmtId="0" fontId="26" fillId="0" borderId="11" xfId="0" applyFont="1" applyBorder="1" applyAlignment="1">
      <alignment horizontal="left" vertical="center" wrapText="1"/>
    </xf>
    <xf numFmtId="4" fontId="9" fillId="0" borderId="14" xfId="0" applyNumberFormat="1" applyFont="1" applyBorder="1" applyAlignment="1">
      <alignment vertical="center" wrapText="1"/>
    </xf>
    <xf numFmtId="0" fontId="48" fillId="0" borderId="0" xfId="0" applyFont="1" applyAlignment="1">
      <alignment horizontal="left" vertical="center"/>
    </xf>
    <xf numFmtId="10" fontId="12" fillId="0" borderId="4" xfId="0" applyNumberFormat="1" applyFont="1" applyBorder="1" applyAlignment="1">
      <alignment horizontal="center" vertical="center"/>
    </xf>
    <xf numFmtId="0" fontId="12" fillId="0" borderId="2" xfId="0" applyFont="1" applyBorder="1"/>
    <xf numFmtId="10" fontId="10" fillId="0" borderId="13" xfId="0" applyNumberFormat="1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/>
    </xf>
    <xf numFmtId="49" fontId="12" fillId="0" borderId="16" xfId="0" applyNumberFormat="1" applyFont="1" applyBorder="1" applyAlignment="1">
      <alignment horizontal="right" vertical="center"/>
    </xf>
    <xf numFmtId="0" fontId="12" fillId="0" borderId="4" xfId="0" applyFont="1" applyBorder="1"/>
    <xf numFmtId="0" fontId="12" fillId="0" borderId="2" xfId="0" applyFont="1" applyBorder="1" applyAlignment="1">
      <alignment vertical="center"/>
    </xf>
    <xf numFmtId="49" fontId="12" fillId="0" borderId="2" xfId="0" applyNumberFormat="1" applyFont="1" applyBorder="1"/>
    <xf numFmtId="0" fontId="12" fillId="0" borderId="2" xfId="0" applyFont="1" applyBorder="1" applyAlignment="1">
      <alignment horizontal="center"/>
    </xf>
    <xf numFmtId="49" fontId="12" fillId="0" borderId="13" xfId="0" applyNumberFormat="1" applyFont="1" applyBorder="1" applyAlignment="1">
      <alignment horizontal="left" indent="1"/>
    </xf>
    <xf numFmtId="49" fontId="12" fillId="0" borderId="9" xfId="0" applyNumberFormat="1" applyFont="1" applyBorder="1" applyAlignment="1">
      <alignment horizontal="left" vertical="center"/>
    </xf>
    <xf numFmtId="0" fontId="10" fillId="0" borderId="10" xfId="0" applyFont="1" applyBorder="1" applyAlignment="1">
      <alignment horizontal="center"/>
    </xf>
    <xf numFmtId="0" fontId="10" fillId="0" borderId="5" xfId="0" applyFont="1" applyBorder="1"/>
    <xf numFmtId="4" fontId="12" fillId="0" borderId="1" xfId="0" applyNumberFormat="1" applyFont="1" applyBorder="1" applyAlignment="1">
      <alignment vertical="center"/>
    </xf>
    <xf numFmtId="4" fontId="35" fillId="0" borderId="14" xfId="0" applyNumberFormat="1" applyFont="1" applyBorder="1" applyAlignment="1">
      <alignment vertical="center"/>
    </xf>
    <xf numFmtId="49" fontId="10" fillId="0" borderId="16" xfId="0" applyNumberFormat="1" applyFont="1" applyBorder="1" applyAlignment="1">
      <alignment horizontal="right" vertical="center"/>
    </xf>
    <xf numFmtId="49" fontId="10" fillId="0" borderId="12" xfId="0" applyNumberFormat="1" applyFont="1" applyBorder="1" applyAlignment="1">
      <alignment wrapText="1"/>
    </xf>
    <xf numFmtId="49" fontId="10" fillId="0" borderId="0" xfId="0" applyNumberFormat="1" applyFont="1" applyAlignment="1">
      <alignment horizontal="left"/>
    </xf>
    <xf numFmtId="0" fontId="12" fillId="0" borderId="11" xfId="0" applyFont="1" applyBorder="1" applyAlignment="1">
      <alignment horizontal="left" indent="1"/>
    </xf>
    <xf numFmtId="0" fontId="36" fillId="0" borderId="9" xfId="0" applyFont="1" applyBorder="1" applyAlignment="1">
      <alignment horizontal="right" vertical="center"/>
    </xf>
    <xf numFmtId="0" fontId="10" fillId="0" borderId="0" xfId="0" applyFont="1" applyAlignment="1">
      <alignment horizontal="left" wrapText="1"/>
    </xf>
    <xf numFmtId="0" fontId="10" fillId="0" borderId="4" xfId="0" applyFont="1" applyBorder="1" applyAlignment="1">
      <alignment horizontal="center"/>
    </xf>
    <xf numFmtId="49" fontId="12" fillId="0" borderId="13" xfId="0" applyNumberFormat="1" applyFont="1" applyBorder="1" applyAlignment="1">
      <alignment horizontal="right" vertical="center"/>
    </xf>
    <xf numFmtId="49" fontId="12" fillId="0" borderId="15" xfId="0" applyNumberFormat="1" applyFont="1" applyBorder="1" applyAlignment="1">
      <alignment horizontal="left" indent="1"/>
    </xf>
    <xf numFmtId="10" fontId="10" fillId="0" borderId="15" xfId="0" applyNumberFormat="1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right" vertical="center"/>
    </xf>
    <xf numFmtId="0" fontId="12" fillId="0" borderId="13" xfId="0" applyFont="1" applyBorder="1" applyAlignment="1">
      <alignment horizontal="left" indent="1"/>
    </xf>
    <xf numFmtId="0" fontId="10" fillId="0" borderId="13" xfId="0" applyFont="1" applyBorder="1" applyAlignment="1">
      <alignment wrapText="1"/>
    </xf>
    <xf numFmtId="0" fontId="23" fillId="0" borderId="9" xfId="0" applyFont="1" applyBorder="1" applyAlignment="1">
      <alignment vertical="center" wrapText="1"/>
    </xf>
    <xf numFmtId="4" fontId="23" fillId="0" borderId="9" xfId="0" applyNumberFormat="1" applyFont="1" applyBorder="1" applyAlignment="1">
      <alignment vertical="center" wrapText="1"/>
    </xf>
    <xf numFmtId="10" fontId="23" fillId="0" borderId="2" xfId="2" applyNumberFormat="1" applyFont="1" applyFill="1" applyBorder="1" applyAlignment="1" applyProtection="1">
      <alignment horizontal="center" vertical="center" wrapText="1"/>
    </xf>
    <xf numFmtId="0" fontId="10" fillId="0" borderId="9" xfId="0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36" fillId="0" borderId="9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45" fillId="0" borderId="9" xfId="0" applyNumberFormat="1" applyFont="1" applyBorder="1" applyAlignment="1">
      <alignment horizontal="center" vertical="center"/>
    </xf>
    <xf numFmtId="0" fontId="46" fillId="0" borderId="0" xfId="0" applyFont="1" applyAlignment="1">
      <alignment vertical="center" wrapText="1"/>
    </xf>
    <xf numFmtId="4" fontId="46" fillId="0" borderId="13" xfId="0" applyNumberFormat="1" applyFont="1" applyBorder="1" applyAlignment="1">
      <alignment vertical="center" wrapText="1"/>
    </xf>
    <xf numFmtId="43" fontId="10" fillId="0" borderId="0" xfId="1" applyFont="1" applyFill="1" applyAlignment="1">
      <alignment horizontal="center" vertical="center"/>
    </xf>
    <xf numFmtId="0" fontId="12" fillId="0" borderId="0" xfId="0" applyFont="1" applyAlignment="1">
      <alignment horizontal="left"/>
    </xf>
    <xf numFmtId="49" fontId="10" fillId="0" borderId="4" xfId="0" applyNumberFormat="1" applyFont="1" applyBorder="1" applyAlignment="1">
      <alignment horizontal="right" vertical="center"/>
    </xf>
    <xf numFmtId="0" fontId="12" fillId="0" borderId="4" xfId="0" applyFont="1" applyBorder="1" applyAlignment="1">
      <alignment horizontal="right"/>
    </xf>
    <xf numFmtId="4" fontId="12" fillId="0" borderId="4" xfId="0" applyNumberFormat="1" applyFont="1" applyBorder="1" applyAlignment="1">
      <alignment vertical="center"/>
    </xf>
    <xf numFmtId="0" fontId="12" fillId="0" borderId="2" xfId="0" applyFont="1" applyBorder="1" applyAlignment="1">
      <alignment horizontal="left"/>
    </xf>
    <xf numFmtId="0" fontId="12" fillId="0" borderId="2" xfId="0" applyFont="1" applyBorder="1" applyAlignment="1">
      <alignment horizontal="right"/>
    </xf>
    <xf numFmtId="0" fontId="10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27" fillId="0" borderId="2" xfId="0" applyFont="1" applyBorder="1"/>
    <xf numFmtId="0" fontId="12" fillId="0" borderId="0" xfId="0" applyFont="1" applyAlignment="1">
      <alignment horizontal="left" vertical="center" wrapText="1" indent="1"/>
    </xf>
    <xf numFmtId="4" fontId="19" fillId="0" borderId="0" xfId="0" applyNumberFormat="1" applyFont="1" applyAlignment="1">
      <alignment horizontal="right" vertical="center"/>
    </xf>
    <xf numFmtId="49" fontId="10" fillId="0" borderId="4" xfId="0" applyNumberFormat="1" applyFont="1" applyBorder="1" applyAlignment="1">
      <alignment wrapText="1"/>
    </xf>
    <xf numFmtId="0" fontId="27" fillId="0" borderId="2" xfId="0" applyFont="1" applyBorder="1" applyAlignment="1">
      <alignment vertical="center" wrapText="1"/>
    </xf>
    <xf numFmtId="4" fontId="10" fillId="0" borderId="13" xfId="0" applyNumberFormat="1" applyFont="1" applyBorder="1" applyAlignment="1">
      <alignment horizontal="right" vertical="center"/>
    </xf>
    <xf numFmtId="0" fontId="12" fillId="0" borderId="9" xfId="0" applyFont="1" applyBorder="1" applyAlignment="1">
      <alignment horizontal="right" vertical="center"/>
    </xf>
    <xf numFmtId="4" fontId="12" fillId="0" borderId="15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right" vertical="center"/>
    </xf>
    <xf numFmtId="49" fontId="10" fillId="0" borderId="13" xfId="0" applyNumberFormat="1" applyFont="1" applyBorder="1" applyAlignment="1">
      <alignment horizontal="right" vertical="center"/>
    </xf>
    <xf numFmtId="0" fontId="12" fillId="0" borderId="2" xfId="0" applyFont="1" applyBorder="1" applyAlignment="1">
      <alignment horizontal="left" indent="1"/>
    </xf>
    <xf numFmtId="49" fontId="10" fillId="0" borderId="13" xfId="0" applyNumberFormat="1" applyFont="1" applyBorder="1" applyAlignment="1">
      <alignment vertical="center"/>
    </xf>
    <xf numFmtId="49" fontId="27" fillId="0" borderId="13" xfId="0" applyNumberFormat="1" applyFont="1" applyBorder="1" applyAlignment="1">
      <alignment vertical="center" wrapText="1"/>
    </xf>
    <xf numFmtId="4" fontId="27" fillId="0" borderId="2" xfId="0" applyNumberFormat="1" applyFont="1" applyBorder="1" applyAlignment="1">
      <alignment vertical="center" wrapText="1"/>
    </xf>
    <xf numFmtId="0" fontId="10" fillId="0" borderId="13" xfId="0" applyFont="1" applyBorder="1" applyAlignment="1">
      <alignment vertical="center"/>
    </xf>
    <xf numFmtId="49" fontId="10" fillId="0" borderId="5" xfId="0" applyNumberFormat="1" applyFont="1" applyBorder="1" applyAlignment="1">
      <alignment horizontal="left" vertical="center"/>
    </xf>
    <xf numFmtId="10" fontId="12" fillId="0" borderId="0" xfId="0" applyNumberFormat="1" applyFont="1" applyAlignment="1">
      <alignment vertical="center"/>
    </xf>
    <xf numFmtId="0" fontId="10" fillId="0" borderId="25" xfId="0" applyFont="1" applyBorder="1" applyAlignment="1">
      <alignment horizontal="right" vertical="center"/>
    </xf>
    <xf numFmtId="4" fontId="49" fillId="0" borderId="0" xfId="0" applyNumberFormat="1" applyFont="1"/>
    <xf numFmtId="43" fontId="10" fillId="0" borderId="0" xfId="0" applyNumberFormat="1" applyFont="1"/>
    <xf numFmtId="4" fontId="53" fillId="0" borderId="0" xfId="7" applyNumberFormat="1" applyFont="1" applyProtection="1">
      <protection locked="0"/>
    </xf>
    <xf numFmtId="43" fontId="20" fillId="0" borderId="0" xfId="1" applyFont="1" applyProtection="1">
      <protection locked="0"/>
    </xf>
    <xf numFmtId="43" fontId="53" fillId="0" borderId="0" xfId="1" applyFont="1" applyProtection="1">
      <protection locked="0"/>
    </xf>
    <xf numFmtId="43" fontId="9" fillId="0" borderId="0" xfId="1" applyFont="1" applyProtection="1">
      <protection locked="0"/>
    </xf>
    <xf numFmtId="43" fontId="53" fillId="0" borderId="0" xfId="7" applyNumberFormat="1" applyFont="1" applyProtection="1">
      <protection locked="0"/>
    </xf>
    <xf numFmtId="0" fontId="54" fillId="0" borderId="9" xfId="0" applyFont="1" applyBorder="1" applyAlignment="1">
      <alignment horizontal="right"/>
    </xf>
    <xf numFmtId="0" fontId="54" fillId="0" borderId="0" xfId="0" applyFont="1"/>
    <xf numFmtId="4" fontId="12" fillId="0" borderId="13" xfId="0" applyNumberFormat="1" applyFont="1" applyBorder="1" applyAlignment="1">
      <alignment horizontal="center" vertical="center"/>
    </xf>
    <xf numFmtId="49" fontId="54" fillId="0" borderId="9" xfId="0" applyNumberFormat="1" applyFont="1" applyBorder="1" applyAlignment="1">
      <alignment horizontal="center"/>
    </xf>
    <xf numFmtId="49" fontId="54" fillId="0" borderId="9" xfId="0" applyNumberFormat="1" applyFont="1" applyBorder="1" applyAlignment="1">
      <alignment horizontal="right" vertical="center"/>
    </xf>
    <xf numFmtId="0" fontId="54" fillId="0" borderId="2" xfId="0" applyFont="1" applyBorder="1"/>
    <xf numFmtId="43" fontId="24" fillId="0" borderId="0" xfId="1" applyFont="1" applyAlignment="1">
      <alignment vertical="center"/>
    </xf>
    <xf numFmtId="49" fontId="54" fillId="0" borderId="9" xfId="0" applyNumberFormat="1" applyFont="1" applyBorder="1" applyAlignment="1">
      <alignment horizontal="right" vertical="center" wrapText="1"/>
    </xf>
    <xf numFmtId="49" fontId="54" fillId="0" borderId="0" xfId="0" applyNumberFormat="1" applyFont="1" applyAlignment="1">
      <alignment vertical="center" wrapText="1"/>
    </xf>
    <xf numFmtId="4" fontId="10" fillId="0" borderId="0" xfId="6" applyNumberFormat="1" applyFont="1" applyAlignment="1">
      <alignment horizontal="center" vertical="center" wrapText="1"/>
    </xf>
    <xf numFmtId="165" fontId="10" fillId="0" borderId="0" xfId="4" applyFont="1" applyFill="1" applyBorder="1" applyAlignment="1">
      <alignment horizontal="right" vertical="center"/>
    </xf>
    <xf numFmtId="4" fontId="37" fillId="0" borderId="13" xfId="0" applyNumberFormat="1" applyFont="1" applyBorder="1" applyAlignment="1" applyProtection="1">
      <alignment vertical="center"/>
      <protection locked="0"/>
    </xf>
    <xf numFmtId="4" fontId="27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/>
    </xf>
    <xf numFmtId="4" fontId="54" fillId="0" borderId="0" xfId="0" applyNumberFormat="1" applyFont="1" applyAlignment="1">
      <alignment vertical="center"/>
    </xf>
    <xf numFmtId="4" fontId="10" fillId="0" borderId="0" xfId="1" applyNumberFormat="1" applyFont="1" applyAlignment="1">
      <alignment vertical="center"/>
    </xf>
    <xf numFmtId="4" fontId="24" fillId="0" borderId="0" xfId="1" applyNumberFormat="1" applyFont="1" applyAlignment="1">
      <alignment vertical="center"/>
    </xf>
    <xf numFmtId="4" fontId="54" fillId="0" borderId="0" xfId="1" applyNumberFormat="1" applyFont="1" applyAlignment="1">
      <alignment vertical="center"/>
    </xf>
    <xf numFmtId="4" fontId="8" fillId="8" borderId="1" xfId="0" applyNumberFormat="1" applyFont="1" applyFill="1" applyBorder="1" applyAlignment="1">
      <alignment horizontal="center" vertical="center"/>
    </xf>
    <xf numFmtId="4" fontId="36" fillId="0" borderId="13" xfId="0" applyNumberFormat="1" applyFont="1" applyBorder="1" applyAlignment="1">
      <alignment horizontal="right" vertical="center"/>
    </xf>
    <xf numFmtId="0" fontId="15" fillId="0" borderId="2" xfId="0" applyFont="1" applyBorder="1" applyAlignment="1">
      <alignment horizontal="right" vertical="center"/>
    </xf>
    <xf numFmtId="0" fontId="15" fillId="0" borderId="0" xfId="0" applyFont="1" applyAlignment="1">
      <alignment vertical="center"/>
    </xf>
    <xf numFmtId="49" fontId="3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27" fillId="0" borderId="0" xfId="0" applyFont="1"/>
    <xf numFmtId="49" fontId="12" fillId="0" borderId="1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10" fontId="12" fillId="0" borderId="4" xfId="0" applyNumberFormat="1" applyFont="1" applyBorder="1" applyAlignment="1">
      <alignment horizontal="center" vertical="center"/>
    </xf>
    <xf numFmtId="10" fontId="12" fillId="0" borderId="5" xfId="0" applyNumberFormat="1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 vertical="center"/>
    </xf>
    <xf numFmtId="49" fontId="12" fillId="0" borderId="15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4" fontId="12" fillId="0" borderId="4" xfId="0" applyNumberFormat="1" applyFont="1" applyBorder="1" applyAlignment="1">
      <alignment horizontal="center" vertical="center"/>
    </xf>
    <xf numFmtId="4" fontId="12" fillId="0" borderId="5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4" fontId="12" fillId="0" borderId="1" xfId="0" applyNumberFormat="1" applyFont="1" applyBorder="1" applyAlignment="1">
      <alignment horizontal="center" vertical="center"/>
    </xf>
    <xf numFmtId="4" fontId="12" fillId="0" borderId="6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48" fillId="0" borderId="6" xfId="0" applyFon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8" fillId="0" borderId="0" xfId="5" applyFont="1" applyAlignment="1">
      <alignment horizontal="center"/>
    </xf>
    <xf numFmtId="0" fontId="11" fillId="6" borderId="1" xfId="6" applyFont="1" applyFill="1" applyBorder="1" applyAlignment="1">
      <alignment horizontal="center" vertical="center" wrapText="1"/>
    </xf>
    <xf numFmtId="0" fontId="12" fillId="8" borderId="1" xfId="6" applyFont="1" applyFill="1" applyBorder="1" applyAlignment="1">
      <alignment horizontal="center" vertical="center"/>
    </xf>
    <xf numFmtId="0" fontId="25" fillId="6" borderId="1" xfId="6" applyFont="1" applyFill="1" applyBorder="1" applyAlignment="1">
      <alignment horizontal="center" vertical="center" wrapText="1"/>
    </xf>
    <xf numFmtId="49" fontId="5" fillId="0" borderId="0" xfId="5" applyNumberFormat="1" applyFont="1" applyAlignment="1">
      <alignment horizontal="center"/>
    </xf>
    <xf numFmtId="0" fontId="5" fillId="0" borderId="0" xfId="5" applyFont="1" applyAlignment="1">
      <alignment horizontal="center"/>
    </xf>
    <xf numFmtId="4" fontId="5" fillId="0" borderId="0" xfId="0" applyNumberFormat="1" applyFont="1" applyAlignment="1">
      <alignment horizontal="center" vertical="center"/>
    </xf>
    <xf numFmtId="0" fontId="11" fillId="6" borderId="8" xfId="6" applyFont="1" applyFill="1" applyBorder="1" applyAlignment="1">
      <alignment horizontal="center" vertical="center" wrapText="1"/>
    </xf>
    <xf numFmtId="0" fontId="12" fillId="8" borderId="8" xfId="6" applyFont="1" applyFill="1" applyBorder="1" applyAlignment="1">
      <alignment horizontal="center" vertical="center"/>
    </xf>
    <xf numFmtId="49" fontId="55" fillId="0" borderId="0" xfId="10" applyNumberFormat="1" applyAlignment="1">
      <alignment horizontal="center"/>
    </xf>
    <xf numFmtId="0" fontId="8" fillId="8" borderId="1" xfId="6" applyFont="1" applyFill="1" applyBorder="1" applyAlignment="1">
      <alignment horizontal="center" vertical="center" wrapText="1"/>
    </xf>
    <xf numFmtId="0" fontId="2" fillId="0" borderId="0" xfId="6" applyFont="1" applyAlignment="1">
      <alignment horizontal="center" vertical="center"/>
    </xf>
    <xf numFmtId="0" fontId="11" fillId="6" borderId="1" xfId="6" applyFont="1" applyFill="1" applyBorder="1" applyAlignment="1">
      <alignment horizontal="center" vertical="center"/>
    </xf>
    <xf numFmtId="0" fontId="5" fillId="0" borderId="0" xfId="7" applyFont="1" applyAlignment="1">
      <alignment horizontal="center" vertical="center"/>
    </xf>
    <xf numFmtId="0" fontId="11" fillId="6" borderId="6" xfId="6" applyFont="1" applyFill="1" applyBorder="1" applyAlignment="1">
      <alignment horizontal="center" vertical="center" wrapText="1"/>
    </xf>
    <xf numFmtId="4" fontId="8" fillId="8" borderId="6" xfId="0" applyNumberFormat="1" applyFont="1" applyFill="1" applyBorder="1" applyAlignment="1">
      <alignment horizontal="center" vertical="center" wrapText="1"/>
    </xf>
    <xf numFmtId="4" fontId="8" fillId="8" borderId="7" xfId="0" applyNumberFormat="1" applyFont="1" applyFill="1" applyBorder="1" applyAlignment="1">
      <alignment horizontal="center" vertical="center" wrapText="1"/>
    </xf>
    <xf numFmtId="4" fontId="8" fillId="8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8" fillId="6" borderId="9" xfId="7" applyFont="1" applyFill="1" applyBorder="1" applyAlignment="1">
      <alignment horizontal="center" vertical="center"/>
    </xf>
    <xf numFmtId="0" fontId="18" fillId="6" borderId="0" xfId="7" applyFont="1" applyFill="1" applyAlignment="1">
      <alignment horizontal="center" vertical="center"/>
    </xf>
    <xf numFmtId="0" fontId="18" fillId="6" borderId="13" xfId="7" applyFont="1" applyFill="1" applyBorder="1" applyAlignment="1">
      <alignment horizontal="center" vertical="center"/>
    </xf>
    <xf numFmtId="0" fontId="8" fillId="0" borderId="6" xfId="7" applyFont="1" applyBorder="1" applyAlignment="1">
      <alignment horizontal="center" vertical="center"/>
    </xf>
    <xf numFmtId="0" fontId="8" fillId="0" borderId="8" xfId="7" applyFont="1" applyBorder="1" applyAlignment="1">
      <alignment horizontal="center" vertical="center"/>
    </xf>
    <xf numFmtId="0" fontId="19" fillId="8" borderId="4" xfId="7" applyFont="1" applyFill="1" applyBorder="1" applyAlignment="1">
      <alignment horizontal="center" vertical="center" wrapText="1"/>
    </xf>
    <xf numFmtId="0" fontId="19" fillId="8" borderId="5" xfId="7" applyFont="1" applyFill="1" applyBorder="1" applyAlignment="1">
      <alignment horizontal="center" vertical="center" wrapText="1"/>
    </xf>
    <xf numFmtId="0" fontId="12" fillId="8" borderId="4" xfId="7" applyFont="1" applyFill="1" applyBorder="1" applyAlignment="1">
      <alignment horizontal="center" vertical="center"/>
    </xf>
    <xf numFmtId="0" fontId="12" fillId="8" borderId="5" xfId="7" applyFont="1" applyFill="1" applyBorder="1" applyAlignment="1">
      <alignment horizontal="center" vertical="center"/>
    </xf>
    <xf numFmtId="4" fontId="12" fillId="8" borderId="4" xfId="7" applyNumberFormat="1" applyFont="1" applyFill="1" applyBorder="1" applyAlignment="1">
      <alignment horizontal="center" vertical="center"/>
    </xf>
    <xf numFmtId="4" fontId="12" fillId="8" borderId="5" xfId="7" applyNumberFormat="1" applyFont="1" applyFill="1" applyBorder="1" applyAlignment="1">
      <alignment horizontal="center" vertical="center"/>
    </xf>
    <xf numFmtId="0" fontId="17" fillId="0" borderId="0" xfId="7" applyFont="1" applyAlignment="1">
      <alignment horizontal="center"/>
    </xf>
    <xf numFmtId="49" fontId="18" fillId="6" borderId="16" xfId="7" applyNumberFormat="1" applyFont="1" applyFill="1" applyBorder="1" applyAlignment="1">
      <alignment horizontal="center" vertical="center"/>
    </xf>
    <xf numFmtId="49" fontId="18" fillId="6" borderId="12" xfId="7" applyNumberFormat="1" applyFont="1" applyFill="1" applyBorder="1" applyAlignment="1">
      <alignment horizontal="center" vertical="center"/>
    </xf>
    <xf numFmtId="49" fontId="18" fillId="6" borderId="15" xfId="7" applyNumberFormat="1" applyFont="1" applyFill="1" applyBorder="1" applyAlignment="1">
      <alignment horizontal="center" vertical="center"/>
    </xf>
    <xf numFmtId="0" fontId="8" fillId="0" borderId="1" xfId="7" applyFont="1" applyBorder="1" applyAlignment="1">
      <alignment horizontal="center" vertical="center"/>
    </xf>
    <xf numFmtId="2" fontId="5" fillId="0" borderId="0" xfId="6" applyNumberFormat="1" applyFont="1" applyAlignment="1">
      <alignment horizontal="center" vertical="center"/>
    </xf>
    <xf numFmtId="0" fontId="5" fillId="0" borderId="0" xfId="6" applyFont="1" applyAlignment="1">
      <alignment horizontal="center" vertical="center"/>
    </xf>
    <xf numFmtId="2" fontId="6" fillId="0" borderId="0" xfId="6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3" fillId="0" borderId="4" xfId="6" applyFont="1" applyBorder="1" applyAlignment="1">
      <alignment horizontal="left" vertical="center" wrapText="1"/>
    </xf>
    <xf numFmtId="0" fontId="3" fillId="0" borderId="2" xfId="6" applyFont="1" applyBorder="1" applyAlignment="1">
      <alignment horizontal="left" vertical="center" wrapText="1"/>
    </xf>
    <xf numFmtId="0" fontId="3" fillId="0" borderId="5" xfId="6" applyFont="1" applyBorder="1" applyAlignment="1">
      <alignment horizontal="left" vertical="center" wrapText="1"/>
    </xf>
  </cellXfs>
  <cellStyles count="11">
    <cellStyle name="Euro" xfId="3" xr:uid="{00000000-0005-0000-0000-000031000000}"/>
    <cellStyle name="Hipervínculo" xfId="10" builtinId="8"/>
    <cellStyle name="Millares" xfId="1" builtinId="3"/>
    <cellStyle name="Millares 2" xfId="4" xr:uid="{00000000-0005-0000-0000-000032000000}"/>
    <cellStyle name="Normal" xfId="0" builtinId="0"/>
    <cellStyle name="Normal 2" xfId="5" xr:uid="{00000000-0005-0000-0000-000033000000}"/>
    <cellStyle name="Normal 2 2" xfId="6" xr:uid="{00000000-0005-0000-0000-000034000000}"/>
    <cellStyle name="Normal 3" xfId="7" xr:uid="{00000000-0005-0000-0000-000035000000}"/>
    <cellStyle name="Normal 4" xfId="8" xr:uid="{00000000-0005-0000-0000-000036000000}"/>
    <cellStyle name="Porcentaje" xfId="2" builtinId="5"/>
    <cellStyle name="Porcentaje 2" xfId="9" xr:uid="{00000000-0005-0000-0000-000037000000}"/>
  </cellStyles>
  <dxfs count="0"/>
  <tableStyles count="0" defaultTableStyle="TableStyleMedium9" defaultPivotStyle="PivotStyleLight16"/>
  <colors>
    <mruColors>
      <color rgb="FFFFCC99"/>
      <color rgb="FFCCFFFF"/>
      <color rgb="FF99CCFF"/>
      <color rgb="FFC4D79B"/>
      <color rgb="FF66CCFF"/>
      <color rgb="FF66FFFF"/>
      <color rgb="FF00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989965</xdr:colOff>
      <xdr:row>38</xdr:row>
      <xdr:rowOff>98638</xdr:rowOff>
    </xdr:from>
    <xdr:to>
      <xdr:col>2</xdr:col>
      <xdr:colOff>2761615</xdr:colOff>
      <xdr:row>48</xdr:row>
      <xdr:rowOff>146262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037715" y="5951221"/>
          <a:ext cx="1771650" cy="152929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=+@'IND-ESTR-CLASIF%20'!A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</sheetPr>
  <dimension ref="A3:K2374"/>
  <sheetViews>
    <sheetView showGridLines="0" tabSelected="1" zoomScaleNormal="100" zoomScaleSheetLayoutView="90" workbookViewId="0">
      <selection activeCell="H16" sqref="H16"/>
    </sheetView>
  </sheetViews>
  <sheetFormatPr baseColWidth="10" defaultColWidth="11.44140625" defaultRowHeight="11.25" customHeight="1"/>
  <cols>
    <col min="1" max="1" width="5.33203125" style="324" customWidth="1"/>
    <col min="2" max="2" width="10" style="305" customWidth="1"/>
    <col min="3" max="3" width="47.109375" style="316" customWidth="1"/>
    <col min="4" max="4" width="12.77734375" style="69" customWidth="1"/>
    <col min="5" max="5" width="14.33203125" style="511" customWidth="1"/>
    <col min="6" max="6" width="11.6640625" style="326" customWidth="1"/>
    <col min="7" max="7" width="13.6640625" style="316" customWidth="1"/>
    <col min="8" max="8" width="13.21875" style="316" customWidth="1"/>
    <col min="9" max="16384" width="11.44140625" style="316"/>
  </cols>
  <sheetData>
    <row r="3" spans="1:6" ht="11.25" customHeight="1">
      <c r="A3" s="512"/>
      <c r="B3" s="513"/>
      <c r="C3" s="514"/>
      <c r="D3" s="515"/>
      <c r="E3" s="516"/>
    </row>
    <row r="4" spans="1:6" ht="10.199999999999999">
      <c r="A4" s="517"/>
      <c r="C4" s="68"/>
      <c r="E4" s="518"/>
    </row>
    <row r="5" spans="1:6" ht="15">
      <c r="A5" s="762" t="s">
        <v>0</v>
      </c>
      <c r="B5" s="763"/>
      <c r="C5" s="763"/>
      <c r="D5" s="763"/>
      <c r="E5" s="764"/>
    </row>
    <row r="6" spans="1:6" ht="11.25" customHeight="1">
      <c r="A6" s="517"/>
      <c r="C6" s="68"/>
      <c r="E6" s="518"/>
    </row>
    <row r="7" spans="1:6" ht="11.25" customHeight="1">
      <c r="A7" s="517"/>
      <c r="C7" s="68"/>
      <c r="E7" s="519" t="s">
        <v>1</v>
      </c>
    </row>
    <row r="8" spans="1:6" ht="11.25" customHeight="1">
      <c r="A8" s="517"/>
      <c r="C8" s="68"/>
      <c r="E8" s="520"/>
    </row>
    <row r="9" spans="1:6" ht="11.25" customHeight="1">
      <c r="A9" s="517"/>
      <c r="B9" s="68" t="s">
        <v>2</v>
      </c>
      <c r="C9" s="68"/>
      <c r="E9" s="521" t="s">
        <v>3</v>
      </c>
    </row>
    <row r="10" spans="1:6" ht="11.25" customHeight="1">
      <c r="A10" s="517"/>
      <c r="B10" s="68"/>
      <c r="C10" s="68"/>
      <c r="E10" s="520"/>
    </row>
    <row r="11" spans="1:6" ht="11.25" customHeight="1">
      <c r="A11" s="517"/>
      <c r="B11" s="68" t="s">
        <v>4</v>
      </c>
      <c r="C11" s="68"/>
      <c r="E11" s="521" t="s">
        <v>642</v>
      </c>
    </row>
    <row r="12" spans="1:6" ht="11.25" customHeight="1">
      <c r="A12" s="517"/>
      <c r="B12" s="68"/>
      <c r="C12" s="68"/>
      <c r="E12" s="520"/>
    </row>
    <row r="13" spans="1:6" ht="11.25" customHeight="1">
      <c r="A13" s="517"/>
      <c r="B13" s="68" t="s">
        <v>6</v>
      </c>
      <c r="C13" s="68"/>
      <c r="E13" s="521" t="s">
        <v>642</v>
      </c>
    </row>
    <row r="14" spans="1:6" ht="11.25" customHeight="1">
      <c r="A14" s="517"/>
      <c r="B14" s="68"/>
      <c r="C14" s="68"/>
      <c r="E14" s="520"/>
    </row>
    <row r="15" spans="1:6" ht="11.25" customHeight="1">
      <c r="A15" s="517"/>
      <c r="B15" s="68" t="s">
        <v>7</v>
      </c>
      <c r="C15" s="68"/>
      <c r="E15" s="521" t="s">
        <v>190</v>
      </c>
      <c r="F15" s="522"/>
    </row>
    <row r="16" spans="1:6" ht="11.25" customHeight="1">
      <c r="A16" s="517"/>
      <c r="B16" s="68"/>
      <c r="C16" s="68"/>
      <c r="E16" s="520"/>
      <c r="F16" s="522"/>
    </row>
    <row r="17" spans="1:6" ht="11.25" customHeight="1">
      <c r="A17" s="517"/>
      <c r="B17" s="68" t="s">
        <v>8</v>
      </c>
      <c r="C17" s="68"/>
      <c r="E17" s="521" t="s">
        <v>798</v>
      </c>
      <c r="F17" s="522"/>
    </row>
    <row r="18" spans="1:6" ht="11.25" customHeight="1">
      <c r="A18" s="517"/>
      <c r="B18" s="68"/>
      <c r="C18" s="68"/>
      <c r="E18" s="520"/>
      <c r="F18" s="522"/>
    </row>
    <row r="19" spans="1:6" ht="11.25" customHeight="1">
      <c r="A19" s="517"/>
      <c r="B19" s="68" t="s">
        <v>9</v>
      </c>
      <c r="C19" s="68"/>
      <c r="E19" s="521" t="s">
        <v>191</v>
      </c>
      <c r="F19" s="522"/>
    </row>
    <row r="20" spans="1:6" ht="11.25" customHeight="1">
      <c r="A20" s="517"/>
      <c r="B20" s="68"/>
      <c r="C20" s="68"/>
      <c r="E20" s="520"/>
      <c r="F20" s="522"/>
    </row>
    <row r="21" spans="1:6" ht="19.5" customHeight="1">
      <c r="A21" s="517"/>
      <c r="B21" s="765" t="s">
        <v>10</v>
      </c>
      <c r="C21" s="765"/>
      <c r="E21" s="521" t="s">
        <v>799</v>
      </c>
      <c r="F21" s="522"/>
    </row>
    <row r="22" spans="1:6" ht="11.25" customHeight="1">
      <c r="A22" s="517"/>
      <c r="B22" s="68"/>
      <c r="C22" s="68"/>
      <c r="E22" s="521"/>
      <c r="F22" s="522"/>
    </row>
    <row r="23" spans="1:6" ht="19.5" customHeight="1">
      <c r="A23" s="517"/>
      <c r="B23" s="765" t="s">
        <v>11</v>
      </c>
      <c r="C23" s="765"/>
      <c r="E23" s="521" t="s">
        <v>794</v>
      </c>
      <c r="F23" s="522"/>
    </row>
    <row r="24" spans="1:6" ht="11.25" customHeight="1">
      <c r="A24" s="517"/>
      <c r="B24" s="68"/>
      <c r="C24" s="68"/>
      <c r="E24" s="521"/>
      <c r="F24" s="522"/>
    </row>
    <row r="25" spans="1:6" ht="11.25" customHeight="1">
      <c r="A25" s="517"/>
      <c r="B25" s="68" t="s">
        <v>12</v>
      </c>
      <c r="C25" s="68"/>
      <c r="E25" s="521" t="s">
        <v>800</v>
      </c>
      <c r="F25" s="522"/>
    </row>
    <row r="26" spans="1:6" ht="11.25" customHeight="1">
      <c r="A26" s="517"/>
      <c r="B26" s="68"/>
      <c r="C26" s="68"/>
      <c r="E26" s="521"/>
      <c r="F26" s="522"/>
    </row>
    <row r="27" spans="1:6" ht="11.25" customHeight="1">
      <c r="A27" s="517"/>
      <c r="B27" s="68" t="s">
        <v>13</v>
      </c>
      <c r="C27" s="68"/>
      <c r="E27" s="521" t="s">
        <v>801</v>
      </c>
    </row>
    <row r="28" spans="1:6" ht="11.25" customHeight="1">
      <c r="A28" s="517"/>
      <c r="B28" s="68"/>
      <c r="C28" s="68"/>
      <c r="E28" s="521"/>
    </row>
    <row r="29" spans="1:6" ht="11.25" customHeight="1">
      <c r="A29" s="517"/>
      <c r="B29" s="68"/>
      <c r="C29" s="68"/>
      <c r="E29" s="521"/>
    </row>
    <row r="30" spans="1:6" ht="11.25" customHeight="1">
      <c r="A30" s="517"/>
      <c r="B30" s="68"/>
      <c r="C30" s="68"/>
      <c r="E30" s="520"/>
    </row>
    <row r="31" spans="1:6" ht="11.25" customHeight="1">
      <c r="A31" s="517"/>
      <c r="B31" s="68" t="s">
        <v>14</v>
      </c>
      <c r="C31" s="68"/>
      <c r="E31" s="521"/>
    </row>
    <row r="32" spans="1:6" ht="11.25" customHeight="1">
      <c r="A32" s="517"/>
      <c r="B32" s="449"/>
      <c r="C32" s="449" t="s">
        <v>15</v>
      </c>
      <c r="E32" s="521"/>
    </row>
    <row r="33" spans="1:5" ht="11.25" customHeight="1">
      <c r="A33" s="523"/>
      <c r="B33" s="449"/>
      <c r="E33" s="521"/>
    </row>
    <row r="34" spans="1:5" ht="11.25" customHeight="1">
      <c r="A34" s="523"/>
      <c r="C34" s="524"/>
      <c r="E34" s="521"/>
    </row>
    <row r="35" spans="1:5" ht="11.25" customHeight="1">
      <c r="A35" s="525"/>
      <c r="B35" s="526"/>
      <c r="C35" s="527"/>
      <c r="D35" s="528"/>
      <c r="E35" s="529"/>
    </row>
    <row r="36" spans="1:5" ht="11.25" customHeight="1">
      <c r="E36" s="333"/>
    </row>
    <row r="37" spans="1:5" ht="11.25" customHeight="1">
      <c r="E37" s="333"/>
    </row>
    <row r="38" spans="1:5" ht="11.25" customHeight="1">
      <c r="E38" s="333"/>
    </row>
    <row r="39" spans="1:5" ht="11.25" customHeight="1">
      <c r="E39" s="333"/>
    </row>
    <row r="40" spans="1:5" ht="11.25" customHeight="1">
      <c r="E40" s="333"/>
    </row>
    <row r="41" spans="1:5" ht="11.25" customHeight="1">
      <c r="E41" s="333"/>
    </row>
    <row r="42" spans="1:5" ht="11.25" customHeight="1">
      <c r="E42" s="333"/>
    </row>
    <row r="43" spans="1:5" ht="11.25" customHeight="1">
      <c r="E43" s="333"/>
    </row>
    <row r="44" spans="1:5" ht="11.25" customHeight="1">
      <c r="E44" s="333"/>
    </row>
    <row r="45" spans="1:5" ht="11.25" customHeight="1">
      <c r="E45" s="333"/>
    </row>
    <row r="46" spans="1:5" ht="11.25" customHeight="1">
      <c r="E46" s="333"/>
    </row>
    <row r="47" spans="1:5" ht="11.25" customHeight="1">
      <c r="E47" s="333"/>
    </row>
    <row r="48" spans="1:5" ht="11.25" customHeight="1">
      <c r="E48" s="333"/>
    </row>
    <row r="49" spans="5:5" ht="11.25" customHeight="1">
      <c r="E49" s="333"/>
    </row>
    <row r="50" spans="5:5" ht="11.25" customHeight="1">
      <c r="E50" s="333"/>
    </row>
    <row r="51" spans="5:5" ht="11.25" customHeight="1">
      <c r="E51" s="333"/>
    </row>
    <row r="52" spans="5:5" ht="11.25" customHeight="1">
      <c r="E52" s="333"/>
    </row>
    <row r="53" spans="5:5" ht="11.25" customHeight="1">
      <c r="E53" s="333"/>
    </row>
    <row r="54" spans="5:5" ht="11.25" customHeight="1">
      <c r="E54" s="333"/>
    </row>
    <row r="55" spans="5:5" ht="11.25" customHeight="1">
      <c r="E55" s="333"/>
    </row>
    <row r="56" spans="5:5" ht="11.25" customHeight="1">
      <c r="E56" s="333"/>
    </row>
    <row r="57" spans="5:5" ht="11.25" customHeight="1">
      <c r="E57" s="333"/>
    </row>
    <row r="58" spans="5:5" ht="11.25" customHeight="1">
      <c r="E58" s="333"/>
    </row>
    <row r="59" spans="5:5" ht="11.25" customHeight="1">
      <c r="E59" s="333"/>
    </row>
    <row r="60" spans="5:5" ht="11.25" customHeight="1">
      <c r="E60" s="333"/>
    </row>
    <row r="61" spans="5:5" ht="11.25" customHeight="1">
      <c r="E61" s="333"/>
    </row>
    <row r="62" spans="5:5" ht="11.25" customHeight="1">
      <c r="E62" s="333"/>
    </row>
    <row r="63" spans="5:5" ht="11.25" customHeight="1">
      <c r="E63" s="333"/>
    </row>
    <row r="64" spans="5:5" ht="11.25" customHeight="1">
      <c r="E64" s="333"/>
    </row>
    <row r="65" spans="1:6" ht="11.25" customHeight="1">
      <c r="E65" s="333"/>
    </row>
    <row r="66" spans="1:6" ht="11.25" customHeight="1">
      <c r="E66" s="333"/>
    </row>
    <row r="67" spans="1:6" ht="15">
      <c r="A67" s="763" t="s">
        <v>16</v>
      </c>
      <c r="B67" s="763"/>
      <c r="C67" s="763"/>
      <c r="D67" s="763"/>
      <c r="E67" s="763"/>
    </row>
    <row r="68" spans="1:6" ht="16.2" customHeight="1"/>
    <row r="69" spans="1:6" s="353" customFormat="1" ht="15">
      <c r="A69" s="766" t="s">
        <v>796</v>
      </c>
      <c r="B69" s="766"/>
      <c r="C69" s="766"/>
      <c r="D69" s="766"/>
      <c r="E69" s="766"/>
      <c r="F69" s="317"/>
    </row>
    <row r="70" spans="1:6" s="353" customFormat="1" ht="11.25" customHeight="1">
      <c r="A70" s="313"/>
      <c r="B70" s="349"/>
      <c r="C70" s="313"/>
      <c r="D70" s="349"/>
      <c r="E70" s="349"/>
      <c r="F70" s="317"/>
    </row>
    <row r="71" spans="1:6" s="353" customFormat="1" ht="11.25" customHeight="1">
      <c r="A71" s="313"/>
      <c r="B71" s="349"/>
      <c r="C71" s="313"/>
      <c r="D71" s="349"/>
      <c r="E71" s="349"/>
      <c r="F71" s="317"/>
    </row>
    <row r="72" spans="1:6" ht="11.25" customHeight="1">
      <c r="A72" s="767" t="s">
        <v>17</v>
      </c>
      <c r="B72" s="767"/>
      <c r="C72" s="767"/>
      <c r="D72" s="767"/>
      <c r="E72" s="767"/>
    </row>
    <row r="73" spans="1:6" ht="11.25" customHeight="1">
      <c r="B73" s="310"/>
      <c r="C73" s="339"/>
      <c r="D73" s="310"/>
      <c r="E73" s="310"/>
    </row>
    <row r="74" spans="1:6" ht="11.25" customHeight="1">
      <c r="B74" s="310"/>
      <c r="C74" s="339"/>
      <c r="D74" s="310"/>
      <c r="E74" s="310"/>
    </row>
    <row r="75" spans="1:6" ht="11.25" customHeight="1">
      <c r="B75" s="310"/>
      <c r="C75" s="339"/>
      <c r="D75" s="310"/>
      <c r="E75" s="310"/>
    </row>
    <row r="76" spans="1:6" ht="11.25" customHeight="1">
      <c r="A76" s="757" t="s">
        <v>18</v>
      </c>
      <c r="B76" s="757"/>
      <c r="C76" s="757"/>
    </row>
    <row r="77" spans="1:6" ht="11.25" customHeight="1">
      <c r="A77" s="364"/>
      <c r="B77" s="311"/>
      <c r="C77" s="311"/>
    </row>
    <row r="78" spans="1:6" ht="13.8" customHeight="1"/>
    <row r="79" spans="1:6" ht="11.25" customHeight="1">
      <c r="A79" s="735" t="s">
        <v>19</v>
      </c>
      <c r="B79" s="735"/>
      <c r="C79" s="758" t="s">
        <v>20</v>
      </c>
      <c r="D79" s="755" t="s">
        <v>21</v>
      </c>
      <c r="E79" s="750" t="s">
        <v>22</v>
      </c>
    </row>
    <row r="80" spans="1:6" ht="11.25" customHeight="1">
      <c r="A80" s="735"/>
      <c r="B80" s="735"/>
      <c r="C80" s="758"/>
      <c r="D80" s="755"/>
      <c r="E80" s="750"/>
    </row>
    <row r="81" spans="1:5" ht="11.25" customHeight="1">
      <c r="A81" s="532"/>
      <c r="B81" s="533"/>
      <c r="C81" s="353"/>
      <c r="D81" s="534"/>
      <c r="E81" s="535"/>
    </row>
    <row r="82" spans="1:5" ht="11.25" customHeight="1">
      <c r="A82" s="536" t="s">
        <v>23</v>
      </c>
      <c r="B82" s="284" t="s">
        <v>24</v>
      </c>
      <c r="C82" s="315" t="s">
        <v>25</v>
      </c>
      <c r="D82" s="89">
        <f>+D84+D93+D98+D102+D89</f>
        <v>-2000000</v>
      </c>
      <c r="E82" s="537">
        <f>+D82/$D$207</f>
        <v>0.95238095238095233</v>
      </c>
    </row>
    <row r="83" spans="1:5" ht="11.25" hidden="1" customHeight="1">
      <c r="A83" s="536"/>
      <c r="B83" s="284"/>
      <c r="C83" s="318"/>
      <c r="D83" s="89"/>
      <c r="E83" s="537"/>
    </row>
    <row r="84" spans="1:5" ht="10.5" hidden="1">
      <c r="A84" s="538" t="s">
        <v>26</v>
      </c>
      <c r="B84" s="292" t="s">
        <v>27</v>
      </c>
      <c r="C84" s="321" t="s">
        <v>28</v>
      </c>
      <c r="D84" s="539">
        <f>SUM(D85:D87)</f>
        <v>0</v>
      </c>
      <c r="E84" s="537">
        <f>+D84/$D$207</f>
        <v>0</v>
      </c>
    </row>
    <row r="85" spans="1:5" ht="10.8" hidden="1" customHeight="1">
      <c r="A85" s="499" t="s">
        <v>26</v>
      </c>
      <c r="B85" s="90" t="s">
        <v>29</v>
      </c>
      <c r="C85" s="316" t="s">
        <v>30</v>
      </c>
      <c r="D85" s="81">
        <f>+'Detalle Prog I'!C12</f>
        <v>0</v>
      </c>
      <c r="E85" s="540">
        <f>+D85/$D$207</f>
        <v>0</v>
      </c>
    </row>
    <row r="86" spans="1:5" ht="10.8" hidden="1" customHeight="1">
      <c r="A86" s="499" t="s">
        <v>26</v>
      </c>
      <c r="B86" s="90" t="s">
        <v>31</v>
      </c>
      <c r="C86" s="316" t="s">
        <v>32</v>
      </c>
      <c r="D86" s="81">
        <f>+'Detalle Prog I'!C13</f>
        <v>0</v>
      </c>
      <c r="E86" s="540">
        <f>+D86/$D$207</f>
        <v>0</v>
      </c>
    </row>
    <row r="87" spans="1:5" ht="10.8" hidden="1" customHeight="1">
      <c r="A87" s="499" t="s">
        <v>26</v>
      </c>
      <c r="B87" s="90" t="s">
        <v>33</v>
      </c>
      <c r="C87" s="316" t="s">
        <v>34</v>
      </c>
      <c r="D87" s="81">
        <f>+'Detalle Prog I'!C14</f>
        <v>0</v>
      </c>
      <c r="E87" s="540">
        <f>+D87/$D$207</f>
        <v>0</v>
      </c>
    </row>
    <row r="88" spans="1:5" ht="11.25" hidden="1" customHeight="1">
      <c r="A88" s="499"/>
      <c r="B88" s="90"/>
      <c r="D88" s="81"/>
      <c r="E88" s="540"/>
    </row>
    <row r="89" spans="1:5" ht="11.25" hidden="1" customHeight="1">
      <c r="A89" s="502" t="s">
        <v>26</v>
      </c>
      <c r="B89" s="541" t="s">
        <v>35</v>
      </c>
      <c r="C89" s="503" t="s">
        <v>36</v>
      </c>
      <c r="D89" s="539">
        <f>SUM(D90:D91)</f>
        <v>0</v>
      </c>
      <c r="E89" s="537">
        <f>+D89/D207</f>
        <v>0</v>
      </c>
    </row>
    <row r="90" spans="1:5" ht="11.25" hidden="1" customHeight="1">
      <c r="A90" s="496" t="s">
        <v>26</v>
      </c>
      <c r="B90" s="411" t="s">
        <v>37</v>
      </c>
      <c r="C90" s="287" t="s">
        <v>38</v>
      </c>
      <c r="D90" s="81">
        <f>+'Detalle Prog I'!C18</f>
        <v>0</v>
      </c>
      <c r="E90" s="540">
        <f>+D90/D207</f>
        <v>0</v>
      </c>
    </row>
    <row r="91" spans="1:5" ht="11.25" hidden="1" customHeight="1">
      <c r="A91" s="496" t="s">
        <v>26</v>
      </c>
      <c r="B91" s="411" t="s">
        <v>39</v>
      </c>
      <c r="C91" s="287" t="s">
        <v>40</v>
      </c>
      <c r="D91" s="81">
        <f>+'Detalle Prog I'!C20</f>
        <v>0</v>
      </c>
      <c r="E91" s="540">
        <f>+D91/D207</f>
        <v>0</v>
      </c>
    </row>
    <row r="92" spans="1:5" ht="11.25" customHeight="1">
      <c r="A92" s="499"/>
      <c r="B92" s="90"/>
      <c r="D92" s="81"/>
      <c r="E92" s="540"/>
    </row>
    <row r="93" spans="1:5" ht="11.25" customHeight="1">
      <c r="A93" s="538" t="s">
        <v>26</v>
      </c>
      <c r="B93" s="292" t="s">
        <v>41</v>
      </c>
      <c r="C93" s="321" t="s">
        <v>42</v>
      </c>
      <c r="D93" s="539">
        <f>SUM(D94:D96)</f>
        <v>-2000000</v>
      </c>
      <c r="E93" s="537">
        <f>+D93/$D$207</f>
        <v>0.95238095238095233</v>
      </c>
    </row>
    <row r="94" spans="1:5" ht="11.25" hidden="1" customHeight="1">
      <c r="A94" s="499" t="s">
        <v>26</v>
      </c>
      <c r="B94" s="90" t="s">
        <v>43</v>
      </c>
      <c r="C94" s="316" t="s">
        <v>44</v>
      </c>
      <c r="D94" s="81">
        <f>+'Detalle Prog I'!C23</f>
        <v>0</v>
      </c>
      <c r="E94" s="540">
        <f>+D94/$D$207</f>
        <v>0</v>
      </c>
    </row>
    <row r="95" spans="1:5" ht="11.25" hidden="1" customHeight="1">
      <c r="A95" s="499" t="s">
        <v>26</v>
      </c>
      <c r="B95" s="90" t="s">
        <v>45</v>
      </c>
      <c r="C95" s="316" t="s">
        <v>46</v>
      </c>
      <c r="D95" s="81">
        <f>+'Detalle Prog I'!C25</f>
        <v>0</v>
      </c>
      <c r="E95" s="540">
        <f>+D95/$D$207</f>
        <v>0</v>
      </c>
    </row>
    <row r="96" spans="1:5" ht="11.25" customHeight="1">
      <c r="A96" s="499" t="s">
        <v>26</v>
      </c>
      <c r="B96" s="90" t="s">
        <v>47</v>
      </c>
      <c r="C96" s="316" t="s">
        <v>48</v>
      </c>
      <c r="D96" s="81">
        <f>+'Detalle Prog I'!C26</f>
        <v>-2000000</v>
      </c>
      <c r="E96" s="540">
        <f>+D96/$D$207</f>
        <v>0.95238095238095233</v>
      </c>
    </row>
    <row r="97" spans="1:5" ht="11.25" hidden="1" customHeight="1">
      <c r="A97" s="499"/>
      <c r="B97" s="90"/>
      <c r="D97" s="81"/>
      <c r="E97" s="537"/>
    </row>
    <row r="98" spans="1:5" ht="21" hidden="1">
      <c r="A98" s="502" t="s">
        <v>49</v>
      </c>
      <c r="B98" s="542" t="s">
        <v>50</v>
      </c>
      <c r="C98" s="330" t="s">
        <v>51</v>
      </c>
      <c r="D98" s="543">
        <f>SUM(D99:D100)</f>
        <v>0</v>
      </c>
      <c r="E98" s="537">
        <f>+D98/$D$207</f>
        <v>0</v>
      </c>
    </row>
    <row r="99" spans="1:5" ht="20.399999999999999" hidden="1">
      <c r="A99" s="279" t="s">
        <v>49</v>
      </c>
      <c r="B99" s="277" t="s">
        <v>52</v>
      </c>
      <c r="C99" s="334" t="s">
        <v>53</v>
      </c>
      <c r="D99" s="544">
        <f>+'Detalle Prog I'!C30</f>
        <v>0</v>
      </c>
      <c r="E99" s="540">
        <f>+D99/$D$207</f>
        <v>0</v>
      </c>
    </row>
    <row r="100" spans="1:5" ht="12.75" hidden="1" customHeight="1">
      <c r="A100" s="279" t="s">
        <v>49</v>
      </c>
      <c r="B100" s="277" t="s">
        <v>54</v>
      </c>
      <c r="C100" s="334" t="s">
        <v>55</v>
      </c>
      <c r="D100" s="544">
        <f>+'Detalle Prog I'!C31</f>
        <v>0</v>
      </c>
      <c r="E100" s="540">
        <f>+D100/$D$207</f>
        <v>0</v>
      </c>
    </row>
    <row r="101" spans="1:5" ht="10.5" hidden="1">
      <c r="A101" s="545"/>
      <c r="B101" s="277"/>
      <c r="C101" s="337"/>
      <c r="D101" s="544"/>
      <c r="E101" s="537"/>
    </row>
    <row r="102" spans="1:5" ht="21" hidden="1">
      <c r="A102" s="546" t="s">
        <v>49</v>
      </c>
      <c r="B102" s="542" t="s">
        <v>56</v>
      </c>
      <c r="C102" s="330" t="s">
        <v>57</v>
      </c>
      <c r="D102" s="543">
        <f>SUM(D103:D105)</f>
        <v>0</v>
      </c>
      <c r="E102" s="537">
        <f>+D102/$D$207</f>
        <v>0</v>
      </c>
    </row>
    <row r="103" spans="1:5" ht="20.399999999999999" hidden="1">
      <c r="A103" s="496" t="s">
        <v>49</v>
      </c>
      <c r="B103" s="277" t="s">
        <v>58</v>
      </c>
      <c r="C103" s="334" t="s">
        <v>59</v>
      </c>
      <c r="D103" s="544">
        <f>+'Detalle Prog I'!C34</f>
        <v>0</v>
      </c>
      <c r="E103" s="540">
        <f>+D103/$D$207</f>
        <v>0</v>
      </c>
    </row>
    <row r="104" spans="1:5" ht="20.399999999999999" hidden="1">
      <c r="A104" s="496" t="s">
        <v>49</v>
      </c>
      <c r="B104" s="277" t="s">
        <v>60</v>
      </c>
      <c r="C104" s="287" t="s">
        <v>61</v>
      </c>
      <c r="D104" s="544">
        <f>+'Detalle Prog I'!C35</f>
        <v>0</v>
      </c>
      <c r="E104" s="540">
        <f>+D104/$D$207</f>
        <v>0</v>
      </c>
    </row>
    <row r="105" spans="1:5" ht="10.199999999999999" hidden="1">
      <c r="A105" s="496" t="s">
        <v>49</v>
      </c>
      <c r="B105" s="277" t="s">
        <v>62</v>
      </c>
      <c r="C105" s="287" t="s">
        <v>63</v>
      </c>
      <c r="D105" s="544">
        <f>+'Detalle Prog I'!C36</f>
        <v>0</v>
      </c>
      <c r="E105" s="540">
        <f>+D105/$D$207</f>
        <v>0</v>
      </c>
    </row>
    <row r="106" spans="1:5" ht="10.5">
      <c r="A106" s="547"/>
      <c r="B106" s="284"/>
      <c r="C106" s="318"/>
      <c r="D106" s="89"/>
      <c r="E106" s="537"/>
    </row>
    <row r="107" spans="1:5" ht="10.5">
      <c r="A107" s="547"/>
      <c r="B107" s="284"/>
      <c r="C107" s="318"/>
      <c r="D107" s="89"/>
      <c r="E107" s="537"/>
    </row>
    <row r="108" spans="1:5" ht="11.25" customHeight="1">
      <c r="A108" s="547" t="s">
        <v>64</v>
      </c>
      <c r="B108" s="284">
        <v>1</v>
      </c>
      <c r="C108" s="315" t="s">
        <v>65</v>
      </c>
      <c r="D108" s="89">
        <f>+D118+D138+D125+D114+D147+D110+D135+D131</f>
        <v>-100000</v>
      </c>
      <c r="E108" s="537">
        <f>+D108/$D$207</f>
        <v>4.7619047619047616E-2</v>
      </c>
    </row>
    <row r="109" spans="1:5" ht="11.25" hidden="1" customHeight="1">
      <c r="A109" s="547"/>
      <c r="B109" s="284"/>
      <c r="C109" s="318"/>
      <c r="D109" s="89"/>
      <c r="E109" s="537"/>
    </row>
    <row r="110" spans="1:5" ht="11.25" hidden="1" customHeight="1">
      <c r="A110" s="547" t="s">
        <v>64</v>
      </c>
      <c r="B110" s="548" t="s">
        <v>66</v>
      </c>
      <c r="C110" s="549" t="s">
        <v>67</v>
      </c>
      <c r="D110" s="539">
        <f>SUM(D111:D112)</f>
        <v>0</v>
      </c>
      <c r="E110" s="537">
        <f>+D110/$D$207</f>
        <v>0</v>
      </c>
    </row>
    <row r="111" spans="1:5" ht="11.25" hidden="1" customHeight="1">
      <c r="A111" s="545" t="s">
        <v>64</v>
      </c>
      <c r="B111" s="550" t="s">
        <v>68</v>
      </c>
      <c r="C111" s="551" t="s">
        <v>69</v>
      </c>
      <c r="D111" s="81">
        <f>+'Detalle Prog I'!C42</f>
        <v>0</v>
      </c>
      <c r="E111" s="540">
        <f>+D111/$D$207</f>
        <v>0</v>
      </c>
    </row>
    <row r="112" spans="1:5" ht="11.25" hidden="1" customHeight="1">
      <c r="A112" s="545" t="s">
        <v>64</v>
      </c>
      <c r="B112" s="550" t="s">
        <v>70</v>
      </c>
      <c r="C112" s="551" t="s">
        <v>71</v>
      </c>
      <c r="D112" s="81">
        <f>+'Detalle Prog I'!C43</f>
        <v>0</v>
      </c>
      <c r="E112" s="540">
        <f>+D112/$D$207</f>
        <v>0</v>
      </c>
    </row>
    <row r="113" spans="1:5" ht="11.25" hidden="1" customHeight="1">
      <c r="A113" s="547"/>
      <c r="B113" s="548"/>
      <c r="C113" s="552"/>
      <c r="D113" s="89"/>
      <c r="E113" s="537"/>
    </row>
    <row r="114" spans="1:5" ht="11.25" hidden="1" customHeight="1">
      <c r="A114" s="553" t="s">
        <v>64</v>
      </c>
      <c r="B114" s="542" t="s">
        <v>72</v>
      </c>
      <c r="C114" s="330" t="s">
        <v>73</v>
      </c>
      <c r="D114" s="539">
        <f>SUM(D115:D117)</f>
        <v>0</v>
      </c>
      <c r="E114" s="537">
        <f>+D114/$D$207</f>
        <v>0</v>
      </c>
    </row>
    <row r="115" spans="1:5" ht="11.25" hidden="1" customHeight="1">
      <c r="A115" s="545" t="s">
        <v>64</v>
      </c>
      <c r="B115" s="277" t="s">
        <v>74</v>
      </c>
      <c r="C115" s="287" t="s">
        <v>75</v>
      </c>
      <c r="D115" s="81">
        <f>+'Detalle Prog I'!C46</f>
        <v>0</v>
      </c>
      <c r="E115" s="540">
        <f>+D115/$D$207</f>
        <v>0</v>
      </c>
    </row>
    <row r="116" spans="1:5" ht="11.25" hidden="1" customHeight="1">
      <c r="A116" s="545" t="s">
        <v>64</v>
      </c>
      <c r="B116" s="277" t="s">
        <v>76</v>
      </c>
      <c r="C116" s="334" t="s">
        <v>77</v>
      </c>
      <c r="D116" s="81">
        <f>+'Detalle Prog I'!C47</f>
        <v>0</v>
      </c>
      <c r="E116" s="540">
        <f>+D116/$D$207</f>
        <v>0</v>
      </c>
    </row>
    <row r="117" spans="1:5" ht="10.5" hidden="1">
      <c r="A117" s="547"/>
      <c r="B117" s="284"/>
      <c r="C117" s="318"/>
      <c r="D117" s="89"/>
      <c r="E117" s="537"/>
    </row>
    <row r="118" spans="1:5" ht="11.25" hidden="1" customHeight="1">
      <c r="A118" s="553" t="s">
        <v>64</v>
      </c>
      <c r="B118" s="542">
        <v>1.03</v>
      </c>
      <c r="C118" s="330" t="s">
        <v>78</v>
      </c>
      <c r="D118" s="539">
        <f>SUM(D119:D123)</f>
        <v>0</v>
      </c>
      <c r="E118" s="537">
        <f t="shared" ref="E118:E123" si="0">+D118/$D$207</f>
        <v>0</v>
      </c>
    </row>
    <row r="119" spans="1:5" ht="11.25" hidden="1" customHeight="1">
      <c r="A119" s="499" t="s">
        <v>64</v>
      </c>
      <c r="B119" s="90" t="s">
        <v>79</v>
      </c>
      <c r="C119" s="554" t="s">
        <v>80</v>
      </c>
      <c r="D119" s="81">
        <f>+'Detalle Prog I'!C50</f>
        <v>0</v>
      </c>
      <c r="E119" s="540">
        <f t="shared" si="0"/>
        <v>0</v>
      </c>
    </row>
    <row r="120" spans="1:5" ht="11.25" hidden="1" customHeight="1">
      <c r="A120" s="499" t="s">
        <v>64</v>
      </c>
      <c r="B120" s="90" t="s">
        <v>81</v>
      </c>
      <c r="C120" s="554" t="s">
        <v>82</v>
      </c>
      <c r="D120" s="81">
        <f>+'Detalle Prog I'!C51</f>
        <v>0</v>
      </c>
      <c r="E120" s="540">
        <f t="shared" si="0"/>
        <v>0</v>
      </c>
    </row>
    <row r="121" spans="1:5" ht="11.25" hidden="1" customHeight="1">
      <c r="A121" s="545" t="s">
        <v>64</v>
      </c>
      <c r="B121" s="277" t="s">
        <v>83</v>
      </c>
      <c r="C121" s="287" t="s">
        <v>84</v>
      </c>
      <c r="D121" s="81">
        <f>+'Detalle Prog I'!C52</f>
        <v>0</v>
      </c>
      <c r="E121" s="540">
        <f t="shared" si="0"/>
        <v>0</v>
      </c>
    </row>
    <row r="122" spans="1:5" ht="11.25" hidden="1" customHeight="1">
      <c r="A122" s="545" t="s">
        <v>64</v>
      </c>
      <c r="B122" s="277" t="s">
        <v>85</v>
      </c>
      <c r="C122" s="287" t="s">
        <v>86</v>
      </c>
      <c r="D122" s="81">
        <f>+'Detalle Prog I'!C53</f>
        <v>0</v>
      </c>
      <c r="E122" s="540">
        <f t="shared" si="0"/>
        <v>0</v>
      </c>
    </row>
    <row r="123" spans="1:5" ht="11.25" hidden="1" customHeight="1">
      <c r="A123" s="545" t="s">
        <v>64</v>
      </c>
      <c r="B123" s="277" t="s">
        <v>87</v>
      </c>
      <c r="C123" s="334" t="s">
        <v>88</v>
      </c>
      <c r="D123" s="81">
        <f>+'Detalle Prog I'!C54</f>
        <v>0</v>
      </c>
      <c r="E123" s="540">
        <f t="shared" si="0"/>
        <v>0</v>
      </c>
    </row>
    <row r="124" spans="1:5" ht="11.25" hidden="1" customHeight="1">
      <c r="A124" s="547"/>
      <c r="B124" s="284"/>
      <c r="C124" s="318"/>
      <c r="D124" s="89"/>
      <c r="E124" s="537"/>
    </row>
    <row r="125" spans="1:5" ht="11.25" hidden="1" customHeight="1">
      <c r="A125" s="553" t="s">
        <v>64</v>
      </c>
      <c r="B125" s="542" t="s">
        <v>89</v>
      </c>
      <c r="C125" s="330" t="s">
        <v>90</v>
      </c>
      <c r="D125" s="539">
        <f>SUM(D126:D129)</f>
        <v>0</v>
      </c>
      <c r="E125" s="537">
        <f>+D125/$D$207</f>
        <v>0</v>
      </c>
    </row>
    <row r="126" spans="1:5" ht="11.25" hidden="1" customHeight="1">
      <c r="A126" s="545" t="s">
        <v>64</v>
      </c>
      <c r="B126" s="277" t="s">
        <v>91</v>
      </c>
      <c r="C126" s="287" t="s">
        <v>92</v>
      </c>
      <c r="D126" s="81">
        <f>+'Detalle Prog I'!C57</f>
        <v>0</v>
      </c>
      <c r="E126" s="540">
        <f>+D126/$D$207</f>
        <v>0</v>
      </c>
    </row>
    <row r="127" spans="1:5" ht="11.25" hidden="1" customHeight="1">
      <c r="A127" s="545" t="s">
        <v>64</v>
      </c>
      <c r="B127" s="277" t="s">
        <v>93</v>
      </c>
      <c r="C127" s="287" t="s">
        <v>94</v>
      </c>
      <c r="D127" s="81">
        <f>+'Detalle Prog I'!C58</f>
        <v>0</v>
      </c>
      <c r="E127" s="540">
        <f>+D127/$D$207</f>
        <v>0</v>
      </c>
    </row>
    <row r="128" spans="1:5" ht="11.25" hidden="1" customHeight="1">
      <c r="A128" s="545" t="s">
        <v>64</v>
      </c>
      <c r="B128" s="277" t="s">
        <v>95</v>
      </c>
      <c r="C128" s="287" t="s">
        <v>96</v>
      </c>
      <c r="D128" s="81">
        <f>+'Detalle Prog I'!C59</f>
        <v>0</v>
      </c>
      <c r="E128" s="540">
        <f>+D128/$D$207</f>
        <v>0</v>
      </c>
    </row>
    <row r="129" spans="1:5" ht="11.25" hidden="1" customHeight="1">
      <c r="A129" s="545" t="s">
        <v>64</v>
      </c>
      <c r="B129" s="277" t="s">
        <v>97</v>
      </c>
      <c r="C129" s="287" t="s">
        <v>98</v>
      </c>
      <c r="D129" s="81">
        <f>+'Detalle Prog I'!C60</f>
        <v>0</v>
      </c>
      <c r="E129" s="540">
        <f>+D129/$D$207</f>
        <v>0</v>
      </c>
    </row>
    <row r="130" spans="1:5" ht="11.25" customHeight="1">
      <c r="A130" s="547"/>
      <c r="B130" s="284"/>
      <c r="C130" s="318"/>
      <c r="D130" s="89"/>
      <c r="E130" s="540"/>
    </row>
    <row r="131" spans="1:5" ht="11.25" customHeight="1">
      <c r="A131" s="553" t="s">
        <v>64</v>
      </c>
      <c r="B131" s="542" t="s">
        <v>247</v>
      </c>
      <c r="C131" s="330" t="s">
        <v>362</v>
      </c>
      <c r="D131" s="539">
        <f>SUM(D132:D135)</f>
        <v>-100000</v>
      </c>
      <c r="E131" s="537">
        <f>+D131/$D$207</f>
        <v>4.7619047619047616E-2</v>
      </c>
    </row>
    <row r="132" spans="1:5" ht="11.25" customHeight="1">
      <c r="A132" s="545" t="s">
        <v>64</v>
      </c>
      <c r="B132" s="277" t="s">
        <v>249</v>
      </c>
      <c r="C132" s="287" t="s">
        <v>250</v>
      </c>
      <c r="D132" s="81">
        <f>+'Detalle Prog I'!C63</f>
        <v>-100000</v>
      </c>
      <c r="E132" s="540">
        <f>+D132/$D$207</f>
        <v>4.7619047619047616E-2</v>
      </c>
    </row>
    <row r="133" spans="1:5" ht="11.25" hidden="1" customHeight="1">
      <c r="A133" s="545" t="s">
        <v>64</v>
      </c>
      <c r="B133" s="277" t="s">
        <v>581</v>
      </c>
      <c r="C133" s="287" t="s">
        <v>582</v>
      </c>
      <c r="D133" s="81">
        <f>+'Detalle Prog I'!C64</f>
        <v>0</v>
      </c>
      <c r="E133" s="540">
        <f>+D133/$D$207</f>
        <v>0</v>
      </c>
    </row>
    <row r="134" spans="1:5" ht="11.25" hidden="1" customHeight="1">
      <c r="A134" s="545"/>
      <c r="B134" s="277"/>
      <c r="C134" s="334"/>
      <c r="D134" s="81"/>
      <c r="E134" s="540"/>
    </row>
    <row r="135" spans="1:5" ht="11.25" hidden="1" customHeight="1">
      <c r="A135" s="553" t="s">
        <v>64</v>
      </c>
      <c r="B135" s="542" t="s">
        <v>99</v>
      </c>
      <c r="C135" s="330" t="s">
        <v>100</v>
      </c>
      <c r="D135" s="539">
        <f>+D136</f>
        <v>0</v>
      </c>
      <c r="E135" s="537">
        <f>+D135/$D$207</f>
        <v>0</v>
      </c>
    </row>
    <row r="136" spans="1:5" ht="11.25" hidden="1" customHeight="1">
      <c r="A136" s="545" t="s">
        <v>64</v>
      </c>
      <c r="B136" s="277" t="s">
        <v>101</v>
      </c>
      <c r="C136" s="287" t="s">
        <v>102</v>
      </c>
      <c r="D136" s="81">
        <f>+'Detalle Prog I'!C67</f>
        <v>0</v>
      </c>
      <c r="E136" s="540">
        <f>+D136/$D$207</f>
        <v>0</v>
      </c>
    </row>
    <row r="137" spans="1:5" ht="11.25" hidden="1" customHeight="1">
      <c r="A137" s="547"/>
      <c r="B137" s="284"/>
      <c r="C137" s="318"/>
      <c r="D137" s="89"/>
      <c r="E137" s="537"/>
    </row>
    <row r="138" spans="1:5" ht="11.25" hidden="1" customHeight="1">
      <c r="A138" s="553" t="s">
        <v>64</v>
      </c>
      <c r="B138" s="542">
        <v>1.08</v>
      </c>
      <c r="C138" s="330" t="s">
        <v>103</v>
      </c>
      <c r="D138" s="539">
        <f>SUM(D139:D145)</f>
        <v>0</v>
      </c>
      <c r="E138" s="537">
        <f t="shared" ref="E138:E145" si="1">+D138/$D$207</f>
        <v>0</v>
      </c>
    </row>
    <row r="139" spans="1:5" ht="11.25" hidden="1" customHeight="1">
      <c r="A139" s="496" t="s">
        <v>64</v>
      </c>
      <c r="B139" s="277" t="s">
        <v>104</v>
      </c>
      <c r="C139" s="287" t="s">
        <v>105</v>
      </c>
      <c r="D139" s="81">
        <f>+'Detalle Prog I'!C70</f>
        <v>0</v>
      </c>
      <c r="E139" s="540">
        <f t="shared" si="1"/>
        <v>0</v>
      </c>
    </row>
    <row r="140" spans="1:5" ht="10.199999999999999" hidden="1">
      <c r="A140" s="496" t="s">
        <v>64</v>
      </c>
      <c r="B140" s="277" t="s">
        <v>106</v>
      </c>
      <c r="C140" s="287" t="s">
        <v>107</v>
      </c>
      <c r="D140" s="81">
        <f>+'Detalle Prog I'!C73</f>
        <v>0</v>
      </c>
      <c r="E140" s="540">
        <f t="shared" si="1"/>
        <v>0</v>
      </c>
    </row>
    <row r="141" spans="1:5" ht="10.199999999999999" hidden="1">
      <c r="A141" s="496" t="s">
        <v>64</v>
      </c>
      <c r="B141" s="277" t="s">
        <v>108</v>
      </c>
      <c r="C141" s="287" t="s">
        <v>109</v>
      </c>
      <c r="D141" s="81">
        <f>+'Detalle Prog I'!C71</f>
        <v>0</v>
      </c>
      <c r="E141" s="540">
        <f t="shared" si="1"/>
        <v>0</v>
      </c>
    </row>
    <row r="142" spans="1:5" ht="10.199999999999999" hidden="1">
      <c r="A142" s="496" t="s">
        <v>64</v>
      </c>
      <c r="B142" s="277" t="s">
        <v>110</v>
      </c>
      <c r="C142" s="287" t="s">
        <v>111</v>
      </c>
      <c r="D142" s="81">
        <f>+'Detalle Prog I'!C72</f>
        <v>0</v>
      </c>
      <c r="E142" s="540">
        <f t="shared" si="1"/>
        <v>0</v>
      </c>
    </row>
    <row r="143" spans="1:5" ht="10.199999999999999" hidden="1">
      <c r="A143" s="496" t="s">
        <v>64</v>
      </c>
      <c r="B143" s="277" t="s">
        <v>112</v>
      </c>
      <c r="C143" s="287" t="s">
        <v>113</v>
      </c>
      <c r="D143" s="81">
        <f>+'Detalle Prog I'!C74</f>
        <v>0</v>
      </c>
      <c r="E143" s="540">
        <f t="shared" si="1"/>
        <v>0</v>
      </c>
    </row>
    <row r="144" spans="1:5" ht="20.399999999999999" hidden="1">
      <c r="A144" s="496" t="s">
        <v>64</v>
      </c>
      <c r="B144" s="277" t="s">
        <v>114</v>
      </c>
      <c r="C144" s="287" t="s">
        <v>115</v>
      </c>
      <c r="D144" s="81">
        <f>+'Detalle Prog I'!C75</f>
        <v>0</v>
      </c>
      <c r="E144" s="540">
        <f t="shared" si="1"/>
        <v>0</v>
      </c>
    </row>
    <row r="145" spans="1:5" ht="10.199999999999999" hidden="1">
      <c r="A145" s="496" t="s">
        <v>64</v>
      </c>
      <c r="B145" s="277" t="s">
        <v>116</v>
      </c>
      <c r="C145" s="334" t="s">
        <v>117</v>
      </c>
      <c r="D145" s="81">
        <f>+'Detalle Prog I'!C76</f>
        <v>0</v>
      </c>
      <c r="E145" s="540">
        <f t="shared" si="1"/>
        <v>0</v>
      </c>
    </row>
    <row r="146" spans="1:5" ht="10.199999999999999" hidden="1">
      <c r="A146" s="496"/>
      <c r="B146" s="277"/>
      <c r="C146" s="334"/>
      <c r="D146" s="81"/>
      <c r="E146" s="540"/>
    </row>
    <row r="147" spans="1:5" ht="10.5" hidden="1">
      <c r="A147" s="553" t="s">
        <v>64</v>
      </c>
      <c r="B147" s="542" t="s">
        <v>118</v>
      </c>
      <c r="C147" s="330" t="s">
        <v>119</v>
      </c>
      <c r="D147" s="539">
        <f>+D148</f>
        <v>0</v>
      </c>
      <c r="E147" s="537">
        <f>+D147/$D$207</f>
        <v>0</v>
      </c>
    </row>
    <row r="148" spans="1:5" ht="10.199999999999999" hidden="1">
      <c r="A148" s="496" t="s">
        <v>64</v>
      </c>
      <c r="B148" s="277" t="s">
        <v>120</v>
      </c>
      <c r="C148" s="334" t="s">
        <v>121</v>
      </c>
      <c r="D148" s="81">
        <f>+'Detalle Prog I'!C79</f>
        <v>0</v>
      </c>
      <c r="E148" s="540">
        <f>+D148/$D$207</f>
        <v>0</v>
      </c>
    </row>
    <row r="149" spans="1:5" ht="11.25" hidden="1" customHeight="1">
      <c r="A149" s="555"/>
      <c r="B149" s="284"/>
      <c r="C149" s="318"/>
      <c r="D149" s="89"/>
      <c r="E149" s="537"/>
    </row>
    <row r="150" spans="1:5" ht="11.25" hidden="1" customHeight="1">
      <c r="A150" s="555"/>
      <c r="B150" s="284"/>
      <c r="C150" s="318"/>
      <c r="D150" s="89"/>
      <c r="E150" s="537"/>
    </row>
    <row r="151" spans="1:5" ht="10.5" hidden="1">
      <c r="A151" s="555" t="s">
        <v>64</v>
      </c>
      <c r="B151" s="284">
        <v>2</v>
      </c>
      <c r="C151" s="315" t="s">
        <v>122</v>
      </c>
      <c r="D151" s="89">
        <f>+D158+D167+D163+D153</f>
        <v>0</v>
      </c>
      <c r="E151" s="537">
        <f>+D151/$D$207</f>
        <v>0</v>
      </c>
    </row>
    <row r="152" spans="1:5" ht="10.5" hidden="1">
      <c r="A152" s="555"/>
      <c r="B152" s="284"/>
      <c r="C152" s="318"/>
      <c r="D152" s="89"/>
      <c r="E152" s="537"/>
    </row>
    <row r="153" spans="1:5" ht="11.25" hidden="1" customHeight="1">
      <c r="A153" s="553" t="s">
        <v>64</v>
      </c>
      <c r="B153" s="542" t="s">
        <v>123</v>
      </c>
      <c r="C153" s="330" t="s">
        <v>124</v>
      </c>
      <c r="D153" s="539">
        <f>SUM(D154:D156)</f>
        <v>0</v>
      </c>
      <c r="E153" s="537">
        <f>+D153/$D$207</f>
        <v>0</v>
      </c>
    </row>
    <row r="154" spans="1:5" ht="11.25" hidden="1" customHeight="1">
      <c r="A154" s="545" t="s">
        <v>64</v>
      </c>
      <c r="B154" s="277" t="s">
        <v>125</v>
      </c>
      <c r="C154" s="556" t="s">
        <v>126</v>
      </c>
      <c r="D154" s="81">
        <f>+'Detalle Prog I'!C85</f>
        <v>0</v>
      </c>
      <c r="E154" s="540">
        <f>+D154/$D$207</f>
        <v>0</v>
      </c>
    </row>
    <row r="155" spans="1:5" ht="10.199999999999999" hidden="1">
      <c r="A155" s="545" t="s">
        <v>64</v>
      </c>
      <c r="B155" s="277" t="s">
        <v>127</v>
      </c>
      <c r="C155" s="556" t="s">
        <v>128</v>
      </c>
      <c r="D155" s="81">
        <f>+'Detalle Prog I'!C86</f>
        <v>0</v>
      </c>
      <c r="E155" s="540">
        <f>+D155/$D$207</f>
        <v>0</v>
      </c>
    </row>
    <row r="156" spans="1:5" ht="10.199999999999999" hidden="1">
      <c r="A156" s="545" t="s">
        <v>64</v>
      </c>
      <c r="B156" s="277" t="s">
        <v>129</v>
      </c>
      <c r="C156" s="556" t="s">
        <v>130</v>
      </c>
      <c r="D156" s="81">
        <f>+'Detalle Prog I'!C87</f>
        <v>0</v>
      </c>
      <c r="E156" s="540">
        <f>+D156/$D$207</f>
        <v>0</v>
      </c>
    </row>
    <row r="157" spans="1:5" ht="10.5" hidden="1">
      <c r="A157" s="555"/>
      <c r="B157" s="284"/>
      <c r="C157" s="318"/>
      <c r="D157" s="89"/>
      <c r="E157" s="537"/>
    </row>
    <row r="158" spans="1:5" ht="19.8" hidden="1" customHeight="1">
      <c r="A158" s="546" t="s">
        <v>64</v>
      </c>
      <c r="B158" s="542" t="s">
        <v>131</v>
      </c>
      <c r="C158" s="330" t="s">
        <v>132</v>
      </c>
      <c r="D158" s="539">
        <f>SUM(D159:D161)</f>
        <v>0</v>
      </c>
      <c r="E158" s="537">
        <f>+D158/$D$207</f>
        <v>0</v>
      </c>
    </row>
    <row r="159" spans="1:5" ht="10.199999999999999" hidden="1">
      <c r="A159" s="545" t="s">
        <v>64</v>
      </c>
      <c r="B159" s="277" t="s">
        <v>133</v>
      </c>
      <c r="C159" s="556" t="s">
        <v>134</v>
      </c>
      <c r="D159" s="81">
        <f>+'Detalle Prog I'!C90</f>
        <v>0</v>
      </c>
      <c r="E159" s="557">
        <f>+D159/$D$207</f>
        <v>0</v>
      </c>
    </row>
    <row r="160" spans="1:5" ht="10.199999999999999" hidden="1">
      <c r="A160" s="545" t="s">
        <v>64</v>
      </c>
      <c r="B160" s="277" t="s">
        <v>135</v>
      </c>
      <c r="C160" s="337" t="s">
        <v>136</v>
      </c>
      <c r="D160" s="81">
        <f>+'Detalle Prog I'!C91</f>
        <v>0</v>
      </c>
      <c r="E160" s="557">
        <f>+D160/$D$207</f>
        <v>0</v>
      </c>
    </row>
    <row r="161" spans="1:5" ht="10.199999999999999" hidden="1">
      <c r="A161" s="545" t="s">
        <v>64</v>
      </c>
      <c r="B161" s="277" t="s">
        <v>137</v>
      </c>
      <c r="C161" s="337" t="s">
        <v>138</v>
      </c>
      <c r="D161" s="81">
        <f>+'Detalle Prog I'!C92</f>
        <v>0</v>
      </c>
      <c r="E161" s="557">
        <f>+D161/$D$207</f>
        <v>0</v>
      </c>
    </row>
    <row r="162" spans="1:5" ht="10.5" hidden="1">
      <c r="A162" s="555"/>
      <c r="B162" s="284"/>
      <c r="C162" s="318"/>
      <c r="D162" s="89"/>
      <c r="E162" s="537"/>
    </row>
    <row r="163" spans="1:5" ht="10.5" hidden="1">
      <c r="A163" s="546" t="s">
        <v>64</v>
      </c>
      <c r="B163" s="542" t="s">
        <v>139</v>
      </c>
      <c r="C163" s="330" t="s">
        <v>140</v>
      </c>
      <c r="D163" s="539">
        <f>SUM(D164:D165)</f>
        <v>0</v>
      </c>
      <c r="E163" s="537">
        <f>+D163/$D$207</f>
        <v>0</v>
      </c>
    </row>
    <row r="164" spans="1:5" ht="10.199999999999999" hidden="1">
      <c r="A164" s="496" t="s">
        <v>64</v>
      </c>
      <c r="B164" s="277" t="s">
        <v>141</v>
      </c>
      <c r="C164" s="287" t="s">
        <v>142</v>
      </c>
      <c r="D164" s="81">
        <f>+'Detalle Prog I'!C95</f>
        <v>0</v>
      </c>
      <c r="E164" s="540">
        <f>+D164/$D$207</f>
        <v>0</v>
      </c>
    </row>
    <row r="165" spans="1:5" ht="10.199999999999999" hidden="1">
      <c r="A165" s="496" t="s">
        <v>64</v>
      </c>
      <c r="B165" s="277" t="s">
        <v>143</v>
      </c>
      <c r="C165" s="287" t="s">
        <v>144</v>
      </c>
      <c r="D165" s="81">
        <f>+'Detalle Prog I'!C96</f>
        <v>0</v>
      </c>
      <c r="E165" s="540">
        <f>+D165/$D$207</f>
        <v>0</v>
      </c>
    </row>
    <row r="166" spans="1:5" ht="10.5" hidden="1">
      <c r="A166" s="555"/>
      <c r="B166" s="284"/>
      <c r="C166" s="318"/>
      <c r="D166" s="89"/>
      <c r="E166" s="537"/>
    </row>
    <row r="167" spans="1:5" ht="10.5" hidden="1">
      <c r="A167" s="546" t="s">
        <v>64</v>
      </c>
      <c r="B167" s="542" t="s">
        <v>145</v>
      </c>
      <c r="C167" s="330" t="s">
        <v>146</v>
      </c>
      <c r="D167" s="539">
        <f>SUM(D168:D172)</f>
        <v>0</v>
      </c>
      <c r="E167" s="537">
        <f t="shared" ref="E167:E172" si="2">+D167/$D$207</f>
        <v>0</v>
      </c>
    </row>
    <row r="168" spans="1:5" ht="10.199999999999999" hidden="1">
      <c r="A168" s="496" t="s">
        <v>64</v>
      </c>
      <c r="B168" s="277" t="s">
        <v>147</v>
      </c>
      <c r="C168" s="287" t="s">
        <v>148</v>
      </c>
      <c r="D168" s="81">
        <f>+'Detalle Prog I'!C99</f>
        <v>0</v>
      </c>
      <c r="E168" s="540">
        <f t="shared" si="2"/>
        <v>0</v>
      </c>
    </row>
    <row r="169" spans="1:5" ht="10.199999999999999" hidden="1">
      <c r="A169" s="496" t="s">
        <v>64</v>
      </c>
      <c r="B169" s="277" t="s">
        <v>149</v>
      </c>
      <c r="C169" s="287" t="s">
        <v>150</v>
      </c>
      <c r="D169" s="81">
        <f>+'Detalle Prog I'!C100</f>
        <v>0</v>
      </c>
      <c r="E169" s="540">
        <f t="shared" si="2"/>
        <v>0</v>
      </c>
    </row>
    <row r="170" spans="1:5" ht="10.199999999999999" hidden="1">
      <c r="A170" s="496" t="s">
        <v>64</v>
      </c>
      <c r="B170" s="277" t="s">
        <v>151</v>
      </c>
      <c r="C170" s="287" t="s">
        <v>152</v>
      </c>
      <c r="D170" s="81">
        <f>+'Detalle Prog I'!C101</f>
        <v>0</v>
      </c>
      <c r="E170" s="540">
        <f t="shared" si="2"/>
        <v>0</v>
      </c>
    </row>
    <row r="171" spans="1:5" ht="10.199999999999999" hidden="1">
      <c r="A171" s="496" t="s">
        <v>64</v>
      </c>
      <c r="B171" s="277" t="s">
        <v>153</v>
      </c>
      <c r="C171" s="287" t="s">
        <v>154</v>
      </c>
      <c r="D171" s="81">
        <f>+'Detalle Prog I'!C102</f>
        <v>0</v>
      </c>
      <c r="E171" s="540">
        <f t="shared" si="2"/>
        <v>0</v>
      </c>
    </row>
    <row r="172" spans="1:5" ht="10.199999999999999" hidden="1">
      <c r="A172" s="496" t="s">
        <v>64</v>
      </c>
      <c r="B172" s="277" t="s">
        <v>155</v>
      </c>
      <c r="C172" s="287" t="s">
        <v>156</v>
      </c>
      <c r="D172" s="81">
        <f>+'Detalle Prog I'!C103</f>
        <v>0</v>
      </c>
      <c r="E172" s="540">
        <f t="shared" si="2"/>
        <v>0</v>
      </c>
    </row>
    <row r="173" spans="1:5" ht="10.199999999999999" hidden="1">
      <c r="A173" s="496"/>
      <c r="B173" s="277"/>
      <c r="C173" s="334"/>
      <c r="D173" s="81"/>
      <c r="E173" s="540"/>
    </row>
    <row r="174" spans="1:5" ht="11.25" hidden="1" customHeight="1">
      <c r="A174" s="547"/>
      <c r="B174" s="284"/>
      <c r="C174" s="318"/>
      <c r="D174" s="89"/>
      <c r="E174" s="537"/>
    </row>
    <row r="175" spans="1:5" ht="11.25" hidden="1" customHeight="1">
      <c r="A175" s="547">
        <v>2</v>
      </c>
      <c r="B175" s="284">
        <v>5</v>
      </c>
      <c r="C175" s="315" t="s">
        <v>157</v>
      </c>
      <c r="D175" s="89">
        <f>+D187+D177+D184</f>
        <v>0</v>
      </c>
      <c r="E175" s="537">
        <f>+D175/$D$207</f>
        <v>0</v>
      </c>
    </row>
    <row r="176" spans="1:5" ht="11.25" hidden="1" customHeight="1">
      <c r="A176" s="547"/>
      <c r="B176" s="284"/>
      <c r="C176" s="318"/>
      <c r="D176" s="89"/>
      <c r="E176" s="537"/>
    </row>
    <row r="177" spans="1:5" ht="11.25" hidden="1" customHeight="1">
      <c r="A177" s="553" t="s">
        <v>158</v>
      </c>
      <c r="B177" s="542" t="s">
        <v>159</v>
      </c>
      <c r="C177" s="330" t="s">
        <v>160</v>
      </c>
      <c r="D177" s="539">
        <f>SUM(D178:D182)</f>
        <v>0</v>
      </c>
      <c r="E177" s="537">
        <f t="shared" ref="E177:E182" si="3">+D177/$D$207</f>
        <v>0</v>
      </c>
    </row>
    <row r="178" spans="1:5" ht="11.25" hidden="1" customHeight="1">
      <c r="A178" s="545" t="s">
        <v>158</v>
      </c>
      <c r="B178" s="277" t="s">
        <v>161</v>
      </c>
      <c r="C178" s="287" t="s">
        <v>162</v>
      </c>
      <c r="D178" s="81">
        <f>+'Detalle Prog I'!C109</f>
        <v>0</v>
      </c>
      <c r="E178" s="540">
        <f t="shared" si="3"/>
        <v>0</v>
      </c>
    </row>
    <row r="179" spans="1:5" ht="11.25" hidden="1" customHeight="1">
      <c r="A179" s="545" t="s">
        <v>158</v>
      </c>
      <c r="B179" s="277" t="s">
        <v>163</v>
      </c>
      <c r="C179" s="334" t="s">
        <v>164</v>
      </c>
      <c r="D179" s="81">
        <f>+'Detalle Prog I'!C110</f>
        <v>0</v>
      </c>
      <c r="E179" s="540">
        <f t="shared" si="3"/>
        <v>0</v>
      </c>
    </row>
    <row r="180" spans="1:5" ht="11.25" hidden="1" customHeight="1">
      <c r="A180" s="545" t="s">
        <v>158</v>
      </c>
      <c r="B180" s="277" t="s">
        <v>165</v>
      </c>
      <c r="C180" s="334" t="s">
        <v>166</v>
      </c>
      <c r="D180" s="81">
        <f>+'Detalle Prog I'!C111</f>
        <v>0</v>
      </c>
      <c r="E180" s="540">
        <f t="shared" si="3"/>
        <v>0</v>
      </c>
    </row>
    <row r="181" spans="1:5" ht="11.25" hidden="1" customHeight="1">
      <c r="A181" s="545" t="s">
        <v>158</v>
      </c>
      <c r="B181" s="277" t="s">
        <v>167</v>
      </c>
      <c r="C181" s="334" t="s">
        <v>168</v>
      </c>
      <c r="D181" s="81">
        <v>0</v>
      </c>
      <c r="E181" s="540">
        <f t="shared" si="3"/>
        <v>0</v>
      </c>
    </row>
    <row r="182" spans="1:5" ht="11.25" hidden="1" customHeight="1">
      <c r="A182" s="545" t="s">
        <v>158</v>
      </c>
      <c r="B182" s="277" t="s">
        <v>169</v>
      </c>
      <c r="C182" s="334" t="s">
        <v>170</v>
      </c>
      <c r="D182" s="81">
        <f>+'Detalle Prog I'!C113</f>
        <v>0</v>
      </c>
      <c r="E182" s="540">
        <f t="shared" si="3"/>
        <v>0</v>
      </c>
    </row>
    <row r="183" spans="1:5" ht="11.25" hidden="1" customHeight="1">
      <c r="A183" s="547"/>
      <c r="B183" s="284"/>
      <c r="C183" s="318"/>
      <c r="D183" s="89"/>
      <c r="E183" s="537"/>
    </row>
    <row r="184" spans="1:5" ht="11.25" hidden="1" customHeight="1">
      <c r="A184" s="547"/>
      <c r="B184" s="284" t="s">
        <v>171</v>
      </c>
      <c r="C184" s="318" t="s">
        <v>172</v>
      </c>
      <c r="D184" s="89">
        <f>+D185</f>
        <v>0</v>
      </c>
      <c r="E184" s="537">
        <f>+D184/$D$207</f>
        <v>0</v>
      </c>
    </row>
    <row r="185" spans="1:5" ht="11.25" hidden="1" customHeight="1">
      <c r="A185" s="545" t="s">
        <v>173</v>
      </c>
      <c r="B185" s="277" t="s">
        <v>174</v>
      </c>
      <c r="C185" s="334" t="s">
        <v>175</v>
      </c>
      <c r="D185" s="81">
        <f>+'Detalle Prog I'!C116</f>
        <v>0</v>
      </c>
      <c r="E185" s="540">
        <f>+D185/$D$207</f>
        <v>0</v>
      </c>
    </row>
    <row r="186" spans="1:5" ht="11.25" hidden="1" customHeight="1">
      <c r="A186" s="547"/>
      <c r="B186" s="284"/>
      <c r="C186" s="318"/>
      <c r="D186" s="89"/>
      <c r="E186" s="537"/>
    </row>
    <row r="187" spans="1:5" ht="11.25" hidden="1" customHeight="1">
      <c r="A187" s="553" t="s">
        <v>158</v>
      </c>
      <c r="B187" s="542" t="s">
        <v>176</v>
      </c>
      <c r="C187" s="330" t="s">
        <v>177</v>
      </c>
      <c r="D187" s="539">
        <f>SUM(D188:D189)</f>
        <v>0</v>
      </c>
      <c r="E187" s="537">
        <f>+D187/$D$207</f>
        <v>0</v>
      </c>
    </row>
    <row r="188" spans="1:5" ht="11.25" hidden="1" customHeight="1">
      <c r="A188" s="545" t="s">
        <v>178</v>
      </c>
      <c r="B188" s="277" t="s">
        <v>179</v>
      </c>
      <c r="C188" s="334" t="s">
        <v>180</v>
      </c>
      <c r="D188" s="81">
        <f>+'Detalle Prog I'!C120</f>
        <v>0</v>
      </c>
      <c r="E188" s="540">
        <f>+D188/$D$207</f>
        <v>0</v>
      </c>
    </row>
    <row r="189" spans="1:5" ht="11.25" hidden="1" customHeight="1">
      <c r="A189" s="545" t="s">
        <v>181</v>
      </c>
      <c r="B189" s="277" t="s">
        <v>182</v>
      </c>
      <c r="C189" s="334" t="s">
        <v>183</v>
      </c>
      <c r="D189" s="81">
        <f>+'Detalle Prog I'!C117</f>
        <v>0</v>
      </c>
      <c r="E189" s="540">
        <f>+D189/$D$207</f>
        <v>0</v>
      </c>
    </row>
    <row r="190" spans="1:5" ht="11.25" hidden="1" customHeight="1">
      <c r="A190" s="547"/>
      <c r="B190" s="284"/>
      <c r="C190" s="318"/>
      <c r="D190" s="89"/>
      <c r="E190" s="537"/>
    </row>
    <row r="191" spans="1:5" ht="11.25" hidden="1" customHeight="1">
      <c r="A191" s="547"/>
      <c r="B191" s="284"/>
      <c r="C191" s="318"/>
      <c r="D191" s="89"/>
      <c r="E191" s="537"/>
    </row>
    <row r="192" spans="1:5" ht="11.25" hidden="1" customHeight="1">
      <c r="A192" s="547" t="s">
        <v>184</v>
      </c>
      <c r="B192" s="284">
        <v>6</v>
      </c>
      <c r="C192" s="315" t="s">
        <v>185</v>
      </c>
      <c r="D192" s="89">
        <f>+D194+D197</f>
        <v>0</v>
      </c>
      <c r="E192" s="537">
        <f>+D192/$D$207</f>
        <v>0</v>
      </c>
    </row>
    <row r="193" spans="1:5" ht="11.25" hidden="1" customHeight="1">
      <c r="A193" s="547"/>
      <c r="B193" s="284"/>
      <c r="C193" s="318"/>
      <c r="D193" s="89"/>
      <c r="E193" s="537"/>
    </row>
    <row r="194" spans="1:5" ht="21" hidden="1">
      <c r="A194" s="558" t="s">
        <v>184</v>
      </c>
      <c r="B194" s="292" t="s">
        <v>186</v>
      </c>
      <c r="C194" s="622" t="s">
        <v>187</v>
      </c>
      <c r="D194" s="539">
        <f>+D195</f>
        <v>0</v>
      </c>
      <c r="E194" s="537">
        <f>+D194/$D$207</f>
        <v>0</v>
      </c>
    </row>
    <row r="195" spans="1:5" ht="11.25" hidden="1" customHeight="1">
      <c r="A195" s="73" t="s">
        <v>184</v>
      </c>
      <c r="B195" s="90" t="s">
        <v>188</v>
      </c>
      <c r="C195" s="68" t="s">
        <v>189</v>
      </c>
      <c r="D195" s="81">
        <v>0</v>
      </c>
      <c r="E195" s="540">
        <f>+D195/$D$207</f>
        <v>0</v>
      </c>
    </row>
    <row r="196" spans="1:5" ht="11.25" hidden="1" customHeight="1">
      <c r="A196" s="73"/>
      <c r="B196" s="90"/>
      <c r="C196" s="68"/>
      <c r="D196" s="81"/>
      <c r="E196" s="540"/>
    </row>
    <row r="197" spans="1:5" ht="11.25" hidden="1" customHeight="1">
      <c r="A197" s="502" t="s">
        <v>184</v>
      </c>
      <c r="B197" s="625" t="s">
        <v>516</v>
      </c>
      <c r="C197" s="626" t="s">
        <v>517</v>
      </c>
      <c r="D197" s="543">
        <f>+D198</f>
        <v>0</v>
      </c>
      <c r="E197" s="537">
        <f>+D197/$D$207</f>
        <v>0</v>
      </c>
    </row>
    <row r="198" spans="1:5" ht="11.25" hidden="1" customHeight="1">
      <c r="A198" s="496" t="s">
        <v>184</v>
      </c>
      <c r="B198" s="411" t="s">
        <v>466</v>
      </c>
      <c r="C198" s="287" t="s">
        <v>467</v>
      </c>
      <c r="D198" s="544">
        <f>+D237</f>
        <v>0</v>
      </c>
      <c r="E198" s="540">
        <f>+D198/$D$207</f>
        <v>0</v>
      </c>
    </row>
    <row r="199" spans="1:5" ht="11.25" hidden="1" customHeight="1">
      <c r="A199" s="555"/>
      <c r="B199" s="284"/>
      <c r="C199" s="419"/>
      <c r="D199" s="89"/>
      <c r="E199" s="537"/>
    </row>
    <row r="200" spans="1:5" ht="11.25" hidden="1" customHeight="1">
      <c r="A200" s="73"/>
      <c r="B200" s="90"/>
      <c r="C200" s="68"/>
      <c r="D200" s="81"/>
      <c r="E200" s="540"/>
    </row>
    <row r="201" spans="1:5" ht="10.5" hidden="1">
      <c r="A201" s="555" t="s">
        <v>190</v>
      </c>
      <c r="B201" s="284" t="s">
        <v>191</v>
      </c>
      <c r="C201" s="365" t="s">
        <v>192</v>
      </c>
      <c r="D201" s="89">
        <f>+D203</f>
        <v>0</v>
      </c>
      <c r="E201" s="537">
        <f>+D201/$D$207</f>
        <v>0</v>
      </c>
    </row>
    <row r="202" spans="1:5" ht="10.5" hidden="1">
      <c r="A202" s="555"/>
      <c r="B202" s="284"/>
      <c r="C202" s="419"/>
      <c r="D202" s="89"/>
      <c r="E202" s="537"/>
    </row>
    <row r="203" spans="1:5" ht="10.5" hidden="1">
      <c r="A203" s="558">
        <v>4</v>
      </c>
      <c r="B203" s="292" t="s">
        <v>193</v>
      </c>
      <c r="C203" s="622" t="s">
        <v>194</v>
      </c>
      <c r="D203" s="539">
        <f>SUM(D204:D205)</f>
        <v>0</v>
      </c>
      <c r="E203" s="537">
        <f>+D203/$D$207</f>
        <v>0</v>
      </c>
    </row>
    <row r="204" spans="1:5" ht="10.199999999999999" hidden="1">
      <c r="A204" s="73">
        <v>4</v>
      </c>
      <c r="B204" s="90" t="s">
        <v>195</v>
      </c>
      <c r="C204" s="68" t="s">
        <v>196</v>
      </c>
      <c r="D204" s="81">
        <f>+'Detalle Prog I'!C132</f>
        <v>0</v>
      </c>
      <c r="E204" s="540">
        <f>+D204/$D$207</f>
        <v>0</v>
      </c>
    </row>
    <row r="205" spans="1:5" ht="10.199999999999999" hidden="1">
      <c r="A205" s="559">
        <v>4</v>
      </c>
      <c r="B205" s="90" t="s">
        <v>197</v>
      </c>
      <c r="C205" s="316" t="s">
        <v>198</v>
      </c>
      <c r="D205" s="81">
        <f>+'Detalle Prog I'!C133</f>
        <v>0</v>
      </c>
      <c r="E205" s="540">
        <f>+D205/$D$207</f>
        <v>0</v>
      </c>
    </row>
    <row r="206" spans="1:5" ht="10.5">
      <c r="A206" s="561"/>
      <c r="B206" s="510"/>
      <c r="C206" s="562"/>
      <c r="D206" s="544"/>
      <c r="E206" s="537"/>
    </row>
    <row r="207" spans="1:5" ht="18" customHeight="1">
      <c r="A207" s="741" t="s">
        <v>199</v>
      </c>
      <c r="B207" s="742"/>
      <c r="C207" s="743"/>
      <c r="D207" s="563">
        <f>+D82+D201+D108+D175+D151+D192</f>
        <v>-2100000</v>
      </c>
      <c r="E207" s="531">
        <f>+D207/D207</f>
        <v>1</v>
      </c>
    </row>
    <row r="208" spans="1:5" ht="10.8" customHeight="1">
      <c r="B208" s="310"/>
      <c r="C208" s="339"/>
      <c r="D208" s="310"/>
      <c r="E208" s="310"/>
    </row>
    <row r="209" spans="1:8" ht="10.8" customHeight="1">
      <c r="B209" s="310"/>
      <c r="C209" s="339"/>
      <c r="D209" s="310"/>
      <c r="E209" s="310"/>
    </row>
    <row r="210" spans="1:8" ht="10.8" customHeight="1">
      <c r="B210" s="310"/>
      <c r="C210" s="339"/>
      <c r="D210" s="310"/>
      <c r="E210" s="310"/>
    </row>
    <row r="211" spans="1:8" ht="10.5">
      <c r="B211" s="310"/>
      <c r="C211" s="480" t="s">
        <v>200</v>
      </c>
      <c r="D211" s="68"/>
      <c r="E211" s="350">
        <f>+D207</f>
        <v>-2100000</v>
      </c>
    </row>
    <row r="212" spans="1:8" ht="10.5">
      <c r="B212" s="310"/>
      <c r="C212" s="480"/>
      <c r="D212" s="350"/>
      <c r="E212" s="310"/>
      <c r="H212" s="302"/>
    </row>
    <row r="213" spans="1:8" ht="10.5">
      <c r="B213" s="310"/>
      <c r="C213" s="480"/>
      <c r="D213" s="350"/>
      <c r="E213" s="310"/>
      <c r="H213" s="302"/>
    </row>
    <row r="214" spans="1:8" ht="10.5">
      <c r="B214" s="310"/>
      <c r="C214" s="480"/>
      <c r="D214" s="350"/>
      <c r="E214" s="310"/>
      <c r="H214" s="302"/>
    </row>
    <row r="215" spans="1:8" ht="10.5">
      <c r="B215" s="310"/>
      <c r="C215" s="480"/>
      <c r="D215" s="350"/>
      <c r="E215" s="310"/>
      <c r="H215" s="302"/>
    </row>
    <row r="216" spans="1:8" ht="10.5">
      <c r="B216" s="310"/>
      <c r="C216" s="480"/>
      <c r="D216" s="350"/>
      <c r="E216" s="310"/>
      <c r="H216" s="302"/>
    </row>
    <row r="217" spans="1:8" ht="10.5">
      <c r="B217" s="310"/>
      <c r="C217" s="480"/>
      <c r="D217" s="350"/>
      <c r="E217" s="310"/>
      <c r="H217" s="302"/>
    </row>
    <row r="218" spans="1:8" ht="10.5">
      <c r="B218" s="310"/>
      <c r="C218" s="480"/>
      <c r="D218" s="350"/>
      <c r="E218" s="310"/>
      <c r="H218" s="302"/>
    </row>
    <row r="219" spans="1:8" ht="10.5">
      <c r="B219" s="310"/>
      <c r="C219" s="480"/>
      <c r="D219" s="350"/>
      <c r="E219" s="310"/>
      <c r="H219" s="302"/>
    </row>
    <row r="220" spans="1:8" ht="10.5">
      <c r="B220" s="310"/>
      <c r="C220" s="480"/>
      <c r="D220" s="350"/>
      <c r="E220" s="310"/>
      <c r="H220" s="302"/>
    </row>
    <row r="221" spans="1:8" ht="10.5">
      <c r="B221" s="310"/>
      <c r="C221" s="480"/>
      <c r="D221" s="350"/>
      <c r="E221" s="310"/>
      <c r="H221" s="302"/>
    </row>
    <row r="222" spans="1:8" ht="11.25" customHeight="1">
      <c r="A222" s="757" t="s">
        <v>201</v>
      </c>
      <c r="B222" s="757"/>
      <c r="C222" s="757"/>
    </row>
    <row r="223" spans="1:8" ht="11.25" customHeight="1">
      <c r="A223" s="311"/>
      <c r="B223" s="311"/>
      <c r="C223" s="311"/>
    </row>
    <row r="224" spans="1:8" ht="11.25" customHeight="1">
      <c r="B224" s="309"/>
      <c r="C224" s="447"/>
    </row>
    <row r="225" spans="1:5" ht="11.25" customHeight="1">
      <c r="B225" s="309"/>
      <c r="C225" s="447"/>
    </row>
    <row r="226" spans="1:5" ht="11.25" customHeight="1">
      <c r="B226" s="564" t="s">
        <v>202</v>
      </c>
      <c r="D226" s="565" t="s">
        <v>203</v>
      </c>
      <c r="E226" s="366" t="s">
        <v>204</v>
      </c>
    </row>
    <row r="227" spans="1:5" ht="11.25" customHeight="1">
      <c r="B227" s="309"/>
      <c r="C227" s="447"/>
    </row>
    <row r="228" spans="1:5" ht="11.25" customHeight="1">
      <c r="A228" s="735" t="s">
        <v>19</v>
      </c>
      <c r="B228" s="735"/>
      <c r="C228" s="758" t="s">
        <v>20</v>
      </c>
      <c r="D228" s="755" t="s">
        <v>21</v>
      </c>
      <c r="E228" s="750" t="s">
        <v>22</v>
      </c>
    </row>
    <row r="229" spans="1:5" ht="11.25" customHeight="1">
      <c r="A229" s="735"/>
      <c r="B229" s="735"/>
      <c r="C229" s="758"/>
      <c r="D229" s="755"/>
      <c r="E229" s="750"/>
    </row>
    <row r="230" spans="1:5" ht="11.25" customHeight="1">
      <c r="A230" s="532"/>
      <c r="B230" s="533"/>
      <c r="C230" s="353"/>
      <c r="D230" s="534"/>
      <c r="E230" s="535"/>
    </row>
    <row r="231" spans="1:5" ht="11.25" customHeight="1">
      <c r="A231" s="536" t="s">
        <v>23</v>
      </c>
      <c r="B231" s="284" t="s">
        <v>24</v>
      </c>
      <c r="C231" s="315" t="s">
        <v>25</v>
      </c>
      <c r="D231" s="89">
        <f>+D233+D236++D241+D245</f>
        <v>-1784873.33</v>
      </c>
      <c r="E231" s="537">
        <f>+D231/$D$276</f>
        <v>1</v>
      </c>
    </row>
    <row r="232" spans="1:5" ht="11.25" customHeight="1">
      <c r="A232" s="536"/>
      <c r="B232" s="284"/>
      <c r="C232" s="318"/>
      <c r="D232" s="89"/>
      <c r="E232" s="537"/>
    </row>
    <row r="233" spans="1:5" ht="11.25" hidden="1" customHeight="1">
      <c r="A233" s="538" t="s">
        <v>26</v>
      </c>
      <c r="B233" s="292" t="s">
        <v>27</v>
      </c>
      <c r="C233" s="321" t="s">
        <v>28</v>
      </c>
      <c r="D233" s="539">
        <f>+D234</f>
        <v>0</v>
      </c>
      <c r="E233" s="537">
        <f>+D233/$D$276</f>
        <v>0</v>
      </c>
    </row>
    <row r="234" spans="1:5" ht="11.25" hidden="1" customHeight="1">
      <c r="A234" s="499" t="s">
        <v>26</v>
      </c>
      <c r="B234" s="90" t="s">
        <v>29</v>
      </c>
      <c r="C234" s="316" t="s">
        <v>30</v>
      </c>
      <c r="D234" s="81">
        <v>0</v>
      </c>
      <c r="E234" s="540">
        <f>+D234/$D$276</f>
        <v>0</v>
      </c>
    </row>
    <row r="235" spans="1:5" ht="11.25" hidden="1" customHeight="1">
      <c r="A235" s="499"/>
      <c r="B235" s="90"/>
      <c r="D235" s="81"/>
      <c r="E235" s="540"/>
    </row>
    <row r="236" spans="1:5" ht="10.5">
      <c r="A236" s="566" t="s">
        <v>26</v>
      </c>
      <c r="B236" s="567" t="s">
        <v>41</v>
      </c>
      <c r="C236" s="568" t="s">
        <v>42</v>
      </c>
      <c r="D236" s="569">
        <f>SUM(D237:D239)</f>
        <v>-1784873.33</v>
      </c>
      <c r="E236" s="537">
        <f>+D236/$D$276</f>
        <v>1</v>
      </c>
    </row>
    <row r="237" spans="1:5" ht="10.199999999999999" hidden="1">
      <c r="A237" s="499" t="s">
        <v>26</v>
      </c>
      <c r="B237" s="90" t="s">
        <v>43</v>
      </c>
      <c r="C237" s="316" t="s">
        <v>44</v>
      </c>
      <c r="D237" s="570">
        <v>0</v>
      </c>
      <c r="E237" s="540">
        <f>+D237/$D$276</f>
        <v>0</v>
      </c>
    </row>
    <row r="238" spans="1:5" ht="10.199999999999999" hidden="1">
      <c r="A238" s="571" t="s">
        <v>26</v>
      </c>
      <c r="B238" s="572" t="s">
        <v>45</v>
      </c>
      <c r="C238" s="573" t="s">
        <v>46</v>
      </c>
      <c r="D238" s="570">
        <v>0</v>
      </c>
      <c r="E238" s="540">
        <f>+D238/$D$276</f>
        <v>0</v>
      </c>
    </row>
    <row r="239" spans="1:5" ht="10.199999999999999">
      <c r="A239" s="571"/>
      <c r="B239" s="277" t="s">
        <v>47</v>
      </c>
      <c r="C239" s="573" t="s">
        <v>48</v>
      </c>
      <c r="D239" s="570">
        <v>-1784873.33</v>
      </c>
      <c r="E239" s="540">
        <f>+D239/$D$276</f>
        <v>1</v>
      </c>
    </row>
    <row r="240" spans="1:5" ht="10.5" hidden="1">
      <c r="A240" s="571"/>
      <c r="B240" s="572"/>
      <c r="C240" s="573"/>
      <c r="D240" s="570"/>
      <c r="E240" s="574"/>
    </row>
    <row r="241" spans="1:5" ht="21" hidden="1">
      <c r="A241" s="575" t="s">
        <v>49</v>
      </c>
      <c r="B241" s="576" t="s">
        <v>50</v>
      </c>
      <c r="C241" s="577" t="s">
        <v>51</v>
      </c>
      <c r="D241" s="578">
        <f>SUM(D242:D243)</f>
        <v>0</v>
      </c>
      <c r="E241" s="537">
        <f>+D241/$D$276</f>
        <v>0</v>
      </c>
    </row>
    <row r="242" spans="1:5" ht="20.399999999999999" hidden="1">
      <c r="A242" s="579" t="s">
        <v>49</v>
      </c>
      <c r="B242" s="580" t="s">
        <v>52</v>
      </c>
      <c r="C242" s="390" t="s">
        <v>53</v>
      </c>
      <c r="D242" s="581">
        <v>0</v>
      </c>
      <c r="E242" s="540">
        <f>+D242/$D$276</f>
        <v>0</v>
      </c>
    </row>
    <row r="243" spans="1:5" ht="10.199999999999999" hidden="1">
      <c r="A243" s="579" t="s">
        <v>49</v>
      </c>
      <c r="B243" s="580" t="s">
        <v>54</v>
      </c>
      <c r="C243" s="390" t="s">
        <v>55</v>
      </c>
      <c r="D243" s="581">
        <v>0</v>
      </c>
      <c r="E243" s="540">
        <f>+D243/$D$276</f>
        <v>0</v>
      </c>
    </row>
    <row r="244" spans="1:5" ht="10.5" hidden="1">
      <c r="A244" s="582"/>
      <c r="B244" s="580"/>
      <c r="C244" s="583"/>
      <c r="D244" s="581"/>
      <c r="E244" s="574"/>
    </row>
    <row r="245" spans="1:5" ht="21" hidden="1">
      <c r="A245" s="575" t="s">
        <v>49</v>
      </c>
      <c r="B245" s="576" t="s">
        <v>56</v>
      </c>
      <c r="C245" s="577" t="s">
        <v>57</v>
      </c>
      <c r="D245" s="578">
        <f>SUM(D246:D248)</f>
        <v>0</v>
      </c>
      <c r="E245" s="537">
        <f>+D245/$D$276</f>
        <v>0</v>
      </c>
    </row>
    <row r="246" spans="1:5" ht="20.399999999999999" hidden="1">
      <c r="A246" s="579" t="s">
        <v>49</v>
      </c>
      <c r="B246" s="580" t="s">
        <v>58</v>
      </c>
      <c r="C246" s="390" t="s">
        <v>59</v>
      </c>
      <c r="D246" s="581">
        <v>0</v>
      </c>
      <c r="E246" s="540">
        <f>+D246/$D$276</f>
        <v>0</v>
      </c>
    </row>
    <row r="247" spans="1:5" ht="20.399999999999999" hidden="1">
      <c r="A247" s="584" t="s">
        <v>49</v>
      </c>
      <c r="B247" s="585" t="s">
        <v>60</v>
      </c>
      <c r="C247" s="586" t="s">
        <v>61</v>
      </c>
      <c r="D247" s="581">
        <v>0</v>
      </c>
      <c r="E247" s="540">
        <f>+D247/$D$276</f>
        <v>0</v>
      </c>
    </row>
    <row r="248" spans="1:5" ht="10.199999999999999" hidden="1">
      <c r="A248" s="584" t="s">
        <v>49</v>
      </c>
      <c r="B248" s="585" t="s">
        <v>62</v>
      </c>
      <c r="C248" s="586" t="s">
        <v>63</v>
      </c>
      <c r="D248" s="581">
        <v>0</v>
      </c>
      <c r="E248" s="540">
        <f>+D248/$D$276</f>
        <v>0</v>
      </c>
    </row>
    <row r="249" spans="1:5" ht="10.199999999999999" hidden="1">
      <c r="A249" s="584"/>
      <c r="B249" s="580"/>
      <c r="C249" s="390"/>
      <c r="D249" s="581"/>
      <c r="E249" s="540"/>
    </row>
    <row r="250" spans="1:5" ht="10.199999999999999" hidden="1">
      <c r="A250" s="584"/>
      <c r="B250" s="580"/>
      <c r="C250" s="390"/>
      <c r="D250" s="581"/>
      <c r="E250" s="540"/>
    </row>
    <row r="251" spans="1:5" ht="10.5" hidden="1">
      <c r="A251" s="587" t="s">
        <v>64</v>
      </c>
      <c r="B251" s="588" t="s">
        <v>205</v>
      </c>
      <c r="C251" s="315" t="s">
        <v>65</v>
      </c>
      <c r="D251" s="89">
        <f>+D253</f>
        <v>0</v>
      </c>
      <c r="E251" s="537">
        <f>+D251/$D$276</f>
        <v>0</v>
      </c>
    </row>
    <row r="252" spans="1:5" ht="10.199999999999999" hidden="1">
      <c r="A252" s="584"/>
      <c r="B252" s="580"/>
      <c r="C252" s="390"/>
      <c r="D252" s="581"/>
      <c r="E252" s="540"/>
    </row>
    <row r="253" spans="1:5" ht="10.5" hidden="1">
      <c r="A253" s="589" t="s">
        <v>64</v>
      </c>
      <c r="B253" s="576" t="s">
        <v>89</v>
      </c>
      <c r="C253" s="577" t="s">
        <v>206</v>
      </c>
      <c r="D253" s="578">
        <f>SUM(D254:D255)</f>
        <v>0</v>
      </c>
      <c r="E253" s="537">
        <f>+D253/$D$276</f>
        <v>0</v>
      </c>
    </row>
    <row r="254" spans="1:5" ht="10.199999999999999" hidden="1">
      <c r="A254" s="584" t="s">
        <v>64</v>
      </c>
      <c r="B254" s="580" t="s">
        <v>207</v>
      </c>
      <c r="C254" s="390" t="s">
        <v>208</v>
      </c>
      <c r="D254" s="581">
        <v>0</v>
      </c>
      <c r="E254" s="540">
        <f>+D254/$D$276</f>
        <v>0</v>
      </c>
    </row>
    <row r="255" spans="1:5" ht="10.199999999999999" hidden="1">
      <c r="A255" s="499" t="s">
        <v>64</v>
      </c>
      <c r="B255" s="90" t="s">
        <v>91</v>
      </c>
      <c r="C255" s="316" t="s">
        <v>92</v>
      </c>
      <c r="D255" s="81">
        <v>0</v>
      </c>
      <c r="E255" s="540">
        <f>+D255/$D$276</f>
        <v>0</v>
      </c>
    </row>
    <row r="256" spans="1:5" ht="11.25" hidden="1" customHeight="1">
      <c r="A256" s="559"/>
      <c r="B256" s="90"/>
      <c r="D256" s="81"/>
      <c r="E256" s="540"/>
    </row>
    <row r="257" spans="1:6" ht="11.25" hidden="1" customHeight="1">
      <c r="A257" s="559"/>
      <c r="B257" s="90"/>
      <c r="D257" s="81"/>
      <c r="E257" s="540"/>
    </row>
    <row r="258" spans="1:6" ht="11.25" hidden="1" customHeight="1">
      <c r="A258" s="536" t="s">
        <v>64</v>
      </c>
      <c r="B258" s="284">
        <v>2</v>
      </c>
      <c r="C258" s="315" t="s">
        <v>122</v>
      </c>
      <c r="D258" s="89">
        <f>+D264+D260</f>
        <v>0</v>
      </c>
      <c r="E258" s="537" t="e">
        <f>+D258/$D$359</f>
        <v>#DIV/0!</v>
      </c>
    </row>
    <row r="259" spans="1:6" ht="11.25" hidden="1" customHeight="1">
      <c r="A259" s="536"/>
      <c r="B259" s="284"/>
      <c r="C259" s="315"/>
      <c r="D259" s="89"/>
      <c r="E259" s="537"/>
    </row>
    <row r="260" spans="1:6" ht="11.25" hidden="1" customHeight="1">
      <c r="A260" s="553" t="s">
        <v>64</v>
      </c>
      <c r="B260" s="542" t="s">
        <v>123</v>
      </c>
      <c r="C260" s="330" t="s">
        <v>124</v>
      </c>
      <c r="D260" s="539">
        <f>SUM(D261:D263)</f>
        <v>0</v>
      </c>
      <c r="E260" s="537">
        <f>+D260/$D$276</f>
        <v>0</v>
      </c>
    </row>
    <row r="261" spans="1:6" ht="11.25" hidden="1" customHeight="1">
      <c r="A261" s="545" t="s">
        <v>64</v>
      </c>
      <c r="B261" s="277" t="s">
        <v>125</v>
      </c>
      <c r="C261" s="556" t="s">
        <v>126</v>
      </c>
      <c r="D261" s="81">
        <v>0</v>
      </c>
      <c r="E261" s="540">
        <f>+D261/$D$276</f>
        <v>0</v>
      </c>
    </row>
    <row r="262" spans="1:6" ht="11.25" hidden="1" customHeight="1">
      <c r="A262" s="536"/>
      <c r="B262" s="284"/>
      <c r="C262" s="315"/>
      <c r="D262" s="89"/>
      <c r="E262" s="537"/>
    </row>
    <row r="263" spans="1:6" ht="11.4" hidden="1" customHeight="1">
      <c r="A263" s="536"/>
      <c r="B263" s="284"/>
      <c r="C263" s="315"/>
      <c r="D263" s="89"/>
      <c r="E263" s="537"/>
    </row>
    <row r="264" spans="1:6" ht="11.25" hidden="1" customHeight="1">
      <c r="A264" s="502" t="s">
        <v>64</v>
      </c>
      <c r="B264" s="542">
        <v>2.99</v>
      </c>
      <c r="C264" s="330" t="s">
        <v>209</v>
      </c>
      <c r="D264" s="543">
        <f>SUM(D265:D267)</f>
        <v>0</v>
      </c>
      <c r="E264" s="537">
        <f>+D264/$D$276</f>
        <v>0</v>
      </c>
    </row>
    <row r="265" spans="1:6" ht="11.25" hidden="1" customHeight="1">
      <c r="A265" s="496" t="s">
        <v>64</v>
      </c>
      <c r="B265" s="411" t="s">
        <v>151</v>
      </c>
      <c r="C265" s="287" t="s">
        <v>152</v>
      </c>
      <c r="D265" s="544">
        <v>0</v>
      </c>
      <c r="E265" s="540" t="e">
        <f>+D265/$D$359</f>
        <v>#DIV/0!</v>
      </c>
    </row>
    <row r="266" spans="1:6" ht="11.25" hidden="1" customHeight="1">
      <c r="A266" s="496" t="s">
        <v>64</v>
      </c>
      <c r="B266" s="411" t="s">
        <v>153</v>
      </c>
      <c r="C266" s="287" t="s">
        <v>154</v>
      </c>
      <c r="D266" s="544">
        <v>0</v>
      </c>
      <c r="E266" s="540">
        <f>+D266/$D$276</f>
        <v>0</v>
      </c>
    </row>
    <row r="267" spans="1:6" ht="11.25" hidden="1" customHeight="1">
      <c r="A267" s="496" t="s">
        <v>64</v>
      </c>
      <c r="B267" s="411" t="s">
        <v>155</v>
      </c>
      <c r="C267" s="287" t="s">
        <v>156</v>
      </c>
      <c r="D267" s="544">
        <v>0</v>
      </c>
      <c r="E267" s="540" t="e">
        <f>+D267/$D$359</f>
        <v>#DIV/0!</v>
      </c>
      <c r="F267" s="316"/>
    </row>
    <row r="268" spans="1:6" ht="11.25" hidden="1" customHeight="1">
      <c r="A268" s="496"/>
      <c r="B268" s="411"/>
      <c r="C268" s="287"/>
      <c r="D268" s="544"/>
      <c r="E268" s="540"/>
      <c r="F268" s="316"/>
    </row>
    <row r="269" spans="1:6" ht="11.25" hidden="1" customHeight="1">
      <c r="A269" s="496"/>
      <c r="B269" s="411"/>
      <c r="C269" s="287"/>
      <c r="D269" s="544"/>
      <c r="E269" s="540"/>
      <c r="F269" s="316"/>
    </row>
    <row r="270" spans="1:6" ht="11.25" hidden="1" customHeight="1">
      <c r="A270" s="536">
        <v>4</v>
      </c>
      <c r="B270" s="284" t="s">
        <v>193</v>
      </c>
      <c r="C270" s="315" t="s">
        <v>194</v>
      </c>
      <c r="D270" s="543">
        <f>+D272</f>
        <v>0</v>
      </c>
      <c r="E270" s="537">
        <f>+D270/$D$276</f>
        <v>0</v>
      </c>
      <c r="F270" s="316"/>
    </row>
    <row r="271" spans="1:6" ht="11.25" hidden="1" customHeight="1">
      <c r="A271" s="584"/>
      <c r="B271" s="585"/>
      <c r="C271" s="586"/>
      <c r="D271" s="581"/>
      <c r="E271" s="590"/>
    </row>
    <row r="272" spans="1:6" ht="11.25" hidden="1" customHeight="1">
      <c r="A272" s="538">
        <v>4</v>
      </c>
      <c r="B272" s="292" t="s">
        <v>193</v>
      </c>
      <c r="C272" s="321" t="s">
        <v>194</v>
      </c>
      <c r="D272" s="578">
        <f>SUM(D273:D274)</f>
        <v>0</v>
      </c>
      <c r="E272" s="537">
        <f>+D272/$D$276</f>
        <v>0</v>
      </c>
    </row>
    <row r="273" spans="1:5" ht="11.25" hidden="1" customHeight="1">
      <c r="A273" s="499">
        <v>4</v>
      </c>
      <c r="B273" s="572" t="s">
        <v>195</v>
      </c>
      <c r="C273" s="316" t="s">
        <v>196</v>
      </c>
      <c r="D273" s="581">
        <v>0</v>
      </c>
      <c r="E273" s="537"/>
    </row>
    <row r="274" spans="1:5" ht="11.25" hidden="1" customHeight="1">
      <c r="A274" s="499">
        <v>4</v>
      </c>
      <c r="B274" s="572" t="s">
        <v>197</v>
      </c>
      <c r="C274" s="316" t="s">
        <v>198</v>
      </c>
      <c r="D274" s="581">
        <v>0</v>
      </c>
      <c r="E274" s="540">
        <f>+D274/$D$276</f>
        <v>0</v>
      </c>
    </row>
    <row r="275" spans="1:5" ht="11.25" customHeight="1">
      <c r="A275" s="499"/>
      <c r="B275" s="90"/>
      <c r="D275" s="81"/>
      <c r="E275" s="540"/>
    </row>
    <row r="276" spans="1:5" ht="18" customHeight="1">
      <c r="A276" s="741" t="s">
        <v>210</v>
      </c>
      <c r="B276" s="742"/>
      <c r="C276" s="743"/>
      <c r="D276" s="563">
        <f>+D231+D267+D251+D258</f>
        <v>-1784873.33</v>
      </c>
      <c r="E276" s="531">
        <f>+D276/D276</f>
        <v>1</v>
      </c>
    </row>
    <row r="277" spans="1:5" ht="11.25" hidden="1" customHeight="1">
      <c r="B277" s="309"/>
      <c r="C277" s="447"/>
    </row>
    <row r="278" spans="1:5" ht="11.25" hidden="1" customHeight="1">
      <c r="B278" s="309"/>
      <c r="C278" s="447"/>
    </row>
    <row r="279" spans="1:5" ht="11.25" hidden="1" customHeight="1">
      <c r="B279" s="309"/>
      <c r="C279" s="447"/>
    </row>
    <row r="280" spans="1:5" ht="11.25" hidden="1" customHeight="1">
      <c r="B280" s="309"/>
      <c r="C280" s="447"/>
    </row>
    <row r="281" spans="1:5" ht="11.25" hidden="1" customHeight="1">
      <c r="B281" s="309"/>
      <c r="C281" s="447"/>
    </row>
    <row r="282" spans="1:5" ht="11.25" hidden="1" customHeight="1">
      <c r="B282" s="564" t="s">
        <v>211</v>
      </c>
      <c r="D282" s="565" t="s">
        <v>212</v>
      </c>
      <c r="E282" s="366" t="s">
        <v>213</v>
      </c>
    </row>
    <row r="283" spans="1:5" ht="11.25" hidden="1" customHeight="1">
      <c r="C283" s="480"/>
      <c r="D283" s="350"/>
    </row>
    <row r="284" spans="1:5" ht="10.199999999999999" hidden="1">
      <c r="A284" s="735" t="s">
        <v>19</v>
      </c>
      <c r="B284" s="735"/>
      <c r="C284" s="758" t="s">
        <v>20</v>
      </c>
      <c r="D284" s="755" t="s">
        <v>21</v>
      </c>
      <c r="E284" s="750" t="s">
        <v>22</v>
      </c>
    </row>
    <row r="285" spans="1:5" ht="10.199999999999999" hidden="1">
      <c r="A285" s="735"/>
      <c r="B285" s="735"/>
      <c r="C285" s="758"/>
      <c r="D285" s="755"/>
      <c r="E285" s="750"/>
    </row>
    <row r="286" spans="1:5" ht="10.5" hidden="1">
      <c r="A286" s="532"/>
      <c r="B286" s="533"/>
      <c r="C286" s="353"/>
      <c r="D286" s="534"/>
      <c r="E286" s="535"/>
    </row>
    <row r="287" spans="1:5" ht="10.5" hidden="1">
      <c r="A287" s="536" t="s">
        <v>23</v>
      </c>
      <c r="B287" s="284" t="s">
        <v>24</v>
      </c>
      <c r="C287" s="315" t="s">
        <v>25</v>
      </c>
      <c r="D287" s="89">
        <f>+D289+D292+D296+D300</f>
        <v>0</v>
      </c>
      <c r="E287" s="537" t="e">
        <f>+D287/$D$359</f>
        <v>#DIV/0!</v>
      </c>
    </row>
    <row r="288" spans="1:5" ht="10.5" hidden="1">
      <c r="A288" s="536"/>
      <c r="B288" s="284"/>
      <c r="C288" s="318"/>
      <c r="D288" s="89"/>
      <c r="E288" s="537"/>
    </row>
    <row r="289" spans="1:7" ht="10.5" hidden="1">
      <c r="A289" s="538" t="s">
        <v>26</v>
      </c>
      <c r="B289" s="292" t="s">
        <v>27</v>
      </c>
      <c r="C289" s="321" t="s">
        <v>28</v>
      </c>
      <c r="D289" s="539">
        <f>SUM(D290:D290)</f>
        <v>0</v>
      </c>
      <c r="E289" s="537" t="e">
        <f>+D289/$D$359</f>
        <v>#DIV/0!</v>
      </c>
    </row>
    <row r="290" spans="1:7" ht="10.199999999999999" hidden="1">
      <c r="A290" s="499" t="s">
        <v>26</v>
      </c>
      <c r="B290" s="90" t="s">
        <v>29</v>
      </c>
      <c r="C290" s="316" t="s">
        <v>30</v>
      </c>
      <c r="D290" s="81">
        <v>0</v>
      </c>
      <c r="E290" s="540" t="e">
        <f>+D290/$D$359</f>
        <v>#DIV/0!</v>
      </c>
    </row>
    <row r="291" spans="1:7" ht="10.199999999999999" hidden="1" customHeight="1">
      <c r="A291" s="499"/>
      <c r="B291" s="90"/>
      <c r="D291" s="81"/>
      <c r="E291" s="540"/>
    </row>
    <row r="292" spans="1:7" ht="10.199999999999999" hidden="1" customHeight="1">
      <c r="A292" s="538" t="s">
        <v>26</v>
      </c>
      <c r="B292" s="292" t="s">
        <v>41</v>
      </c>
      <c r="C292" s="321" t="s">
        <v>42</v>
      </c>
      <c r="D292" s="539">
        <f>SUM(D293:D294)</f>
        <v>0</v>
      </c>
      <c r="E292" s="537" t="e">
        <f>+D292/$D$359</f>
        <v>#DIV/0!</v>
      </c>
    </row>
    <row r="293" spans="1:7" ht="10.199999999999999" hidden="1" customHeight="1">
      <c r="A293" s="499" t="s">
        <v>26</v>
      </c>
      <c r="B293" s="90" t="s">
        <v>43</v>
      </c>
      <c r="C293" s="316" t="s">
        <v>44</v>
      </c>
      <c r="D293" s="81">
        <v>0</v>
      </c>
      <c r="E293" s="540" t="e">
        <f>+D293/$D$359</f>
        <v>#DIV/0!</v>
      </c>
    </row>
    <row r="294" spans="1:7" ht="10.199999999999999" hidden="1" customHeight="1">
      <c r="A294" s="499" t="s">
        <v>26</v>
      </c>
      <c r="B294" s="90" t="s">
        <v>45</v>
      </c>
      <c r="C294" s="316" t="s">
        <v>46</v>
      </c>
      <c r="D294" s="81">
        <v>0</v>
      </c>
      <c r="E294" s="540" t="e">
        <f>+D294/$D$359</f>
        <v>#DIV/0!</v>
      </c>
    </row>
    <row r="295" spans="1:7" ht="10.199999999999999" hidden="1" customHeight="1">
      <c r="A295" s="499"/>
      <c r="B295" s="90"/>
      <c r="D295" s="81"/>
      <c r="E295" s="537"/>
    </row>
    <row r="296" spans="1:7" ht="20.399999999999999" hidden="1" customHeight="1">
      <c r="A296" s="502" t="s">
        <v>49</v>
      </c>
      <c r="B296" s="542" t="s">
        <v>50</v>
      </c>
      <c r="C296" s="330" t="s">
        <v>51</v>
      </c>
      <c r="D296" s="543">
        <f>SUM(D297:D298)</f>
        <v>0</v>
      </c>
      <c r="E296" s="537" t="e">
        <f>+D296/$D$359</f>
        <v>#DIV/0!</v>
      </c>
    </row>
    <row r="297" spans="1:7" ht="20.399999999999999" hidden="1" customHeight="1">
      <c r="A297" s="279" t="s">
        <v>49</v>
      </c>
      <c r="B297" s="277" t="s">
        <v>52</v>
      </c>
      <c r="C297" s="334" t="s">
        <v>53</v>
      </c>
      <c r="D297" s="544">
        <v>0</v>
      </c>
      <c r="E297" s="540" t="e">
        <f>+D297/$D$359</f>
        <v>#DIV/0!</v>
      </c>
      <c r="G297" s="374"/>
    </row>
    <row r="298" spans="1:7" ht="10.199999999999999" hidden="1" customHeight="1">
      <c r="A298" s="279" t="s">
        <v>49</v>
      </c>
      <c r="B298" s="277" t="s">
        <v>54</v>
      </c>
      <c r="C298" s="334" t="s">
        <v>55</v>
      </c>
      <c r="D298" s="544">
        <v>0</v>
      </c>
      <c r="E298" s="540" t="e">
        <f>+D298/$D$359</f>
        <v>#DIV/0!</v>
      </c>
    </row>
    <row r="299" spans="1:7" ht="10.199999999999999" hidden="1" customHeight="1">
      <c r="A299" s="288"/>
      <c r="B299" s="277"/>
      <c r="C299" s="337"/>
      <c r="D299" s="544"/>
      <c r="E299" s="537"/>
      <c r="G299" s="374"/>
    </row>
    <row r="300" spans="1:7" ht="20.399999999999999" hidden="1" customHeight="1">
      <c r="A300" s="502" t="s">
        <v>49</v>
      </c>
      <c r="B300" s="542" t="s">
        <v>56</v>
      </c>
      <c r="C300" s="330" t="s">
        <v>57</v>
      </c>
      <c r="D300" s="543">
        <f>SUM(D301:D303)</f>
        <v>0</v>
      </c>
      <c r="E300" s="537" t="e">
        <f>+D300/$D$359</f>
        <v>#DIV/0!</v>
      </c>
    </row>
    <row r="301" spans="1:7" ht="20.399999999999999" hidden="1" customHeight="1">
      <c r="A301" s="279" t="s">
        <v>49</v>
      </c>
      <c r="B301" s="277" t="s">
        <v>58</v>
      </c>
      <c r="C301" s="334" t="s">
        <v>59</v>
      </c>
      <c r="D301" s="544">
        <v>0</v>
      </c>
      <c r="E301" s="540" t="e">
        <f>+D301/$D$359</f>
        <v>#DIV/0!</v>
      </c>
    </row>
    <row r="302" spans="1:7" ht="20.399999999999999" hidden="1" customHeight="1">
      <c r="A302" s="496" t="s">
        <v>49</v>
      </c>
      <c r="B302" s="411" t="s">
        <v>60</v>
      </c>
      <c r="C302" s="287" t="s">
        <v>61</v>
      </c>
      <c r="D302" s="544">
        <v>0</v>
      </c>
      <c r="E302" s="540" t="e">
        <f>+D302/$D$359</f>
        <v>#DIV/0!</v>
      </c>
    </row>
    <row r="303" spans="1:7" ht="10.199999999999999" hidden="1" customHeight="1">
      <c r="A303" s="496" t="s">
        <v>49</v>
      </c>
      <c r="B303" s="411" t="s">
        <v>62</v>
      </c>
      <c r="C303" s="287" t="s">
        <v>63</v>
      </c>
      <c r="D303" s="544">
        <v>0</v>
      </c>
      <c r="E303" s="540" t="e">
        <f>+D303/$D$359</f>
        <v>#DIV/0!</v>
      </c>
    </row>
    <row r="304" spans="1:7" ht="10.199999999999999" hidden="1" customHeight="1">
      <c r="A304" s="496"/>
      <c r="B304" s="411"/>
      <c r="C304" s="287"/>
      <c r="D304" s="544"/>
      <c r="E304" s="540"/>
    </row>
    <row r="305" spans="1:5" ht="10.199999999999999" hidden="1" customHeight="1">
      <c r="A305" s="496"/>
      <c r="B305" s="411"/>
      <c r="C305" s="287"/>
      <c r="D305" s="544"/>
      <c r="E305" s="540"/>
    </row>
    <row r="306" spans="1:5" ht="10.199999999999999" hidden="1" customHeight="1">
      <c r="A306" s="536" t="s">
        <v>64</v>
      </c>
      <c r="B306" s="284" t="s">
        <v>205</v>
      </c>
      <c r="C306" s="315" t="s">
        <v>65</v>
      </c>
      <c r="D306" s="89">
        <f>+D311+D316+D319+D308+D323</f>
        <v>0</v>
      </c>
      <c r="E306" s="537" t="e">
        <f>+D306/$D$359</f>
        <v>#DIV/0!</v>
      </c>
    </row>
    <row r="307" spans="1:5" ht="10.199999999999999" hidden="1" customHeight="1">
      <c r="A307" s="536"/>
      <c r="B307" s="284"/>
      <c r="C307" s="318"/>
      <c r="D307" s="89"/>
      <c r="E307" s="537"/>
    </row>
    <row r="308" spans="1:5" ht="10.199999999999999" hidden="1" customHeight="1">
      <c r="A308" s="538" t="s">
        <v>64</v>
      </c>
      <c r="B308" s="292" t="s">
        <v>66</v>
      </c>
      <c r="C308" s="321" t="s">
        <v>67</v>
      </c>
      <c r="D308" s="539">
        <f>+D309</f>
        <v>0</v>
      </c>
      <c r="E308" s="537" t="e">
        <f>+D308/$D$359</f>
        <v>#DIV/0!</v>
      </c>
    </row>
    <row r="309" spans="1:5" ht="10.199999999999999" hidden="1" customHeight="1">
      <c r="A309" s="499" t="s">
        <v>64</v>
      </c>
      <c r="B309" s="90" t="s">
        <v>70</v>
      </c>
      <c r="C309" s="316" t="s">
        <v>71</v>
      </c>
      <c r="D309" s="81">
        <v>0</v>
      </c>
      <c r="E309" s="540" t="e">
        <f>+D309/$D$359</f>
        <v>#DIV/0!</v>
      </c>
    </row>
    <row r="310" spans="1:5" ht="10.199999999999999" hidden="1" customHeight="1">
      <c r="A310" s="536"/>
      <c r="B310" s="284"/>
      <c r="C310" s="318"/>
      <c r="D310" s="89"/>
      <c r="E310" s="537"/>
    </row>
    <row r="311" spans="1:5" ht="10.199999999999999" hidden="1" customHeight="1">
      <c r="A311" s="538" t="s">
        <v>64</v>
      </c>
      <c r="B311" s="292">
        <v>1.03</v>
      </c>
      <c r="C311" s="321" t="s">
        <v>78</v>
      </c>
      <c r="D311" s="539">
        <f>SUM(D312:D314)</f>
        <v>0</v>
      </c>
      <c r="E311" s="537" t="e">
        <f>+D311/$D$359</f>
        <v>#DIV/0!</v>
      </c>
    </row>
    <row r="312" spans="1:5" ht="10.199999999999999" hidden="1" customHeight="1">
      <c r="A312" s="499" t="s">
        <v>64</v>
      </c>
      <c r="B312" s="90" t="s">
        <v>79</v>
      </c>
      <c r="C312" s="316" t="s">
        <v>80</v>
      </c>
      <c r="D312" s="81">
        <v>0</v>
      </c>
      <c r="E312" s="540" t="e">
        <f>+D312/$D$359</f>
        <v>#DIV/0!</v>
      </c>
    </row>
    <row r="313" spans="1:5" ht="10.199999999999999" hidden="1" customHeight="1">
      <c r="A313" s="545" t="s">
        <v>64</v>
      </c>
      <c r="B313" s="411" t="s">
        <v>214</v>
      </c>
      <c r="C313" s="556" t="s">
        <v>215</v>
      </c>
      <c r="D313" s="81">
        <v>0</v>
      </c>
      <c r="E313" s="540" t="e">
        <f>+D313/$D$359</f>
        <v>#DIV/0!</v>
      </c>
    </row>
    <row r="314" spans="1:5" ht="10.199999999999999" hidden="1" customHeight="1">
      <c r="A314" s="499" t="s">
        <v>64</v>
      </c>
      <c r="B314" s="90" t="s">
        <v>81</v>
      </c>
      <c r="C314" s="316" t="s">
        <v>82</v>
      </c>
      <c r="D314" s="81">
        <v>0</v>
      </c>
      <c r="E314" s="540" t="e">
        <f>+D314/$D$359</f>
        <v>#DIV/0!</v>
      </c>
    </row>
    <row r="315" spans="1:5" ht="10.199999999999999" hidden="1" customHeight="1">
      <c r="A315" s="499"/>
      <c r="B315" s="90"/>
      <c r="D315" s="81"/>
      <c r="E315" s="537"/>
    </row>
    <row r="316" spans="1:5" ht="10.199999999999999" hidden="1" customHeight="1">
      <c r="A316" s="538" t="s">
        <v>64</v>
      </c>
      <c r="B316" s="292">
        <v>1.04</v>
      </c>
      <c r="C316" s="321" t="s">
        <v>90</v>
      </c>
      <c r="D316" s="539">
        <f>SUM(D317:D317)</f>
        <v>0</v>
      </c>
      <c r="E316" s="537" t="e">
        <f>+D316/$D$359</f>
        <v>#DIV/0!</v>
      </c>
    </row>
    <row r="317" spans="1:5" ht="10.199999999999999" hidden="1" customHeight="1">
      <c r="A317" s="499" t="s">
        <v>64</v>
      </c>
      <c r="B317" s="90" t="s">
        <v>207</v>
      </c>
      <c r="C317" s="316" t="s">
        <v>216</v>
      </c>
      <c r="D317" s="81">
        <v>0</v>
      </c>
      <c r="E317" s="540" t="e">
        <f>+D317/$D$359</f>
        <v>#DIV/0!</v>
      </c>
    </row>
    <row r="318" spans="1:5" ht="10.199999999999999" hidden="1" customHeight="1">
      <c r="A318" s="496"/>
      <c r="B318" s="411"/>
      <c r="C318" s="287"/>
      <c r="D318" s="544"/>
      <c r="E318" s="540"/>
    </row>
    <row r="319" spans="1:5" ht="10.199999999999999" hidden="1" customHeight="1">
      <c r="A319" s="538" t="s">
        <v>64</v>
      </c>
      <c r="B319" s="292">
        <v>1.08</v>
      </c>
      <c r="C319" s="321" t="s">
        <v>103</v>
      </c>
      <c r="D319" s="539">
        <f>+D320+D321</f>
        <v>0</v>
      </c>
      <c r="E319" s="537" t="e">
        <f>+D319/$D$359</f>
        <v>#DIV/0!</v>
      </c>
    </row>
    <row r="320" spans="1:5" ht="10.199999999999999" hidden="1">
      <c r="A320" s="80" t="s">
        <v>64</v>
      </c>
      <c r="B320" s="90" t="s">
        <v>108</v>
      </c>
      <c r="C320" s="303" t="s">
        <v>109</v>
      </c>
      <c r="D320" s="81">
        <v>0</v>
      </c>
      <c r="E320" s="540" t="e">
        <f>+D320/$D$359</f>
        <v>#DIV/0!</v>
      </c>
    </row>
    <row r="321" spans="1:5" ht="10.199999999999999" hidden="1" customHeight="1">
      <c r="A321" s="496" t="s">
        <v>64</v>
      </c>
      <c r="B321" s="411" t="s">
        <v>110</v>
      </c>
      <c r="C321" s="287" t="s">
        <v>111</v>
      </c>
      <c r="D321" s="544">
        <v>0</v>
      </c>
      <c r="E321" s="540" t="e">
        <f>+D321/$D$359</f>
        <v>#DIV/0!</v>
      </c>
    </row>
    <row r="322" spans="1:5" ht="10.199999999999999" hidden="1" customHeight="1">
      <c r="A322" s="496"/>
      <c r="B322" s="411"/>
      <c r="C322" s="287"/>
      <c r="D322" s="544"/>
      <c r="E322" s="540"/>
    </row>
    <row r="323" spans="1:5" ht="10.199999999999999" hidden="1" customHeight="1">
      <c r="A323" s="538" t="s">
        <v>64</v>
      </c>
      <c r="B323" s="292" t="s">
        <v>118</v>
      </c>
      <c r="C323" s="321" t="s">
        <v>119</v>
      </c>
      <c r="D323" s="539">
        <f>+D324</f>
        <v>0</v>
      </c>
      <c r="E323" s="537" t="e">
        <f>+D323/$D$359</f>
        <v>#DIV/0!</v>
      </c>
    </row>
    <row r="324" spans="1:5" ht="10.199999999999999" hidden="1" customHeight="1">
      <c r="A324" s="80" t="s">
        <v>64</v>
      </c>
      <c r="B324" s="90" t="s">
        <v>120</v>
      </c>
      <c r="C324" s="303" t="s">
        <v>121</v>
      </c>
      <c r="D324" s="544">
        <v>0</v>
      </c>
      <c r="E324" s="540" t="e">
        <f>+D324/$D$359</f>
        <v>#DIV/0!</v>
      </c>
    </row>
    <row r="325" spans="1:5" ht="10.199999999999999" hidden="1" customHeight="1">
      <c r="A325" s="496"/>
      <c r="B325" s="411"/>
      <c r="C325" s="287"/>
      <c r="D325" s="544"/>
      <c r="E325" s="540"/>
    </row>
    <row r="326" spans="1:5" ht="10.199999999999999" hidden="1" customHeight="1">
      <c r="A326" s="496"/>
      <c r="B326" s="411"/>
      <c r="C326" s="287"/>
      <c r="D326" s="544"/>
      <c r="E326" s="540"/>
    </row>
    <row r="327" spans="1:5" ht="10.199999999999999" hidden="1" customHeight="1">
      <c r="A327" s="536" t="s">
        <v>64</v>
      </c>
      <c r="B327" s="284">
        <v>2</v>
      </c>
      <c r="C327" s="315" t="s">
        <v>122</v>
      </c>
      <c r="D327" s="89">
        <f>+D329+D337+D341+D334</f>
        <v>0</v>
      </c>
      <c r="E327" s="537" t="e">
        <f>+D327/$D$359</f>
        <v>#DIV/0!</v>
      </c>
    </row>
    <row r="328" spans="1:5" ht="10.199999999999999" hidden="1" customHeight="1">
      <c r="A328" s="536"/>
      <c r="B328" s="284"/>
      <c r="C328" s="318"/>
      <c r="D328" s="89"/>
      <c r="E328" s="537"/>
    </row>
    <row r="329" spans="1:5" ht="10.199999999999999" hidden="1" customHeight="1">
      <c r="A329" s="538" t="s">
        <v>64</v>
      </c>
      <c r="B329" s="292">
        <v>2.0099999999999998</v>
      </c>
      <c r="C329" s="321" t="s">
        <v>124</v>
      </c>
      <c r="D329" s="539">
        <f>+D332+D331+D330</f>
        <v>0</v>
      </c>
      <c r="E329" s="537" t="e">
        <f>+D329/$D$359</f>
        <v>#DIV/0!</v>
      </c>
    </row>
    <row r="330" spans="1:5" ht="10.199999999999999" hidden="1" customHeight="1">
      <c r="A330" s="499" t="s">
        <v>64</v>
      </c>
      <c r="B330" s="90" t="s">
        <v>125</v>
      </c>
      <c r="C330" s="316" t="s">
        <v>217</v>
      </c>
      <c r="D330" s="81">
        <v>0</v>
      </c>
      <c r="E330" s="540" t="e">
        <f>+D330/$D$359</f>
        <v>#DIV/0!</v>
      </c>
    </row>
    <row r="331" spans="1:5" ht="10.199999999999999" hidden="1" customHeight="1">
      <c r="A331" s="499" t="s">
        <v>64</v>
      </c>
      <c r="B331" s="90" t="s">
        <v>127</v>
      </c>
      <c r="C331" s="316" t="s">
        <v>128</v>
      </c>
      <c r="D331" s="81">
        <v>0</v>
      </c>
      <c r="E331" s="540" t="e">
        <f>+D331/$D$359</f>
        <v>#DIV/0!</v>
      </c>
    </row>
    <row r="332" spans="1:5" ht="10.199999999999999" hidden="1" customHeight="1">
      <c r="A332" s="499" t="s">
        <v>64</v>
      </c>
      <c r="B332" s="90" t="s">
        <v>218</v>
      </c>
      <c r="C332" s="316" t="s">
        <v>219</v>
      </c>
      <c r="D332" s="81">
        <v>0</v>
      </c>
      <c r="E332" s="540" t="e">
        <f>+D332/$D$359</f>
        <v>#DIV/0!</v>
      </c>
    </row>
    <row r="333" spans="1:5" ht="10.199999999999999" hidden="1" customHeight="1">
      <c r="A333" s="499"/>
      <c r="B333" s="90"/>
      <c r="D333" s="81"/>
      <c r="E333" s="537"/>
    </row>
    <row r="334" spans="1:5" ht="23.1" hidden="1" customHeight="1">
      <c r="A334" s="538" t="s">
        <v>64</v>
      </c>
      <c r="B334" s="292" t="s">
        <v>131</v>
      </c>
      <c r="C334" s="321" t="s">
        <v>132</v>
      </c>
      <c r="D334" s="539">
        <f>+D335</f>
        <v>0</v>
      </c>
      <c r="E334" s="537" t="e">
        <f>+D334/D359</f>
        <v>#DIV/0!</v>
      </c>
    </row>
    <row r="335" spans="1:5" ht="10.199999999999999" hidden="1" customHeight="1">
      <c r="A335" s="279" t="s">
        <v>64</v>
      </c>
      <c r="B335" s="277" t="s">
        <v>133</v>
      </c>
      <c r="C335" s="334" t="s">
        <v>134</v>
      </c>
      <c r="D335" s="81">
        <v>0</v>
      </c>
      <c r="E335" s="540" t="e">
        <f>+D335/D359</f>
        <v>#DIV/0!</v>
      </c>
    </row>
    <row r="336" spans="1:5" ht="10.199999999999999" hidden="1" customHeight="1">
      <c r="A336" s="499"/>
      <c r="B336" s="90"/>
      <c r="D336" s="81"/>
      <c r="E336" s="537"/>
    </row>
    <row r="337" spans="1:5" ht="10.199999999999999" hidden="1" customHeight="1">
      <c r="A337" s="502" t="s">
        <v>64</v>
      </c>
      <c r="B337" s="542">
        <v>2.04</v>
      </c>
      <c r="C337" s="330" t="s">
        <v>220</v>
      </c>
      <c r="D337" s="543">
        <f>SUM(D338:D339)</f>
        <v>0</v>
      </c>
      <c r="E337" s="537" t="e">
        <f>+D337/$D$359</f>
        <v>#DIV/0!</v>
      </c>
    </row>
    <row r="338" spans="1:5" ht="10.199999999999999" hidden="1" customHeight="1">
      <c r="A338" s="279" t="s">
        <v>64</v>
      </c>
      <c r="B338" s="277" t="s">
        <v>141</v>
      </c>
      <c r="C338" s="334" t="s">
        <v>142</v>
      </c>
      <c r="D338" s="544">
        <v>0</v>
      </c>
      <c r="E338" s="540" t="e">
        <f>+D338/$D$359</f>
        <v>#DIV/0!</v>
      </c>
    </row>
    <row r="339" spans="1:5" ht="10.199999999999999" hidden="1" customHeight="1">
      <c r="A339" s="279" t="s">
        <v>64</v>
      </c>
      <c r="B339" s="277" t="s">
        <v>143</v>
      </c>
      <c r="C339" s="334" t="s">
        <v>144</v>
      </c>
      <c r="D339" s="544">
        <v>0</v>
      </c>
      <c r="E339" s="540" t="e">
        <f>+D339/$D$359</f>
        <v>#DIV/0!</v>
      </c>
    </row>
    <row r="340" spans="1:5" ht="10.199999999999999" hidden="1" customHeight="1">
      <c r="A340" s="288"/>
      <c r="B340" s="277"/>
      <c r="C340" s="337"/>
      <c r="D340" s="544"/>
      <c r="E340" s="537"/>
    </row>
    <row r="341" spans="1:5" ht="10.199999999999999" hidden="1" customHeight="1">
      <c r="A341" s="502" t="s">
        <v>64</v>
      </c>
      <c r="B341" s="542">
        <v>2.99</v>
      </c>
      <c r="C341" s="330" t="s">
        <v>209</v>
      </c>
      <c r="D341" s="543">
        <f>SUM(D342:D344)</f>
        <v>0</v>
      </c>
      <c r="E341" s="537" t="e">
        <f>+D341/$D$359</f>
        <v>#DIV/0!</v>
      </c>
    </row>
    <row r="342" spans="1:5" ht="10.199999999999999" hidden="1" customHeight="1">
      <c r="A342" s="496" t="s">
        <v>64</v>
      </c>
      <c r="B342" s="411" t="s">
        <v>151</v>
      </c>
      <c r="C342" s="287" t="s">
        <v>152</v>
      </c>
      <c r="D342" s="544">
        <v>0</v>
      </c>
      <c r="E342" s="540" t="e">
        <f>+D342/$D$359</f>
        <v>#DIV/0!</v>
      </c>
    </row>
    <row r="343" spans="1:5" ht="10.199999999999999" hidden="1" customHeight="1">
      <c r="A343" s="496" t="s">
        <v>64</v>
      </c>
      <c r="B343" s="411" t="s">
        <v>153</v>
      </c>
      <c r="C343" s="287" t="s">
        <v>154</v>
      </c>
      <c r="D343" s="544">
        <v>0</v>
      </c>
      <c r="E343" s="540" t="e">
        <f>+D343/$D$359</f>
        <v>#DIV/0!</v>
      </c>
    </row>
    <row r="344" spans="1:5" ht="10.199999999999999" hidden="1" customHeight="1">
      <c r="A344" s="496" t="s">
        <v>64</v>
      </c>
      <c r="B344" s="411" t="s">
        <v>155</v>
      </c>
      <c r="C344" s="287" t="s">
        <v>156</v>
      </c>
      <c r="D344" s="544">
        <v>0</v>
      </c>
      <c r="E344" s="540" t="e">
        <f>+D344/$D$359</f>
        <v>#DIV/0!</v>
      </c>
    </row>
    <row r="345" spans="1:5" ht="10.199999999999999" hidden="1" customHeight="1">
      <c r="A345" s="496"/>
      <c r="B345" s="411"/>
      <c r="C345" s="287"/>
      <c r="D345" s="544"/>
      <c r="E345" s="540"/>
    </row>
    <row r="346" spans="1:5" ht="10.199999999999999" hidden="1" customHeight="1">
      <c r="A346" s="496"/>
      <c r="B346" s="411"/>
      <c r="C346" s="287"/>
      <c r="D346" s="544"/>
      <c r="E346" s="540"/>
    </row>
    <row r="347" spans="1:5" ht="10.199999999999999" hidden="1" customHeight="1">
      <c r="A347" s="536">
        <v>2</v>
      </c>
      <c r="B347" s="284">
        <v>5</v>
      </c>
      <c r="C347" s="315" t="s">
        <v>157</v>
      </c>
      <c r="D347" s="89">
        <f>+D349</f>
        <v>0</v>
      </c>
      <c r="E347" s="537" t="e">
        <f>+D347/$D$359</f>
        <v>#DIV/0!</v>
      </c>
    </row>
    <row r="348" spans="1:5" ht="10.199999999999999" hidden="1" customHeight="1">
      <c r="A348" s="536"/>
      <c r="B348" s="284"/>
      <c r="C348" s="318"/>
      <c r="D348" s="89"/>
      <c r="E348" s="537"/>
    </row>
    <row r="349" spans="1:5" ht="10.199999999999999" hidden="1" customHeight="1">
      <c r="A349" s="538" t="s">
        <v>158</v>
      </c>
      <c r="B349" s="292">
        <v>5.01</v>
      </c>
      <c r="C349" s="321" t="s">
        <v>160</v>
      </c>
      <c r="D349" s="539">
        <f>SUM(D350:D351)</f>
        <v>0</v>
      </c>
      <c r="E349" s="537" t="e">
        <f>+D349/$D$359</f>
        <v>#DIV/0!</v>
      </c>
    </row>
    <row r="350" spans="1:5" ht="10.199999999999999" hidden="1" customHeight="1">
      <c r="A350" s="499" t="s">
        <v>158</v>
      </c>
      <c r="B350" s="90" t="s">
        <v>221</v>
      </c>
      <c r="C350" s="316" t="s">
        <v>222</v>
      </c>
      <c r="D350" s="81">
        <v>0</v>
      </c>
      <c r="E350" s="540" t="e">
        <f>+D350/$D$359</f>
        <v>#DIV/0!</v>
      </c>
    </row>
    <row r="351" spans="1:5" ht="10.199999999999999" hidden="1" customHeight="1">
      <c r="A351" s="499" t="s">
        <v>158</v>
      </c>
      <c r="B351" s="90" t="s">
        <v>161</v>
      </c>
      <c r="C351" s="316" t="s">
        <v>162</v>
      </c>
      <c r="D351" s="81">
        <v>0</v>
      </c>
      <c r="E351" s="540" t="e">
        <f>+D351/$D$359</f>
        <v>#DIV/0!</v>
      </c>
    </row>
    <row r="352" spans="1:5" ht="10.199999999999999" hidden="1" customHeight="1">
      <c r="A352" s="499"/>
      <c r="B352" s="90"/>
      <c r="D352" s="81"/>
      <c r="E352" s="540"/>
    </row>
    <row r="353" spans="1:11" ht="10.199999999999999" hidden="1" customHeight="1">
      <c r="A353" s="499"/>
      <c r="B353" s="90"/>
      <c r="D353" s="81"/>
      <c r="E353" s="540"/>
    </row>
    <row r="354" spans="1:11" ht="10.199999999999999" hidden="1" customHeight="1">
      <c r="A354" s="496"/>
      <c r="B354" s="284" t="s">
        <v>191</v>
      </c>
      <c r="C354" s="315" t="s">
        <v>192</v>
      </c>
      <c r="D354" s="89">
        <f>+D356</f>
        <v>0</v>
      </c>
      <c r="E354" s="537" t="e">
        <f>+D354/$D$359</f>
        <v>#DIV/0!</v>
      </c>
    </row>
    <row r="355" spans="1:11" ht="10.199999999999999" hidden="1" customHeight="1">
      <c r="A355" s="496"/>
      <c r="B355" s="411"/>
      <c r="C355" s="287"/>
      <c r="D355" s="544"/>
      <c r="E355" s="540"/>
    </row>
    <row r="356" spans="1:11" ht="12.6" hidden="1" customHeight="1">
      <c r="A356" s="538">
        <v>4</v>
      </c>
      <c r="B356" s="292" t="s">
        <v>193</v>
      </c>
      <c r="C356" s="321" t="s">
        <v>194</v>
      </c>
      <c r="D356" s="543">
        <f>+D357</f>
        <v>0</v>
      </c>
      <c r="E356" s="537" t="e">
        <f>+D356/$D$359</f>
        <v>#DIV/0!</v>
      </c>
    </row>
    <row r="357" spans="1:11" ht="12.6" hidden="1" customHeight="1">
      <c r="A357" s="499">
        <v>4</v>
      </c>
      <c r="B357" s="90" t="s">
        <v>197</v>
      </c>
      <c r="C357" s="316" t="s">
        <v>198</v>
      </c>
      <c r="D357" s="544">
        <v>0</v>
      </c>
      <c r="E357" s="540" t="e">
        <f>+D357/$D$359</f>
        <v>#DIV/0!</v>
      </c>
    </row>
    <row r="358" spans="1:11" ht="10.199999999999999" hidden="1">
      <c r="A358" s="591"/>
      <c r="B358" s="592"/>
      <c r="D358" s="81"/>
      <c r="E358" s="593"/>
    </row>
    <row r="359" spans="1:11" ht="18" hidden="1" customHeight="1">
      <c r="A359" s="741" t="s">
        <v>223</v>
      </c>
      <c r="B359" s="742"/>
      <c r="C359" s="743"/>
      <c r="D359" s="530">
        <f>+D287+D306+D327+D347+D354</f>
        <v>0</v>
      </c>
      <c r="E359" s="531" t="e">
        <f>+D359/D359</f>
        <v>#DIV/0!</v>
      </c>
      <c r="G359" s="326"/>
      <c r="H359" s="326"/>
      <c r="I359" s="326"/>
      <c r="J359" s="326"/>
      <c r="K359" s="326"/>
    </row>
    <row r="360" spans="1:11" ht="10.5" hidden="1">
      <c r="B360" s="309"/>
      <c r="C360" s="447"/>
      <c r="G360" s="326"/>
      <c r="H360" s="326"/>
      <c r="I360" s="326"/>
      <c r="J360" s="326"/>
      <c r="K360" s="326"/>
    </row>
    <row r="361" spans="1:11" ht="11.25" hidden="1" customHeight="1">
      <c r="B361" s="309"/>
      <c r="C361" s="447"/>
    </row>
    <row r="362" spans="1:11" ht="11.25" hidden="1" customHeight="1">
      <c r="B362" s="309"/>
      <c r="C362" s="447"/>
    </row>
    <row r="363" spans="1:11" ht="12.6" hidden="1" customHeight="1">
      <c r="B363" s="309"/>
      <c r="C363" s="447"/>
    </row>
    <row r="364" spans="1:11" ht="11.25" hidden="1" customHeight="1">
      <c r="B364" s="309"/>
      <c r="C364" s="447"/>
    </row>
    <row r="365" spans="1:11" ht="11.25" hidden="1" customHeight="1">
      <c r="B365" s="564" t="s">
        <v>224</v>
      </c>
      <c r="D365" s="565" t="s">
        <v>225</v>
      </c>
      <c r="E365" s="366" t="s">
        <v>226</v>
      </c>
    </row>
    <row r="366" spans="1:11" ht="11.25" hidden="1" customHeight="1">
      <c r="B366" s="309"/>
      <c r="C366" s="447"/>
    </row>
    <row r="367" spans="1:11" ht="11.25" hidden="1" customHeight="1">
      <c r="A367" s="735" t="s">
        <v>19</v>
      </c>
      <c r="B367" s="735"/>
      <c r="C367" s="741" t="s">
        <v>20</v>
      </c>
      <c r="D367" s="756" t="s">
        <v>21</v>
      </c>
      <c r="E367" s="750" t="s">
        <v>22</v>
      </c>
    </row>
    <row r="368" spans="1:11" ht="11.25" hidden="1" customHeight="1">
      <c r="A368" s="736"/>
      <c r="B368" s="736"/>
      <c r="C368" s="741"/>
      <c r="D368" s="756"/>
      <c r="E368" s="750"/>
    </row>
    <row r="369" spans="1:5" ht="11.25" hidden="1" customHeight="1">
      <c r="A369" s="595"/>
      <c r="B369" s="596"/>
      <c r="C369" s="597"/>
      <c r="D369" s="598"/>
      <c r="E369" s="537"/>
    </row>
    <row r="370" spans="1:5" ht="11.25" hidden="1" customHeight="1">
      <c r="A370" s="599" t="s">
        <v>23</v>
      </c>
      <c r="B370" s="588" t="s">
        <v>24</v>
      </c>
      <c r="C370" s="600" t="s">
        <v>25</v>
      </c>
      <c r="D370" s="601">
        <f>+D372+D375+D380+D384</f>
        <v>0</v>
      </c>
      <c r="E370" s="574" t="e">
        <f>+D370/$D$412</f>
        <v>#DIV/0!</v>
      </c>
    </row>
    <row r="371" spans="1:5" ht="11.25" hidden="1" customHeight="1">
      <c r="A371" s="599"/>
      <c r="B371" s="588"/>
      <c r="C371" s="602"/>
      <c r="D371" s="601"/>
      <c r="E371" s="574"/>
    </row>
    <row r="372" spans="1:5" ht="11.25" hidden="1" customHeight="1">
      <c r="A372" s="566" t="s">
        <v>26</v>
      </c>
      <c r="B372" s="567" t="s">
        <v>27</v>
      </c>
      <c r="C372" s="568" t="s">
        <v>28</v>
      </c>
      <c r="D372" s="569">
        <f>SUM(D373:D373)</f>
        <v>0</v>
      </c>
      <c r="E372" s="574" t="e">
        <f>+D372/$D$412</f>
        <v>#DIV/0!</v>
      </c>
    </row>
    <row r="373" spans="1:5" ht="11.25" hidden="1" customHeight="1">
      <c r="A373" s="571" t="s">
        <v>26</v>
      </c>
      <c r="B373" s="572" t="s">
        <v>29</v>
      </c>
      <c r="C373" s="573" t="s">
        <v>30</v>
      </c>
      <c r="D373" s="81">
        <v>0</v>
      </c>
      <c r="E373" s="590" t="e">
        <f>+D373/$D$412</f>
        <v>#DIV/0!</v>
      </c>
    </row>
    <row r="374" spans="1:5" ht="11.25" hidden="1" customHeight="1">
      <c r="A374" s="571"/>
      <c r="B374" s="572"/>
      <c r="C374" s="573"/>
      <c r="D374" s="570"/>
      <c r="E374" s="590"/>
    </row>
    <row r="375" spans="1:5" ht="11.25" hidden="1" customHeight="1">
      <c r="A375" s="566" t="s">
        <v>26</v>
      </c>
      <c r="B375" s="567" t="s">
        <v>41</v>
      </c>
      <c r="C375" s="568" t="s">
        <v>42</v>
      </c>
      <c r="D375" s="569">
        <f>SUM(D376:D378)</f>
        <v>0</v>
      </c>
      <c r="E375" s="574" t="e">
        <f>+D375/$D$412</f>
        <v>#DIV/0!</v>
      </c>
    </row>
    <row r="376" spans="1:5" ht="11.25" hidden="1" customHeight="1">
      <c r="A376" s="499" t="s">
        <v>26</v>
      </c>
      <c r="B376" s="90" t="s">
        <v>43</v>
      </c>
      <c r="C376" s="316" t="s">
        <v>44</v>
      </c>
      <c r="D376" s="570">
        <v>0</v>
      </c>
      <c r="E376" s="590" t="e">
        <f>+D376/$D$412</f>
        <v>#DIV/0!</v>
      </c>
    </row>
    <row r="377" spans="1:5" ht="11.25" hidden="1" customHeight="1">
      <c r="A377" s="499" t="s">
        <v>26</v>
      </c>
      <c r="B377" s="90" t="s">
        <v>227</v>
      </c>
      <c r="C377" s="316" t="s">
        <v>228</v>
      </c>
      <c r="D377" s="570">
        <v>0</v>
      </c>
      <c r="E377" s="590" t="e">
        <f>+D377/$D$412</f>
        <v>#DIV/0!</v>
      </c>
    </row>
    <row r="378" spans="1:5" ht="11.25" hidden="1" customHeight="1">
      <c r="A378" s="571" t="s">
        <v>26</v>
      </c>
      <c r="B378" s="572" t="s">
        <v>45</v>
      </c>
      <c r="C378" s="573" t="s">
        <v>46</v>
      </c>
      <c r="D378" s="570">
        <v>0</v>
      </c>
      <c r="E378" s="590" t="e">
        <f>+D378/$D$412</f>
        <v>#DIV/0!</v>
      </c>
    </row>
    <row r="379" spans="1:5" ht="11.25" hidden="1" customHeight="1">
      <c r="A379" s="571"/>
      <c r="B379" s="572"/>
      <c r="C379" s="573"/>
      <c r="D379" s="570"/>
      <c r="E379" s="574"/>
    </row>
    <row r="380" spans="1:5" ht="21" hidden="1">
      <c r="A380" s="575" t="s">
        <v>49</v>
      </c>
      <c r="B380" s="576" t="s">
        <v>50</v>
      </c>
      <c r="C380" s="577" t="s">
        <v>51</v>
      </c>
      <c r="D380" s="578">
        <f>SUM(D381:D382)</f>
        <v>0</v>
      </c>
      <c r="E380" s="574" t="e">
        <f>+D380/$D$412</f>
        <v>#DIV/0!</v>
      </c>
    </row>
    <row r="381" spans="1:5" ht="20.399999999999999" hidden="1">
      <c r="A381" s="579" t="s">
        <v>49</v>
      </c>
      <c r="B381" s="580" t="s">
        <v>52</v>
      </c>
      <c r="C381" s="390" t="s">
        <v>53</v>
      </c>
      <c r="D381" s="581">
        <f>((D372+D376+D377)*9.25%)</f>
        <v>0</v>
      </c>
      <c r="E381" s="590" t="e">
        <f>+D381/$D$412</f>
        <v>#DIV/0!</v>
      </c>
    </row>
    <row r="382" spans="1:5" ht="11.25" hidden="1" customHeight="1">
      <c r="A382" s="579" t="s">
        <v>49</v>
      </c>
      <c r="B382" s="580" t="s">
        <v>54</v>
      </c>
      <c r="C382" s="390" t="s">
        <v>55</v>
      </c>
      <c r="D382" s="581">
        <f>((D372+D376+D377)*0.5%)</f>
        <v>0</v>
      </c>
      <c r="E382" s="590" t="e">
        <f>+D382/$D$412</f>
        <v>#DIV/0!</v>
      </c>
    </row>
    <row r="383" spans="1:5" ht="11.25" hidden="1" customHeight="1">
      <c r="A383" s="582"/>
      <c r="B383" s="580"/>
      <c r="C383" s="583"/>
      <c r="D383" s="581"/>
      <c r="E383" s="574"/>
    </row>
    <row r="384" spans="1:5" ht="21" hidden="1">
      <c r="A384" s="575" t="s">
        <v>49</v>
      </c>
      <c r="B384" s="576" t="s">
        <v>56</v>
      </c>
      <c r="C384" s="577" t="s">
        <v>57</v>
      </c>
      <c r="D384" s="578">
        <f>SUM(D385:D387)</f>
        <v>0</v>
      </c>
      <c r="E384" s="574" t="e">
        <f>+D384/$D$412</f>
        <v>#DIV/0!</v>
      </c>
    </row>
    <row r="385" spans="1:5" ht="20.399999999999999" hidden="1">
      <c r="A385" s="579" t="s">
        <v>49</v>
      </c>
      <c r="B385" s="580" t="s">
        <v>58</v>
      </c>
      <c r="C385" s="390" t="s">
        <v>59</v>
      </c>
      <c r="D385" s="581">
        <f>((D372+D376+D377)*5.42%)</f>
        <v>0</v>
      </c>
      <c r="E385" s="590" t="e">
        <f>+D385/$D$412</f>
        <v>#DIV/0!</v>
      </c>
    </row>
    <row r="386" spans="1:5" ht="20.399999999999999" hidden="1">
      <c r="A386" s="584" t="s">
        <v>49</v>
      </c>
      <c r="B386" s="585" t="s">
        <v>60</v>
      </c>
      <c r="C386" s="586" t="s">
        <v>61</v>
      </c>
      <c r="D386" s="581">
        <f>((D372+D376+D377)*3%)</f>
        <v>0</v>
      </c>
      <c r="E386" s="590" t="e">
        <f>+D386/$D$412</f>
        <v>#DIV/0!</v>
      </c>
    </row>
    <row r="387" spans="1:5" ht="11.25" hidden="1" customHeight="1">
      <c r="A387" s="584" t="s">
        <v>49</v>
      </c>
      <c r="B387" s="585" t="s">
        <v>62</v>
      </c>
      <c r="C387" s="586" t="s">
        <v>63</v>
      </c>
      <c r="D387" s="581">
        <f>((D372+D376+D377)*1.5%)</f>
        <v>0</v>
      </c>
      <c r="E387" s="590" t="e">
        <f>+D387/$D$412</f>
        <v>#DIV/0!</v>
      </c>
    </row>
    <row r="388" spans="1:5" ht="11.25" hidden="1" customHeight="1">
      <c r="A388" s="603"/>
      <c r="B388" s="604"/>
      <c r="C388" s="349"/>
      <c r="D388" s="598"/>
      <c r="E388" s="537"/>
    </row>
    <row r="389" spans="1:5" ht="11.25" hidden="1" customHeight="1">
      <c r="A389" s="536"/>
      <c r="B389" s="284"/>
      <c r="C389" s="353"/>
      <c r="D389" s="598"/>
      <c r="E389" s="537"/>
    </row>
    <row r="390" spans="1:5" ht="11.25" hidden="1" customHeight="1">
      <c r="A390" s="536" t="s">
        <v>64</v>
      </c>
      <c r="B390" s="284">
        <v>2</v>
      </c>
      <c r="C390" s="315" t="s">
        <v>122</v>
      </c>
      <c r="D390" s="605">
        <f>+D399+D392+D396+D403</f>
        <v>0</v>
      </c>
      <c r="E390" s="537" t="e">
        <f>+D390/D412</f>
        <v>#DIV/0!</v>
      </c>
    </row>
    <row r="391" spans="1:5" ht="11.25" hidden="1" customHeight="1">
      <c r="A391" s="536"/>
      <c r="B391" s="284"/>
      <c r="C391" s="353"/>
      <c r="D391" s="598"/>
      <c r="E391" s="540"/>
    </row>
    <row r="392" spans="1:5" ht="11.25" hidden="1" customHeight="1">
      <c r="A392" s="538" t="s">
        <v>64</v>
      </c>
      <c r="B392" s="292" t="s">
        <v>123</v>
      </c>
      <c r="C392" s="321" t="s">
        <v>124</v>
      </c>
      <c r="D392" s="578">
        <f>SUM(D393:D394)</f>
        <v>0</v>
      </c>
      <c r="E392" s="537" t="e">
        <f>+D392/D412</f>
        <v>#DIV/0!</v>
      </c>
    </row>
    <row r="393" spans="1:5" ht="11.25" hidden="1" customHeight="1">
      <c r="A393" s="545" t="s">
        <v>64</v>
      </c>
      <c r="B393" s="411" t="s">
        <v>125</v>
      </c>
      <c r="C393" s="556" t="s">
        <v>217</v>
      </c>
      <c r="D393" s="81">
        <v>0</v>
      </c>
      <c r="E393" s="540" t="e">
        <f>+D393/D412</f>
        <v>#DIV/0!</v>
      </c>
    </row>
    <row r="394" spans="1:5" ht="11.25" hidden="1" customHeight="1">
      <c r="A394" s="499" t="s">
        <v>64</v>
      </c>
      <c r="B394" s="90" t="s">
        <v>127</v>
      </c>
      <c r="C394" s="316" t="s">
        <v>128</v>
      </c>
      <c r="D394" s="581">
        <v>0</v>
      </c>
      <c r="E394" s="540" t="e">
        <f>+D394/D412</f>
        <v>#DIV/0!</v>
      </c>
    </row>
    <row r="395" spans="1:5" ht="11.25" hidden="1" customHeight="1">
      <c r="A395" s="536"/>
      <c r="B395" s="284"/>
      <c r="C395" s="353"/>
      <c r="D395" s="598"/>
      <c r="E395" s="540"/>
    </row>
    <row r="396" spans="1:5" ht="21" hidden="1">
      <c r="A396" s="538" t="s">
        <v>64</v>
      </c>
      <c r="B396" s="292" t="s">
        <v>131</v>
      </c>
      <c r="C396" s="321" t="s">
        <v>132</v>
      </c>
      <c r="D396" s="578">
        <f>+D397</f>
        <v>0</v>
      </c>
      <c r="E396" s="537" t="e">
        <f>+D396/D412</f>
        <v>#DIV/0!</v>
      </c>
    </row>
    <row r="397" spans="1:5" ht="11.25" hidden="1" customHeight="1">
      <c r="A397" s="499" t="s">
        <v>64</v>
      </c>
      <c r="B397" s="90" t="s">
        <v>133</v>
      </c>
      <c r="C397" s="316" t="s">
        <v>134</v>
      </c>
      <c r="D397" s="581">
        <v>0</v>
      </c>
      <c r="E397" s="540" t="e">
        <f>+D397/D412</f>
        <v>#DIV/0!</v>
      </c>
    </row>
    <row r="398" spans="1:5" ht="11.25" hidden="1" customHeight="1">
      <c r="A398" s="536"/>
      <c r="B398" s="284"/>
      <c r="C398" s="353"/>
      <c r="D398" s="598"/>
      <c r="E398" s="540"/>
    </row>
    <row r="399" spans="1:5" ht="11.25" hidden="1" customHeight="1">
      <c r="A399" s="538" t="s">
        <v>64</v>
      </c>
      <c r="B399" s="292" t="s">
        <v>139</v>
      </c>
      <c r="C399" s="321" t="s">
        <v>140</v>
      </c>
      <c r="D399" s="578">
        <f>SUM(D400:D401)</f>
        <v>0</v>
      </c>
      <c r="E399" s="537" t="e">
        <f>+D399/D412</f>
        <v>#DIV/0!</v>
      </c>
    </row>
    <row r="400" spans="1:5" ht="11.25" hidden="1" customHeight="1">
      <c r="A400" s="499" t="s">
        <v>64</v>
      </c>
      <c r="B400" s="90" t="s">
        <v>141</v>
      </c>
      <c r="C400" s="316" t="s">
        <v>142</v>
      </c>
      <c r="D400" s="581">
        <v>0</v>
      </c>
      <c r="E400" s="540" t="e">
        <f>+D400/D412</f>
        <v>#DIV/0!</v>
      </c>
    </row>
    <row r="401" spans="1:11" ht="11.25" hidden="1" customHeight="1">
      <c r="A401" s="499" t="s">
        <v>64</v>
      </c>
      <c r="B401" s="90" t="s">
        <v>143</v>
      </c>
      <c r="C401" s="316" t="s">
        <v>144</v>
      </c>
      <c r="D401" s="581">
        <v>0</v>
      </c>
      <c r="E401" s="540" t="e">
        <f>+D401/D412</f>
        <v>#DIV/0!</v>
      </c>
    </row>
    <row r="402" spans="1:11" ht="11.25" hidden="1" customHeight="1">
      <c r="A402" s="606"/>
      <c r="B402" s="607"/>
      <c r="D402" s="608"/>
      <c r="E402" s="540"/>
    </row>
    <row r="403" spans="1:11" ht="11.25" hidden="1" customHeight="1">
      <c r="A403" s="538" t="s">
        <v>64</v>
      </c>
      <c r="B403" s="292" t="s">
        <v>145</v>
      </c>
      <c r="C403" s="321" t="s">
        <v>146</v>
      </c>
      <c r="D403" s="578">
        <f>+D404</f>
        <v>0</v>
      </c>
      <c r="E403" s="537" t="e">
        <f>+D403/D412</f>
        <v>#DIV/0!</v>
      </c>
    </row>
    <row r="404" spans="1:11" ht="11.25" hidden="1" customHeight="1">
      <c r="A404" s="606" t="s">
        <v>64</v>
      </c>
      <c r="B404" s="607" t="s">
        <v>155</v>
      </c>
      <c r="C404" s="316" t="s">
        <v>156</v>
      </c>
      <c r="D404" s="581">
        <v>0</v>
      </c>
      <c r="E404" s="540" t="e">
        <f>+D404/D412</f>
        <v>#DIV/0!</v>
      </c>
    </row>
    <row r="405" spans="1:11" ht="11.25" hidden="1" customHeight="1">
      <c r="A405" s="609"/>
      <c r="B405" s="610"/>
      <c r="C405" s="371"/>
      <c r="D405" s="598"/>
      <c r="E405" s="540"/>
    </row>
    <row r="406" spans="1:11" ht="11.25" hidden="1" customHeight="1">
      <c r="A406" s="609"/>
      <c r="B406" s="610"/>
      <c r="C406" s="371"/>
      <c r="D406" s="598"/>
      <c r="E406" s="540"/>
    </row>
    <row r="407" spans="1:11" ht="11.25" hidden="1" customHeight="1">
      <c r="A407" s="536">
        <v>2</v>
      </c>
      <c r="B407" s="284">
        <v>5</v>
      </c>
      <c r="C407" s="315" t="s">
        <v>157</v>
      </c>
      <c r="D407" s="605">
        <f>+D409</f>
        <v>0</v>
      </c>
      <c r="E407" s="537" t="e">
        <f>+D407/$D$412</f>
        <v>#DIV/0!</v>
      </c>
    </row>
    <row r="408" spans="1:11" ht="11.25" hidden="1" customHeight="1">
      <c r="A408" s="536"/>
      <c r="B408" s="284"/>
      <c r="C408" s="318"/>
      <c r="D408" s="605"/>
      <c r="E408" s="537"/>
    </row>
    <row r="409" spans="1:11" ht="11.25" hidden="1" customHeight="1">
      <c r="A409" s="538"/>
      <c r="B409" s="292" t="s">
        <v>171</v>
      </c>
      <c r="C409" s="321" t="s">
        <v>172</v>
      </c>
      <c r="D409" s="611">
        <f>+D410</f>
        <v>0</v>
      </c>
      <c r="E409" s="537" t="e">
        <f>+D409/$D$412</f>
        <v>#DIV/0!</v>
      </c>
    </row>
    <row r="410" spans="1:11" ht="11.25" hidden="1" customHeight="1">
      <c r="A410" s="499" t="s">
        <v>229</v>
      </c>
      <c r="B410" s="90" t="s">
        <v>230</v>
      </c>
      <c r="C410" s="316" t="s">
        <v>231</v>
      </c>
      <c r="D410" s="612">
        <v>0</v>
      </c>
      <c r="E410" s="540" t="e">
        <f>+D410/$D$412</f>
        <v>#DIV/0!</v>
      </c>
    </row>
    <row r="411" spans="1:11" ht="11.25" hidden="1" customHeight="1">
      <c r="A411" s="499"/>
      <c r="B411" s="90"/>
      <c r="D411" s="613"/>
      <c r="E411" s="540"/>
    </row>
    <row r="412" spans="1:11" ht="18" hidden="1" customHeight="1">
      <c r="A412" s="759" t="s">
        <v>232</v>
      </c>
      <c r="B412" s="760"/>
      <c r="C412" s="761"/>
      <c r="D412" s="614">
        <f>+D407+D370+D390</f>
        <v>0</v>
      </c>
      <c r="E412" s="615" t="e">
        <f>+D412/D412</f>
        <v>#DIV/0!</v>
      </c>
      <c r="G412" s="326"/>
      <c r="H412" s="326"/>
      <c r="I412" s="326"/>
      <c r="J412" s="326"/>
      <c r="K412" s="326"/>
    </row>
    <row r="413" spans="1:11" ht="10.5" hidden="1">
      <c r="A413" s="616"/>
      <c r="B413" s="616"/>
      <c r="C413" s="616"/>
      <c r="D413" s="617"/>
      <c r="E413" s="618"/>
      <c r="G413" s="326"/>
      <c r="H413" s="326"/>
      <c r="I413" s="326"/>
      <c r="J413" s="326"/>
      <c r="K413" s="326"/>
    </row>
    <row r="414" spans="1:11" ht="10.5" hidden="1">
      <c r="A414" s="616"/>
      <c r="B414" s="616"/>
      <c r="C414" s="616"/>
      <c r="D414" s="617"/>
      <c r="E414" s="618"/>
      <c r="G414" s="326"/>
      <c r="H414" s="326"/>
      <c r="I414" s="326"/>
      <c r="J414" s="326"/>
      <c r="K414" s="326"/>
    </row>
    <row r="415" spans="1:11" ht="10.5" hidden="1">
      <c r="A415" s="616"/>
      <c r="B415" s="616"/>
      <c r="C415" s="616"/>
      <c r="D415" s="617"/>
      <c r="E415" s="618"/>
      <c r="G415" s="326"/>
      <c r="H415" s="326"/>
      <c r="I415" s="326"/>
      <c r="J415" s="326"/>
      <c r="K415" s="326"/>
    </row>
    <row r="416" spans="1:11" ht="10.5" hidden="1">
      <c r="A416" s="616"/>
      <c r="B416" s="616"/>
      <c r="C416" s="616"/>
      <c r="D416" s="617"/>
      <c r="E416" s="618"/>
      <c r="G416" s="326"/>
      <c r="H416" s="326"/>
      <c r="I416" s="326"/>
      <c r="J416" s="326"/>
      <c r="K416" s="326"/>
    </row>
    <row r="417" spans="1:11" ht="10.5" hidden="1">
      <c r="A417" s="616"/>
      <c r="B417" s="616"/>
      <c r="C417" s="616"/>
      <c r="D417" s="617"/>
      <c r="E417" s="618"/>
      <c r="G417" s="326"/>
      <c r="H417" s="326"/>
      <c r="I417" s="326"/>
      <c r="J417" s="326"/>
      <c r="K417" s="326"/>
    </row>
    <row r="418" spans="1:11" ht="10.5" hidden="1">
      <c r="B418" s="564" t="s">
        <v>233</v>
      </c>
      <c r="D418" s="565" t="s">
        <v>234</v>
      </c>
      <c r="E418" s="366" t="s">
        <v>235</v>
      </c>
      <c r="G418" s="326"/>
      <c r="H418" s="326"/>
      <c r="I418" s="326"/>
      <c r="J418" s="326"/>
      <c r="K418" s="326"/>
    </row>
    <row r="419" spans="1:11" ht="13.8" hidden="1" customHeight="1">
      <c r="B419" s="309"/>
      <c r="C419" s="447"/>
      <c r="G419" s="326"/>
      <c r="H419" s="326"/>
      <c r="I419" s="326"/>
      <c r="J419" s="326"/>
      <c r="K419" s="326"/>
    </row>
    <row r="420" spans="1:11" ht="10.199999999999999" hidden="1">
      <c r="A420" s="735" t="s">
        <v>19</v>
      </c>
      <c r="B420" s="735"/>
      <c r="C420" s="758" t="s">
        <v>20</v>
      </c>
      <c r="D420" s="755" t="s">
        <v>21</v>
      </c>
      <c r="E420" s="750" t="s">
        <v>22</v>
      </c>
      <c r="G420" s="326"/>
      <c r="H420" s="326"/>
      <c r="I420" s="326"/>
      <c r="J420" s="326"/>
      <c r="K420" s="326"/>
    </row>
    <row r="421" spans="1:11" ht="10.199999999999999" hidden="1">
      <c r="A421" s="735"/>
      <c r="B421" s="735"/>
      <c r="C421" s="758"/>
      <c r="D421" s="755"/>
      <c r="E421" s="750"/>
      <c r="G421" s="326"/>
      <c r="H421" s="326"/>
      <c r="I421" s="326"/>
      <c r="J421" s="326"/>
      <c r="K421" s="326"/>
    </row>
    <row r="422" spans="1:11" ht="10.5" hidden="1">
      <c r="A422" s="595"/>
      <c r="B422" s="596"/>
      <c r="C422" s="597"/>
      <c r="D422" s="534"/>
      <c r="E422" s="619"/>
      <c r="G422" s="326"/>
      <c r="H422" s="326"/>
      <c r="I422" s="326"/>
      <c r="J422" s="326"/>
      <c r="K422" s="326"/>
    </row>
    <row r="423" spans="1:11" ht="10.5" hidden="1">
      <c r="A423" s="599" t="s">
        <v>23</v>
      </c>
      <c r="B423" s="588" t="s">
        <v>24</v>
      </c>
      <c r="C423" s="600" t="s">
        <v>25</v>
      </c>
      <c r="D423" s="601">
        <f>+D425+D428+D433+D437</f>
        <v>0</v>
      </c>
      <c r="E423" s="574" t="e">
        <f>+D423/$D$469</f>
        <v>#DIV/0!</v>
      </c>
      <c r="G423" s="326"/>
      <c r="H423" s="326"/>
      <c r="I423" s="326"/>
      <c r="J423" s="326"/>
      <c r="K423" s="326"/>
    </row>
    <row r="424" spans="1:11" ht="10.5" hidden="1">
      <c r="A424" s="599"/>
      <c r="B424" s="588"/>
      <c r="C424" s="602"/>
      <c r="D424" s="601"/>
      <c r="E424" s="574"/>
      <c r="G424" s="326"/>
      <c r="H424" s="326"/>
      <c r="I424" s="326"/>
      <c r="J424" s="326"/>
      <c r="K424" s="326"/>
    </row>
    <row r="425" spans="1:11" ht="10.5" hidden="1">
      <c r="A425" s="566" t="s">
        <v>26</v>
      </c>
      <c r="B425" s="567" t="s">
        <v>27</v>
      </c>
      <c r="C425" s="568" t="s">
        <v>28</v>
      </c>
      <c r="D425" s="569">
        <f>SUM(D426:D426)</f>
        <v>0</v>
      </c>
      <c r="E425" s="574" t="e">
        <f>+D425/$D$469</f>
        <v>#DIV/0!</v>
      </c>
      <c r="G425" s="326"/>
      <c r="H425" s="326"/>
      <c r="I425" s="326"/>
      <c r="J425" s="326"/>
      <c r="K425" s="326"/>
    </row>
    <row r="426" spans="1:11" ht="10.199999999999999" hidden="1">
      <c r="A426" s="571" t="s">
        <v>26</v>
      </c>
      <c r="B426" s="572" t="s">
        <v>29</v>
      </c>
      <c r="C426" s="573" t="s">
        <v>30</v>
      </c>
      <c r="D426" s="81">
        <v>0</v>
      </c>
      <c r="E426" s="590" t="e">
        <f>+D426/$D$469</f>
        <v>#DIV/0!</v>
      </c>
      <c r="G426" s="326"/>
      <c r="H426" s="326"/>
      <c r="I426" s="326"/>
      <c r="J426" s="326"/>
      <c r="K426" s="326"/>
    </row>
    <row r="427" spans="1:11" ht="10.199999999999999" hidden="1">
      <c r="A427" s="571"/>
      <c r="B427" s="572"/>
      <c r="C427" s="573"/>
      <c r="D427" s="570"/>
      <c r="E427" s="590"/>
      <c r="G427" s="326"/>
      <c r="H427" s="326"/>
      <c r="I427" s="326"/>
      <c r="J427" s="326"/>
      <c r="K427" s="326"/>
    </row>
    <row r="428" spans="1:11" ht="10.5" hidden="1">
      <c r="A428" s="566" t="s">
        <v>26</v>
      </c>
      <c r="B428" s="567" t="s">
        <v>41</v>
      </c>
      <c r="C428" s="568" t="s">
        <v>42</v>
      </c>
      <c r="D428" s="569">
        <f>SUM(D429:D431)</f>
        <v>0</v>
      </c>
      <c r="E428" s="574" t="e">
        <f>+D428/$D$469</f>
        <v>#DIV/0!</v>
      </c>
      <c r="G428" s="326"/>
      <c r="H428" s="326"/>
      <c r="I428" s="326"/>
      <c r="J428" s="326"/>
      <c r="K428" s="326"/>
    </row>
    <row r="429" spans="1:11" ht="10.199999999999999" hidden="1">
      <c r="A429" s="499" t="s">
        <v>26</v>
      </c>
      <c r="B429" s="90" t="s">
        <v>43</v>
      </c>
      <c r="C429" s="316" t="s">
        <v>44</v>
      </c>
      <c r="D429" s="570">
        <v>0</v>
      </c>
      <c r="E429" s="590" t="e">
        <f>+D429/$D$469</f>
        <v>#DIV/0!</v>
      </c>
      <c r="G429" s="326"/>
      <c r="H429" s="326"/>
      <c r="I429" s="326"/>
      <c r="J429" s="326"/>
      <c r="K429" s="326"/>
    </row>
    <row r="430" spans="1:11" ht="10.199999999999999" hidden="1">
      <c r="A430" s="571" t="s">
        <v>26</v>
      </c>
      <c r="B430" s="572" t="s">
        <v>45</v>
      </c>
      <c r="C430" s="573" t="s">
        <v>46</v>
      </c>
      <c r="D430" s="570">
        <v>0</v>
      </c>
      <c r="E430" s="590" t="e">
        <f>+D430/$D$469</f>
        <v>#DIV/0!</v>
      </c>
      <c r="G430" s="326"/>
      <c r="H430" s="326"/>
      <c r="I430" s="326"/>
      <c r="J430" s="326"/>
      <c r="K430" s="326"/>
    </row>
    <row r="431" spans="1:11" ht="10.199999999999999" hidden="1">
      <c r="A431" s="571" t="s">
        <v>26</v>
      </c>
      <c r="B431" s="572" t="s">
        <v>47</v>
      </c>
      <c r="C431" s="573" t="s">
        <v>48</v>
      </c>
      <c r="D431" s="570">
        <v>0</v>
      </c>
      <c r="E431" s="590" t="e">
        <f>+D431/$D$469</f>
        <v>#DIV/0!</v>
      </c>
      <c r="G431" s="326"/>
      <c r="H431" s="326"/>
      <c r="I431" s="326"/>
      <c r="J431" s="326"/>
      <c r="K431" s="326"/>
    </row>
    <row r="432" spans="1:11" ht="10.5" hidden="1">
      <c r="A432" s="571"/>
      <c r="B432" s="572"/>
      <c r="C432" s="573"/>
      <c r="D432" s="570"/>
      <c r="E432" s="574"/>
      <c r="G432" s="326"/>
      <c r="H432" s="326"/>
      <c r="I432" s="326"/>
      <c r="J432" s="326"/>
      <c r="K432" s="326"/>
    </row>
    <row r="433" spans="1:11" ht="21" hidden="1">
      <c r="A433" s="575" t="s">
        <v>49</v>
      </c>
      <c r="B433" s="576" t="s">
        <v>50</v>
      </c>
      <c r="C433" s="577" t="s">
        <v>51</v>
      </c>
      <c r="D433" s="578">
        <f>SUM(D434:D435)</f>
        <v>0</v>
      </c>
      <c r="E433" s="574" t="e">
        <f>+D433/$D$469</f>
        <v>#DIV/0!</v>
      </c>
      <c r="G433" s="326"/>
      <c r="H433" s="326"/>
      <c r="I433" s="326"/>
      <c r="J433" s="326"/>
      <c r="K433" s="326"/>
    </row>
    <row r="434" spans="1:11" ht="20.399999999999999" hidden="1">
      <c r="A434" s="579" t="s">
        <v>49</v>
      </c>
      <c r="B434" s="580" t="s">
        <v>52</v>
      </c>
      <c r="C434" s="390" t="s">
        <v>53</v>
      </c>
      <c r="D434" s="581">
        <v>0</v>
      </c>
      <c r="E434" s="590" t="e">
        <f>+D434/$D$469</f>
        <v>#DIV/0!</v>
      </c>
      <c r="G434" s="326"/>
      <c r="H434" s="326"/>
      <c r="I434" s="326"/>
      <c r="J434" s="326"/>
      <c r="K434" s="326"/>
    </row>
    <row r="435" spans="1:11" ht="10.199999999999999" hidden="1">
      <c r="A435" s="579" t="s">
        <v>49</v>
      </c>
      <c r="B435" s="580" t="s">
        <v>54</v>
      </c>
      <c r="C435" s="390" t="s">
        <v>55</v>
      </c>
      <c r="D435" s="581">
        <v>0</v>
      </c>
      <c r="E435" s="590" t="e">
        <f>+D435/$D$469</f>
        <v>#DIV/0!</v>
      </c>
      <c r="G435" s="326"/>
      <c r="H435" s="326"/>
      <c r="I435" s="326"/>
      <c r="J435" s="326"/>
      <c r="K435" s="326"/>
    </row>
    <row r="436" spans="1:11" ht="10.5" hidden="1">
      <c r="A436" s="582"/>
      <c r="B436" s="580"/>
      <c r="C436" s="583"/>
      <c r="D436" s="581"/>
      <c r="E436" s="574"/>
      <c r="G436" s="326"/>
      <c r="H436" s="326"/>
      <c r="I436" s="326"/>
      <c r="J436" s="326"/>
      <c r="K436" s="326"/>
    </row>
    <row r="437" spans="1:11" ht="21" hidden="1">
      <c r="A437" s="575" t="s">
        <v>49</v>
      </c>
      <c r="B437" s="576" t="s">
        <v>56</v>
      </c>
      <c r="C437" s="577" t="s">
        <v>57</v>
      </c>
      <c r="D437" s="578">
        <f>SUM(D438:D440)</f>
        <v>0</v>
      </c>
      <c r="E437" s="574" t="e">
        <f>+D437/$D$469</f>
        <v>#DIV/0!</v>
      </c>
      <c r="G437" s="326"/>
      <c r="H437" s="326"/>
      <c r="I437" s="326"/>
      <c r="J437" s="326"/>
      <c r="K437" s="326"/>
    </row>
    <row r="438" spans="1:11" ht="20.399999999999999" hidden="1">
      <c r="A438" s="579" t="s">
        <v>49</v>
      </c>
      <c r="B438" s="580" t="s">
        <v>58</v>
      </c>
      <c r="C438" s="390" t="s">
        <v>59</v>
      </c>
      <c r="D438" s="581">
        <v>0</v>
      </c>
      <c r="E438" s="590" t="e">
        <f>+D438/$D$469</f>
        <v>#DIV/0!</v>
      </c>
      <c r="G438" s="326"/>
      <c r="H438" s="326"/>
      <c r="I438" s="326"/>
      <c r="J438" s="326"/>
      <c r="K438" s="326"/>
    </row>
    <row r="439" spans="1:11" ht="20.399999999999999" hidden="1">
      <c r="A439" s="584" t="s">
        <v>49</v>
      </c>
      <c r="B439" s="585" t="s">
        <v>60</v>
      </c>
      <c r="C439" s="586" t="s">
        <v>61</v>
      </c>
      <c r="D439" s="581">
        <v>0</v>
      </c>
      <c r="E439" s="590" t="e">
        <f>+D439/$D$469</f>
        <v>#DIV/0!</v>
      </c>
      <c r="G439" s="326"/>
      <c r="H439" s="326"/>
      <c r="I439" s="326"/>
      <c r="J439" s="326"/>
      <c r="K439" s="326"/>
    </row>
    <row r="440" spans="1:11" ht="10.199999999999999" hidden="1">
      <c r="A440" s="584" t="s">
        <v>49</v>
      </c>
      <c r="B440" s="585" t="s">
        <v>62</v>
      </c>
      <c r="C440" s="586" t="s">
        <v>63</v>
      </c>
      <c r="D440" s="581">
        <v>0</v>
      </c>
      <c r="E440" s="590" t="e">
        <f>+D440/$D$469</f>
        <v>#DIV/0!</v>
      </c>
      <c r="G440" s="326"/>
      <c r="H440" s="326"/>
      <c r="I440" s="326"/>
      <c r="J440" s="326"/>
      <c r="K440" s="326"/>
    </row>
    <row r="441" spans="1:11" ht="10.5" hidden="1">
      <c r="A441" s="603"/>
      <c r="B441" s="603"/>
      <c r="C441" s="349"/>
      <c r="D441" s="620"/>
      <c r="E441" s="619"/>
      <c r="G441" s="326"/>
      <c r="H441" s="326"/>
      <c r="I441" s="326"/>
      <c r="J441" s="326"/>
      <c r="K441" s="326"/>
    </row>
    <row r="442" spans="1:11" ht="10.5" hidden="1">
      <c r="A442" s="603"/>
      <c r="B442" s="603"/>
      <c r="C442" s="349"/>
      <c r="D442" s="620"/>
      <c r="E442" s="619"/>
      <c r="G442" s="326"/>
      <c r="H442" s="326"/>
      <c r="I442" s="326"/>
      <c r="J442" s="326"/>
      <c r="K442" s="326"/>
    </row>
    <row r="443" spans="1:11" ht="10.5" hidden="1">
      <c r="A443" s="599" t="s">
        <v>64</v>
      </c>
      <c r="B443" s="588">
        <v>2</v>
      </c>
      <c r="C443" s="600" t="s">
        <v>122</v>
      </c>
      <c r="D443" s="601">
        <f>+D445+D450+D453+D459+D456</f>
        <v>0</v>
      </c>
      <c r="E443" s="574" t="e">
        <f>+D443/$D$469</f>
        <v>#DIV/0!</v>
      </c>
      <c r="G443" s="326"/>
      <c r="H443" s="326"/>
      <c r="I443" s="326"/>
      <c r="J443" s="326"/>
      <c r="K443" s="326"/>
    </row>
    <row r="444" spans="1:11" ht="10.5" hidden="1">
      <c r="A444" s="547"/>
      <c r="B444" s="284"/>
      <c r="C444" s="353"/>
      <c r="D444" s="620"/>
      <c r="E444" s="590"/>
      <c r="G444" s="326"/>
      <c r="H444" s="326"/>
      <c r="I444" s="326"/>
      <c r="J444" s="326"/>
      <c r="K444" s="326"/>
    </row>
    <row r="445" spans="1:11" ht="10.5" hidden="1">
      <c r="A445" s="575" t="s">
        <v>64</v>
      </c>
      <c r="B445" s="576" t="s">
        <v>123</v>
      </c>
      <c r="C445" s="577" t="s">
        <v>124</v>
      </c>
      <c r="D445" s="578">
        <f>SUM(D446:D448)</f>
        <v>0</v>
      </c>
      <c r="E445" s="574" t="e">
        <f>+D445/$D$469</f>
        <v>#DIV/0!</v>
      </c>
      <c r="G445" s="326"/>
      <c r="H445" s="326"/>
      <c r="I445" s="326"/>
      <c r="J445" s="326"/>
      <c r="K445" s="326"/>
    </row>
    <row r="446" spans="1:11" ht="10.199999999999999" hidden="1">
      <c r="A446" s="579" t="s">
        <v>64</v>
      </c>
      <c r="B446" s="580" t="s">
        <v>125</v>
      </c>
      <c r="C446" s="390" t="s">
        <v>126</v>
      </c>
      <c r="D446" s="581">
        <v>0</v>
      </c>
      <c r="E446" s="590" t="e">
        <f>+D446/$D$469</f>
        <v>#DIV/0!</v>
      </c>
      <c r="G446" s="326"/>
      <c r="H446" s="326"/>
      <c r="I446" s="326"/>
      <c r="J446" s="326"/>
      <c r="K446" s="326"/>
    </row>
    <row r="447" spans="1:11" ht="10.199999999999999" hidden="1">
      <c r="A447" s="584" t="s">
        <v>64</v>
      </c>
      <c r="B447" s="580" t="s">
        <v>127</v>
      </c>
      <c r="C447" s="390" t="s">
        <v>128</v>
      </c>
      <c r="D447" s="581">
        <v>0</v>
      </c>
      <c r="E447" s="590" t="e">
        <f>+D447/$D$469</f>
        <v>#DIV/0!</v>
      </c>
      <c r="G447" s="326"/>
      <c r="H447" s="326"/>
      <c r="I447" s="326"/>
      <c r="J447" s="326"/>
      <c r="K447" s="326"/>
    </row>
    <row r="448" spans="1:11" ht="10.199999999999999" hidden="1">
      <c r="A448" s="584" t="s">
        <v>64</v>
      </c>
      <c r="B448" s="580" t="s">
        <v>218</v>
      </c>
      <c r="C448" s="390" t="s">
        <v>219</v>
      </c>
      <c r="D448" s="581">
        <v>0</v>
      </c>
      <c r="E448" s="590" t="e">
        <f>+D448/$D$469</f>
        <v>#DIV/0!</v>
      </c>
      <c r="G448" s="326"/>
      <c r="H448" s="326"/>
      <c r="I448" s="326"/>
      <c r="J448" s="326"/>
      <c r="K448" s="326"/>
    </row>
    <row r="449" spans="1:11" ht="10.5" hidden="1">
      <c r="A449" s="547"/>
      <c r="B449" s="284"/>
      <c r="C449" s="353"/>
      <c r="D449" s="620"/>
      <c r="E449" s="540"/>
      <c r="G449" s="326"/>
      <c r="H449" s="326"/>
      <c r="I449" s="326"/>
      <c r="J449" s="326"/>
      <c r="K449" s="326"/>
    </row>
    <row r="450" spans="1:11" ht="10.5" hidden="1">
      <c r="A450" s="575" t="s">
        <v>64</v>
      </c>
      <c r="B450" s="576" t="s">
        <v>236</v>
      </c>
      <c r="C450" s="577" t="s">
        <v>237</v>
      </c>
      <c r="D450" s="578">
        <f>+D451</f>
        <v>0</v>
      </c>
      <c r="E450" s="574" t="e">
        <f>+D450/$D$469</f>
        <v>#DIV/0!</v>
      </c>
      <c r="G450" s="326"/>
      <c r="H450" s="326"/>
      <c r="I450" s="326"/>
      <c r="J450" s="326"/>
      <c r="K450" s="326"/>
    </row>
    <row r="451" spans="1:11" ht="10.199999999999999" hidden="1">
      <c r="A451" s="579" t="s">
        <v>64</v>
      </c>
      <c r="B451" s="580" t="s">
        <v>238</v>
      </c>
      <c r="C451" s="390" t="s">
        <v>239</v>
      </c>
      <c r="D451" s="581">
        <v>0</v>
      </c>
      <c r="E451" s="590" t="e">
        <f>+D451/$D$469</f>
        <v>#DIV/0!</v>
      </c>
      <c r="G451" s="326"/>
      <c r="H451" s="326"/>
      <c r="I451" s="326"/>
      <c r="J451" s="326"/>
      <c r="K451" s="326"/>
    </row>
    <row r="452" spans="1:11" ht="10.5" hidden="1">
      <c r="A452" s="547"/>
      <c r="B452" s="284"/>
      <c r="C452" s="353"/>
      <c r="D452" s="620"/>
      <c r="E452" s="540"/>
      <c r="G452" s="326"/>
      <c r="H452" s="326"/>
      <c r="I452" s="326"/>
      <c r="J452" s="326"/>
      <c r="K452" s="326"/>
    </row>
    <row r="453" spans="1:11" ht="21" hidden="1">
      <c r="A453" s="502" t="s">
        <v>64</v>
      </c>
      <c r="B453" s="292" t="s">
        <v>131</v>
      </c>
      <c r="C453" s="621" t="s">
        <v>132</v>
      </c>
      <c r="D453" s="543">
        <f>SUM(D454:D454)</f>
        <v>0</v>
      </c>
      <c r="E453" s="574" t="e">
        <f>+D453/$D$469</f>
        <v>#DIV/0!</v>
      </c>
      <c r="G453" s="326"/>
      <c r="H453" s="326"/>
      <c r="I453" s="326"/>
      <c r="J453" s="326"/>
      <c r="K453" s="326"/>
    </row>
    <row r="454" spans="1:11" ht="10.199999999999999" hidden="1">
      <c r="A454" s="279" t="s">
        <v>64</v>
      </c>
      <c r="B454" s="90" t="s">
        <v>240</v>
      </c>
      <c r="C454" s="554" t="s">
        <v>241</v>
      </c>
      <c r="D454" s="81">
        <v>0</v>
      </c>
      <c r="E454" s="590" t="e">
        <f>+D454/$D$469</f>
        <v>#DIV/0!</v>
      </c>
      <c r="G454" s="326"/>
      <c r="H454" s="326"/>
      <c r="I454" s="326"/>
      <c r="J454" s="326"/>
      <c r="K454" s="326"/>
    </row>
    <row r="455" spans="1:11" ht="10.5" hidden="1">
      <c r="A455" s="547"/>
      <c r="B455" s="284"/>
      <c r="C455" s="353"/>
      <c r="D455" s="620"/>
      <c r="E455" s="590"/>
      <c r="G455" s="326"/>
      <c r="H455" s="326"/>
      <c r="I455" s="326"/>
      <c r="J455" s="326"/>
      <c r="K455" s="326"/>
    </row>
    <row r="456" spans="1:11" ht="10.5" hidden="1">
      <c r="A456" s="502" t="s">
        <v>64</v>
      </c>
      <c r="B456" s="292">
        <v>2.04</v>
      </c>
      <c r="C456" s="621" t="s">
        <v>220</v>
      </c>
      <c r="D456" s="543">
        <f>+D457</f>
        <v>0</v>
      </c>
      <c r="E456" s="590" t="e">
        <f>+D456/$D$469</f>
        <v>#DIV/0!</v>
      </c>
      <c r="G456" s="326"/>
      <c r="H456" s="326"/>
      <c r="I456" s="326"/>
      <c r="J456" s="326"/>
      <c r="K456" s="326"/>
    </row>
    <row r="457" spans="1:11" ht="10.199999999999999" hidden="1">
      <c r="A457" s="279" t="s">
        <v>64</v>
      </c>
      <c r="B457" s="90" t="s">
        <v>143</v>
      </c>
      <c r="C457" s="554" t="s">
        <v>144</v>
      </c>
      <c r="D457" s="81">
        <v>0</v>
      </c>
      <c r="E457" s="590" t="e">
        <f t="shared" ref="E457" si="4">+D457/$D$469</f>
        <v>#DIV/0!</v>
      </c>
      <c r="G457" s="326"/>
      <c r="H457" s="326"/>
      <c r="I457" s="326"/>
      <c r="J457" s="326"/>
      <c r="K457" s="326"/>
    </row>
    <row r="458" spans="1:11" ht="10.5" hidden="1">
      <c r="A458" s="547"/>
      <c r="B458" s="284"/>
      <c r="C458" s="353"/>
      <c r="D458" s="620"/>
      <c r="E458" s="540"/>
      <c r="G458" s="326"/>
      <c r="H458" s="326"/>
      <c r="I458" s="326"/>
      <c r="J458" s="326"/>
      <c r="K458" s="326"/>
    </row>
    <row r="459" spans="1:11" ht="10.5" hidden="1">
      <c r="A459" s="273" t="s">
        <v>64</v>
      </c>
      <c r="B459" s="292">
        <v>2.99</v>
      </c>
      <c r="C459" s="622" t="s">
        <v>209</v>
      </c>
      <c r="D459" s="539">
        <f>SUM(D460:D461)</f>
        <v>0</v>
      </c>
      <c r="E459" s="574" t="e">
        <f>+D459/$D$469</f>
        <v>#DIV/0!</v>
      </c>
      <c r="G459" s="326"/>
      <c r="H459" s="326"/>
      <c r="I459" s="326"/>
      <c r="J459" s="326"/>
      <c r="K459" s="326"/>
    </row>
    <row r="460" spans="1:11" ht="10.199999999999999" hidden="1">
      <c r="A460" s="80" t="s">
        <v>64</v>
      </c>
      <c r="B460" s="90" t="s">
        <v>151</v>
      </c>
      <c r="C460" s="68" t="s">
        <v>152</v>
      </c>
      <c r="D460" s="81">
        <v>0</v>
      </c>
      <c r="E460" s="590" t="e">
        <f>+D460/$D$469</f>
        <v>#DIV/0!</v>
      </c>
      <c r="G460" s="326"/>
      <c r="H460" s="326"/>
      <c r="I460" s="326"/>
      <c r="J460" s="326"/>
      <c r="K460" s="326"/>
    </row>
    <row r="461" spans="1:11" ht="10.199999999999999" hidden="1">
      <c r="A461" s="80" t="s">
        <v>64</v>
      </c>
      <c r="B461" s="90" t="s">
        <v>153</v>
      </c>
      <c r="C461" s="68" t="s">
        <v>154</v>
      </c>
      <c r="D461" s="81">
        <v>0</v>
      </c>
      <c r="E461" s="590" t="e">
        <f>+D461/$D$469</f>
        <v>#DIV/0!</v>
      </c>
      <c r="G461" s="326"/>
      <c r="H461" s="326"/>
      <c r="I461" s="326"/>
      <c r="J461" s="326"/>
      <c r="K461" s="326"/>
    </row>
    <row r="462" spans="1:11" ht="10.5" hidden="1">
      <c r="A462" s="547"/>
      <c r="B462" s="284"/>
      <c r="C462" s="353"/>
      <c r="D462" s="620"/>
      <c r="E462" s="540"/>
      <c r="G462" s="326"/>
      <c r="H462" s="326"/>
      <c r="I462" s="326"/>
      <c r="J462" s="326"/>
      <c r="K462" s="326"/>
    </row>
    <row r="463" spans="1:11" ht="10.5" hidden="1">
      <c r="A463" s="547"/>
      <c r="B463" s="284"/>
      <c r="C463" s="353"/>
      <c r="D463" s="620"/>
      <c r="E463" s="540"/>
      <c r="G463" s="326"/>
      <c r="H463" s="326"/>
      <c r="I463" s="326"/>
      <c r="J463" s="326"/>
      <c r="K463" s="326"/>
    </row>
    <row r="464" spans="1:11" ht="10.5" hidden="1">
      <c r="A464" s="584"/>
      <c r="B464" s="284" t="s">
        <v>191</v>
      </c>
      <c r="C464" s="315" t="s">
        <v>192</v>
      </c>
      <c r="D464" s="601">
        <f>+D466</f>
        <v>0</v>
      </c>
      <c r="E464" s="574" t="e">
        <f>+D464/$D$469</f>
        <v>#DIV/0!</v>
      </c>
      <c r="G464" s="326"/>
      <c r="H464" s="326"/>
      <c r="I464" s="326"/>
      <c r="J464" s="326"/>
      <c r="K464" s="326"/>
    </row>
    <row r="465" spans="1:11" ht="10.199999999999999" hidden="1">
      <c r="A465" s="584"/>
      <c r="B465" s="585"/>
      <c r="C465" s="586"/>
      <c r="D465" s="581"/>
      <c r="E465" s="590"/>
      <c r="G465" s="326"/>
      <c r="H465" s="326"/>
      <c r="I465" s="326"/>
      <c r="J465" s="326"/>
      <c r="K465" s="326"/>
    </row>
    <row r="466" spans="1:11" ht="10.5" hidden="1">
      <c r="A466" s="538">
        <v>4</v>
      </c>
      <c r="B466" s="292" t="s">
        <v>193</v>
      </c>
      <c r="C466" s="321" t="s">
        <v>194</v>
      </c>
      <c r="D466" s="578">
        <f>+D467</f>
        <v>0</v>
      </c>
      <c r="E466" s="574" t="e">
        <f>+D466/$D$469</f>
        <v>#DIV/0!</v>
      </c>
      <c r="G466" s="326"/>
      <c r="H466" s="326"/>
      <c r="I466" s="326"/>
      <c r="J466" s="326"/>
      <c r="K466" s="326"/>
    </row>
    <row r="467" spans="1:11" ht="10.199999999999999" hidden="1">
      <c r="A467" s="499">
        <v>4</v>
      </c>
      <c r="B467" s="572" t="s">
        <v>197</v>
      </c>
      <c r="C467" s="316" t="s">
        <v>198</v>
      </c>
      <c r="D467" s="581">
        <v>0</v>
      </c>
      <c r="E467" s="590" t="e">
        <f>+D467/$D$469</f>
        <v>#DIV/0!</v>
      </c>
      <c r="G467" s="326"/>
      <c r="H467" s="326"/>
      <c r="I467" s="326"/>
      <c r="J467" s="326"/>
      <c r="K467" s="326"/>
    </row>
    <row r="468" spans="1:11" ht="10.199999999999999" hidden="1">
      <c r="A468" s="499"/>
      <c r="B468" s="90"/>
      <c r="D468" s="81"/>
      <c r="E468" s="540"/>
      <c r="G468" s="326"/>
      <c r="H468" s="326"/>
      <c r="I468" s="326"/>
      <c r="J468" s="326"/>
      <c r="K468" s="326"/>
    </row>
    <row r="469" spans="1:11" ht="18" hidden="1" customHeight="1">
      <c r="A469" s="759" t="s">
        <v>242</v>
      </c>
      <c r="B469" s="760"/>
      <c r="C469" s="761"/>
      <c r="D469" s="623">
        <f>+D464+D423+D443</f>
        <v>0</v>
      </c>
      <c r="E469" s="615" t="e">
        <f>+D469/D469</f>
        <v>#DIV/0!</v>
      </c>
      <c r="G469" s="326"/>
      <c r="H469" s="326"/>
      <c r="I469" s="326"/>
      <c r="J469" s="326"/>
      <c r="K469" s="326"/>
    </row>
    <row r="470" spans="1:11" ht="11.25" customHeight="1">
      <c r="B470" s="309"/>
      <c r="C470" s="447"/>
    </row>
    <row r="471" spans="1:11" ht="11.25" customHeight="1">
      <c r="B471" s="309"/>
      <c r="C471" s="447"/>
    </row>
    <row r="472" spans="1:11" ht="11.25" customHeight="1">
      <c r="B472" s="309"/>
      <c r="C472" s="447"/>
    </row>
    <row r="473" spans="1:11" ht="11.25" customHeight="1">
      <c r="B473" s="309"/>
      <c r="C473" s="447"/>
    </row>
    <row r="474" spans="1:11" ht="11.25" customHeight="1">
      <c r="B474" s="309"/>
      <c r="C474" s="447"/>
    </row>
    <row r="475" spans="1:11" ht="11.25" customHeight="1">
      <c r="B475" s="564" t="s">
        <v>243</v>
      </c>
      <c r="D475" s="565" t="s">
        <v>244</v>
      </c>
    </row>
    <row r="476" spans="1:11" ht="11.25" customHeight="1">
      <c r="C476" s="480"/>
      <c r="D476" s="350"/>
    </row>
    <row r="477" spans="1:11" ht="10.199999999999999">
      <c r="A477" s="735" t="s">
        <v>19</v>
      </c>
      <c r="B477" s="735"/>
      <c r="C477" s="758" t="s">
        <v>20</v>
      </c>
      <c r="D477" s="755" t="s">
        <v>21</v>
      </c>
      <c r="E477" s="750" t="s">
        <v>22</v>
      </c>
    </row>
    <row r="478" spans="1:11" ht="10.199999999999999">
      <c r="A478" s="735"/>
      <c r="B478" s="735"/>
      <c r="C478" s="758"/>
      <c r="D478" s="755"/>
      <c r="E478" s="750"/>
    </row>
    <row r="479" spans="1:11" ht="10.5">
      <c r="A479" s="532"/>
      <c r="B479" s="533"/>
      <c r="C479" s="353"/>
      <c r="D479" s="534"/>
      <c r="E479" s="535"/>
    </row>
    <row r="480" spans="1:11" ht="10.5">
      <c r="A480" s="536" t="s">
        <v>23</v>
      </c>
      <c r="B480" s="284" t="s">
        <v>24</v>
      </c>
      <c r="C480" s="315" t="s">
        <v>25</v>
      </c>
      <c r="D480" s="89">
        <f>+D482+D486+D491+D495</f>
        <v>-1150000</v>
      </c>
      <c r="E480" s="537">
        <f>+D480/$D$568</f>
        <v>1</v>
      </c>
    </row>
    <row r="481" spans="1:5" ht="10.5">
      <c r="A481" s="536"/>
      <c r="B481" s="284"/>
      <c r="C481" s="318"/>
      <c r="D481" s="89"/>
      <c r="E481" s="537"/>
    </row>
    <row r="482" spans="1:5" ht="10.5" hidden="1">
      <c r="A482" s="538" t="s">
        <v>26</v>
      </c>
      <c r="B482" s="292" t="s">
        <v>27</v>
      </c>
      <c r="C482" s="321" t="s">
        <v>28</v>
      </c>
      <c r="D482" s="539">
        <f>SUM(D483:D484)</f>
        <v>0</v>
      </c>
      <c r="E482" s="537">
        <f>+D482/$D$568</f>
        <v>0</v>
      </c>
    </row>
    <row r="483" spans="1:5" ht="10.199999999999999" hidden="1">
      <c r="A483" s="499" t="s">
        <v>26</v>
      </c>
      <c r="B483" s="90" t="s">
        <v>29</v>
      </c>
      <c r="C483" s="316" t="s">
        <v>30</v>
      </c>
      <c r="D483" s="81">
        <f>D573+D609</f>
        <v>0</v>
      </c>
      <c r="E483" s="540">
        <f>+D483/$D$568</f>
        <v>0</v>
      </c>
    </row>
    <row r="484" spans="1:5" ht="10.199999999999999" hidden="1">
      <c r="A484" s="499" t="s">
        <v>26</v>
      </c>
      <c r="B484" s="90" t="s">
        <v>31</v>
      </c>
      <c r="C484" s="316" t="s">
        <v>32</v>
      </c>
      <c r="D484" s="81">
        <f>+D628</f>
        <v>0</v>
      </c>
      <c r="E484" s="540">
        <f>+D484/$D$568</f>
        <v>0</v>
      </c>
    </row>
    <row r="485" spans="1:5" ht="10.199999999999999" hidden="1">
      <c r="A485" s="499"/>
      <c r="B485" s="90"/>
      <c r="D485" s="81"/>
      <c r="E485" s="540"/>
    </row>
    <row r="486" spans="1:5" ht="10.5">
      <c r="A486" s="538" t="s">
        <v>26</v>
      </c>
      <c r="B486" s="292" t="s">
        <v>41</v>
      </c>
      <c r="C486" s="321" t="s">
        <v>42</v>
      </c>
      <c r="D486" s="539">
        <f>SUM(D487:D489)</f>
        <v>-1150000</v>
      </c>
      <c r="E486" s="537">
        <f>+D486/$D$568</f>
        <v>1</v>
      </c>
    </row>
    <row r="487" spans="1:5" ht="10.199999999999999" hidden="1">
      <c r="A487" s="499" t="s">
        <v>26</v>
      </c>
      <c r="B487" s="90" t="s">
        <v>43</v>
      </c>
      <c r="C487" s="316" t="s">
        <v>44</v>
      </c>
      <c r="D487" s="570">
        <f>+D574+D610</f>
        <v>0</v>
      </c>
      <c r="E487" s="540">
        <f>+D487/$D$568</f>
        <v>0</v>
      </c>
    </row>
    <row r="488" spans="1:5" ht="10.199999999999999" hidden="1">
      <c r="A488" s="499" t="s">
        <v>26</v>
      </c>
      <c r="B488" s="90" t="s">
        <v>45</v>
      </c>
      <c r="C488" s="316" t="s">
        <v>46</v>
      </c>
      <c r="D488" s="81">
        <f>+D575+D611</f>
        <v>0</v>
      </c>
      <c r="E488" s="540">
        <f>+D488/$D$568</f>
        <v>0</v>
      </c>
    </row>
    <row r="489" spans="1:5" ht="10.199999999999999">
      <c r="A489" s="499" t="s">
        <v>26</v>
      </c>
      <c r="B489" s="90" t="s">
        <v>47</v>
      </c>
      <c r="C489" s="316" t="s">
        <v>48</v>
      </c>
      <c r="D489" s="81">
        <f>+D576+D612+D629</f>
        <v>-1150000</v>
      </c>
      <c r="E489" s="540">
        <f>+D489/$D$568</f>
        <v>1</v>
      </c>
    </row>
    <row r="490" spans="1:5" ht="10.5">
      <c r="A490" s="499"/>
      <c r="B490" s="90"/>
      <c r="D490" s="81"/>
      <c r="E490" s="537"/>
    </row>
    <row r="491" spans="1:5" ht="21" hidden="1">
      <c r="A491" s="502" t="s">
        <v>49</v>
      </c>
      <c r="B491" s="542" t="s">
        <v>50</v>
      </c>
      <c r="C491" s="330" t="s">
        <v>51</v>
      </c>
      <c r="D491" s="543">
        <f>SUM(D492:D493)</f>
        <v>0</v>
      </c>
      <c r="E491" s="537">
        <f>+D491/$D$568</f>
        <v>0</v>
      </c>
    </row>
    <row r="492" spans="1:5" ht="20.399999999999999" hidden="1">
      <c r="A492" s="279" t="s">
        <v>49</v>
      </c>
      <c r="B492" s="277" t="s">
        <v>52</v>
      </c>
      <c r="C492" s="334" t="s">
        <v>53</v>
      </c>
      <c r="D492" s="544">
        <f>+D577</f>
        <v>0</v>
      </c>
      <c r="E492" s="540">
        <f>+D492/$D$568</f>
        <v>0</v>
      </c>
    </row>
    <row r="493" spans="1:5" ht="10.199999999999999" hidden="1">
      <c r="A493" s="279" t="s">
        <v>49</v>
      </c>
      <c r="B493" s="277" t="s">
        <v>54</v>
      </c>
      <c r="C493" s="334" t="s">
        <v>55</v>
      </c>
      <c r="D493" s="544">
        <f>+D578+D614</f>
        <v>0</v>
      </c>
      <c r="E493" s="540">
        <f>+D493/$D$568</f>
        <v>0</v>
      </c>
    </row>
    <row r="494" spans="1:5" ht="10.5" hidden="1">
      <c r="A494" s="288"/>
      <c r="B494" s="277"/>
      <c r="C494" s="337"/>
      <c r="D494" s="544"/>
      <c r="E494" s="537"/>
    </row>
    <row r="495" spans="1:5" ht="21" hidden="1">
      <c r="A495" s="502" t="s">
        <v>49</v>
      </c>
      <c r="B495" s="542" t="s">
        <v>56</v>
      </c>
      <c r="C495" s="330" t="s">
        <v>57</v>
      </c>
      <c r="D495" s="543">
        <f>SUM(D496:D498)</f>
        <v>0</v>
      </c>
      <c r="E495" s="537">
        <f>+D495/$D$568</f>
        <v>0</v>
      </c>
    </row>
    <row r="496" spans="1:5" ht="20.399999999999999" hidden="1">
      <c r="A496" s="279" t="s">
        <v>49</v>
      </c>
      <c r="B496" s="277" t="s">
        <v>58</v>
      </c>
      <c r="C496" s="334" t="s">
        <v>59</v>
      </c>
      <c r="D496" s="544">
        <f>+D579+D615</f>
        <v>0</v>
      </c>
      <c r="E496" s="540">
        <f>+D496/$D$568</f>
        <v>0</v>
      </c>
    </row>
    <row r="497" spans="1:5" ht="20.399999999999999" hidden="1">
      <c r="A497" s="496" t="s">
        <v>49</v>
      </c>
      <c r="B497" s="411" t="s">
        <v>60</v>
      </c>
      <c r="C497" s="287" t="s">
        <v>61</v>
      </c>
      <c r="D497" s="544">
        <f>+D580+D616</f>
        <v>0</v>
      </c>
      <c r="E497" s="540">
        <f>+D497/$D$568</f>
        <v>0</v>
      </c>
    </row>
    <row r="498" spans="1:5" ht="10.199999999999999" hidden="1">
      <c r="A498" s="496" t="s">
        <v>49</v>
      </c>
      <c r="B498" s="411" t="s">
        <v>62</v>
      </c>
      <c r="C498" s="287" t="s">
        <v>63</v>
      </c>
      <c r="D498" s="544">
        <f>+D581+D617</f>
        <v>0</v>
      </c>
      <c r="E498" s="540">
        <f>+D498/$D$568</f>
        <v>0</v>
      </c>
    </row>
    <row r="499" spans="1:5" ht="10.199999999999999" hidden="1">
      <c r="A499" s="496"/>
      <c r="B499" s="411"/>
      <c r="C499" s="287"/>
      <c r="D499" s="544"/>
      <c r="E499" s="540"/>
    </row>
    <row r="500" spans="1:5" ht="10.199999999999999" hidden="1">
      <c r="A500" s="496"/>
      <c r="B500" s="411"/>
      <c r="C500" s="287"/>
      <c r="D500" s="544"/>
      <c r="E500" s="540"/>
    </row>
    <row r="501" spans="1:5" ht="10.5" hidden="1">
      <c r="A501" s="496" t="s">
        <v>64</v>
      </c>
      <c r="B501" s="414" t="s">
        <v>205</v>
      </c>
      <c r="C501" s="624" t="s">
        <v>65</v>
      </c>
      <c r="D501" s="89">
        <f>+D503+D506+D515+D512</f>
        <v>0</v>
      </c>
      <c r="E501" s="537">
        <f>+D501/$D$568</f>
        <v>0</v>
      </c>
    </row>
    <row r="502" spans="1:5" ht="10.199999999999999" hidden="1">
      <c r="A502" s="496"/>
      <c r="B502" s="411"/>
      <c r="C502" s="287"/>
      <c r="D502" s="544"/>
      <c r="E502" s="540"/>
    </row>
    <row r="503" spans="1:5" ht="10.5" hidden="1">
      <c r="A503" s="502" t="s">
        <v>64</v>
      </c>
      <c r="B503" s="625" t="s">
        <v>72</v>
      </c>
      <c r="C503" s="626" t="s">
        <v>73</v>
      </c>
      <c r="D503" s="543">
        <f>+D504</f>
        <v>0</v>
      </c>
      <c r="E503" s="537">
        <f>+D503/$D$568</f>
        <v>0</v>
      </c>
    </row>
    <row r="504" spans="1:5" ht="10.199999999999999" hidden="1">
      <c r="A504" s="496" t="s">
        <v>64</v>
      </c>
      <c r="B504" s="411" t="s">
        <v>76</v>
      </c>
      <c r="C504" s="287" t="s">
        <v>77</v>
      </c>
      <c r="D504" s="544">
        <f>+D582</f>
        <v>0</v>
      </c>
      <c r="E504" s="540">
        <f>+D504/$D$568</f>
        <v>0</v>
      </c>
    </row>
    <row r="505" spans="1:5" ht="10.199999999999999" hidden="1">
      <c r="A505" s="496"/>
      <c r="B505" s="411"/>
      <c r="C505" s="287"/>
      <c r="D505" s="544"/>
      <c r="E505" s="540"/>
    </row>
    <row r="506" spans="1:5" ht="10.5" hidden="1">
      <c r="A506" s="502" t="s">
        <v>64</v>
      </c>
      <c r="B506" s="625" t="s">
        <v>89</v>
      </c>
      <c r="C506" s="626" t="s">
        <v>90</v>
      </c>
      <c r="D506" s="543">
        <f>SUM(D507:D510)</f>
        <v>0</v>
      </c>
      <c r="E506" s="537">
        <f>+D506/$D$568</f>
        <v>0</v>
      </c>
    </row>
    <row r="507" spans="1:5" ht="10.199999999999999" hidden="1">
      <c r="A507" s="496" t="s">
        <v>64</v>
      </c>
      <c r="B507" s="411" t="s">
        <v>245</v>
      </c>
      <c r="C507" s="287" t="s">
        <v>246</v>
      </c>
      <c r="D507" s="544">
        <f>+D583</f>
        <v>0</v>
      </c>
      <c r="E507" s="540">
        <f>+D507/$D$568</f>
        <v>0</v>
      </c>
    </row>
    <row r="508" spans="1:5" ht="10.199999999999999" hidden="1">
      <c r="A508" s="496" t="s">
        <v>64</v>
      </c>
      <c r="B508" s="411" t="s">
        <v>207</v>
      </c>
      <c r="C508" s="287" t="s">
        <v>216</v>
      </c>
      <c r="D508" s="544">
        <f>+D584</f>
        <v>0</v>
      </c>
      <c r="E508" s="540">
        <f>+D508/$D$568</f>
        <v>0</v>
      </c>
    </row>
    <row r="509" spans="1:5" ht="10.199999999999999" hidden="1">
      <c r="A509" s="496" t="s">
        <v>64</v>
      </c>
      <c r="B509" s="411" t="s">
        <v>93</v>
      </c>
      <c r="C509" s="287" t="s">
        <v>94</v>
      </c>
      <c r="D509" s="544">
        <f>+D631</f>
        <v>0</v>
      </c>
      <c r="E509" s="540">
        <f>+D509/$D$568</f>
        <v>0</v>
      </c>
    </row>
    <row r="510" spans="1:5" ht="10.199999999999999" hidden="1">
      <c r="A510" s="496" t="s">
        <v>64</v>
      </c>
      <c r="B510" s="411" t="s">
        <v>97</v>
      </c>
      <c r="C510" s="287" t="s">
        <v>98</v>
      </c>
      <c r="D510" s="544">
        <f>+D632+D585</f>
        <v>0</v>
      </c>
      <c r="E510" s="540">
        <f>+D510/$D$568</f>
        <v>0</v>
      </c>
    </row>
    <row r="511" spans="1:5" ht="10.199999999999999" hidden="1">
      <c r="A511" s="496"/>
      <c r="B511" s="411"/>
      <c r="C511" s="287"/>
      <c r="D511" s="544"/>
      <c r="E511" s="540"/>
    </row>
    <row r="512" spans="1:5" ht="10.5" hidden="1">
      <c r="A512" s="502" t="s">
        <v>64</v>
      </c>
      <c r="B512" s="625" t="s">
        <v>247</v>
      </c>
      <c r="C512" s="626" t="s">
        <v>248</v>
      </c>
      <c r="D512" s="543">
        <f>+D513</f>
        <v>0</v>
      </c>
      <c r="E512" s="537">
        <f>+D512/$D$568</f>
        <v>0</v>
      </c>
    </row>
    <row r="513" spans="1:5" ht="10.199999999999999" hidden="1">
      <c r="A513" s="496" t="s">
        <v>64</v>
      </c>
      <c r="B513" s="411" t="s">
        <v>249</v>
      </c>
      <c r="C513" s="287" t="s">
        <v>250</v>
      </c>
      <c r="D513" s="544">
        <f>+D630</f>
        <v>0</v>
      </c>
      <c r="E513" s="540">
        <f>+D513/$D$568</f>
        <v>0</v>
      </c>
    </row>
    <row r="514" spans="1:5" ht="10.199999999999999" hidden="1">
      <c r="A514" s="496"/>
      <c r="B514" s="411"/>
      <c r="C514" s="287"/>
      <c r="D514" s="544"/>
      <c r="E514" s="540"/>
    </row>
    <row r="515" spans="1:5" ht="10.5" hidden="1">
      <c r="A515" s="502" t="s">
        <v>64</v>
      </c>
      <c r="B515" s="625" t="s">
        <v>251</v>
      </c>
      <c r="C515" s="626" t="s">
        <v>103</v>
      </c>
      <c r="D515" s="543">
        <f>SUM(D516:D519)</f>
        <v>0</v>
      </c>
      <c r="E515" s="537">
        <f>+D515/$D$568</f>
        <v>0</v>
      </c>
    </row>
    <row r="516" spans="1:5" ht="10.199999999999999" hidden="1">
      <c r="A516" s="496" t="s">
        <v>64</v>
      </c>
      <c r="B516" s="411" t="s">
        <v>252</v>
      </c>
      <c r="C516" s="287" t="s">
        <v>253</v>
      </c>
      <c r="D516" s="544">
        <f>+D586</f>
        <v>0</v>
      </c>
      <c r="E516" s="540">
        <f>+D516/$D$568</f>
        <v>0</v>
      </c>
    </row>
    <row r="517" spans="1:5" ht="10.199999999999999" hidden="1">
      <c r="A517" s="496" t="s">
        <v>64</v>
      </c>
      <c r="B517" s="411" t="s">
        <v>108</v>
      </c>
      <c r="C517" s="287" t="s">
        <v>109</v>
      </c>
      <c r="D517" s="544">
        <f>+D618+D587</f>
        <v>0</v>
      </c>
      <c r="E517" s="540">
        <f>+D517/$D$568</f>
        <v>0</v>
      </c>
    </row>
    <row r="518" spans="1:5" ht="10.199999999999999" hidden="1">
      <c r="A518" s="496" t="s">
        <v>64</v>
      </c>
      <c r="B518" s="411" t="s">
        <v>106</v>
      </c>
      <c r="C518" s="287" t="s">
        <v>107</v>
      </c>
      <c r="D518" s="544">
        <f>+D588</f>
        <v>0</v>
      </c>
      <c r="E518" s="540">
        <f>+D518/$D$568</f>
        <v>0</v>
      </c>
    </row>
    <row r="519" spans="1:5" ht="20.399999999999999" hidden="1">
      <c r="A519" s="496" t="s">
        <v>64</v>
      </c>
      <c r="B519" s="411" t="s">
        <v>114</v>
      </c>
      <c r="C519" s="287" t="s">
        <v>115</v>
      </c>
      <c r="D519" s="544">
        <f>+D633+D589</f>
        <v>0</v>
      </c>
      <c r="E519" s="540">
        <f>+D519/$D$568</f>
        <v>0</v>
      </c>
    </row>
    <row r="520" spans="1:5" ht="10.199999999999999" hidden="1">
      <c r="A520" s="496"/>
      <c r="B520" s="411"/>
      <c r="C520" s="287"/>
      <c r="D520" s="544"/>
      <c r="E520" s="540"/>
    </row>
    <row r="521" spans="1:5" ht="10.199999999999999" hidden="1">
      <c r="A521" s="496"/>
      <c r="B521" s="411"/>
      <c r="C521" s="287"/>
      <c r="D521" s="544"/>
      <c r="E521" s="540"/>
    </row>
    <row r="522" spans="1:5" ht="10.5" hidden="1">
      <c r="A522" s="496" t="s">
        <v>64</v>
      </c>
      <c r="B522" s="414">
        <v>2</v>
      </c>
      <c r="C522" s="624" t="s">
        <v>122</v>
      </c>
      <c r="D522" s="89">
        <f>+D529+D524+D535</f>
        <v>0</v>
      </c>
      <c r="E522" s="537">
        <f>+D522/$D$568</f>
        <v>0</v>
      </c>
    </row>
    <row r="523" spans="1:5" ht="10.199999999999999" hidden="1">
      <c r="A523" s="496"/>
      <c r="B523" s="411"/>
      <c r="C523" s="287"/>
      <c r="D523" s="68"/>
      <c r="E523" s="540"/>
    </row>
    <row r="524" spans="1:5" ht="10.5" hidden="1">
      <c r="A524" s="575" t="s">
        <v>64</v>
      </c>
      <c r="B524" s="627" t="s">
        <v>123</v>
      </c>
      <c r="C524" s="628" t="s">
        <v>124</v>
      </c>
      <c r="D524" s="578">
        <f>SUM(D525:D527)</f>
        <v>0</v>
      </c>
      <c r="E524" s="537">
        <f>+D524/$D$568</f>
        <v>0</v>
      </c>
    </row>
    <row r="525" spans="1:5" ht="10.199999999999999" hidden="1">
      <c r="A525" s="579" t="s">
        <v>64</v>
      </c>
      <c r="B525" s="585" t="s">
        <v>125</v>
      </c>
      <c r="C525" s="586" t="s">
        <v>126</v>
      </c>
      <c r="D525" s="581">
        <f>+D619</f>
        <v>0</v>
      </c>
      <c r="E525" s="540">
        <f>+D525/$D$568</f>
        <v>0</v>
      </c>
    </row>
    <row r="526" spans="1:5" ht="10.199999999999999" hidden="1">
      <c r="A526" s="579" t="s">
        <v>64</v>
      </c>
      <c r="B526" s="585" t="s">
        <v>127</v>
      </c>
      <c r="C526" s="586" t="s">
        <v>128</v>
      </c>
      <c r="D526" s="581">
        <f>+D590+D634</f>
        <v>0</v>
      </c>
      <c r="E526" s="540">
        <f>+D526/$D$568</f>
        <v>0</v>
      </c>
    </row>
    <row r="527" spans="1:5" ht="10.199999999999999" hidden="1">
      <c r="A527" s="579" t="s">
        <v>64</v>
      </c>
      <c r="B527" s="585" t="s">
        <v>218</v>
      </c>
      <c r="C527" s="586" t="s">
        <v>219</v>
      </c>
      <c r="D527" s="581">
        <f>+D591</f>
        <v>0</v>
      </c>
      <c r="E527" s="540">
        <f>+D527/$D$568</f>
        <v>0</v>
      </c>
    </row>
    <row r="528" spans="1:5" ht="10.199999999999999" hidden="1">
      <c r="A528" s="579"/>
      <c r="B528" s="585"/>
      <c r="C528" s="586"/>
      <c r="D528" s="581"/>
      <c r="E528" s="540"/>
    </row>
    <row r="529" spans="1:5" ht="21" hidden="1">
      <c r="A529" s="502" t="s">
        <v>64</v>
      </c>
      <c r="B529" s="625" t="s">
        <v>131</v>
      </c>
      <c r="C529" s="626" t="s">
        <v>132</v>
      </c>
      <c r="D529" s="543">
        <f>SUM(D530:D533)</f>
        <v>0</v>
      </c>
      <c r="E529" s="537">
        <f>+D529/$D$568</f>
        <v>0</v>
      </c>
    </row>
    <row r="530" spans="1:5" ht="10.199999999999999" hidden="1">
      <c r="A530" s="496" t="s">
        <v>64</v>
      </c>
      <c r="B530" s="411" t="s">
        <v>133</v>
      </c>
      <c r="C530" s="287" t="s">
        <v>134</v>
      </c>
      <c r="D530" s="544">
        <f>+D592+D635</f>
        <v>0</v>
      </c>
      <c r="E530" s="540">
        <f>+D530/$D$568</f>
        <v>0</v>
      </c>
    </row>
    <row r="531" spans="1:5" ht="10.199999999999999" hidden="1">
      <c r="A531" s="496" t="s">
        <v>64</v>
      </c>
      <c r="B531" s="411" t="s">
        <v>254</v>
      </c>
      <c r="C531" s="287" t="s">
        <v>255</v>
      </c>
      <c r="D531" s="544">
        <f>+D636</f>
        <v>0</v>
      </c>
      <c r="E531" s="540">
        <f>+D531/$D$568</f>
        <v>0</v>
      </c>
    </row>
    <row r="532" spans="1:5" ht="10.199999999999999" hidden="1">
      <c r="A532" s="496" t="s">
        <v>64</v>
      </c>
      <c r="B532" s="411" t="s">
        <v>240</v>
      </c>
      <c r="C532" s="287" t="s">
        <v>241</v>
      </c>
      <c r="D532" s="544">
        <f>+D637</f>
        <v>0</v>
      </c>
      <c r="E532" s="540">
        <f t="shared" ref="E532:E533" si="5">+D532/$D$568</f>
        <v>0</v>
      </c>
    </row>
    <row r="533" spans="1:5" ht="20.399999999999999" hidden="1">
      <c r="A533" s="496" t="s">
        <v>64</v>
      </c>
      <c r="B533" s="411" t="s">
        <v>256</v>
      </c>
      <c r="C533" s="287" t="s">
        <v>257</v>
      </c>
      <c r="D533" s="544">
        <f>+D593+D638</f>
        <v>0</v>
      </c>
      <c r="E533" s="540">
        <f t="shared" si="5"/>
        <v>0</v>
      </c>
    </row>
    <row r="534" spans="1:5" ht="10.199999999999999" hidden="1">
      <c r="A534" s="496"/>
      <c r="B534" s="411"/>
      <c r="C534" s="287"/>
      <c r="D534" s="544"/>
      <c r="E534" s="540"/>
    </row>
    <row r="535" spans="1:5" ht="10.5" hidden="1">
      <c r="A535" s="575" t="s">
        <v>64</v>
      </c>
      <c r="B535" s="627">
        <v>2.04</v>
      </c>
      <c r="C535" s="628" t="s">
        <v>220</v>
      </c>
      <c r="D535" s="578">
        <f>SUM(D536:D537)</f>
        <v>0</v>
      </c>
      <c r="E535" s="537">
        <f>+D535/$D$568</f>
        <v>0</v>
      </c>
    </row>
    <row r="536" spans="1:5" ht="10.199999999999999" hidden="1">
      <c r="A536" s="579" t="s">
        <v>64</v>
      </c>
      <c r="B536" s="585" t="s">
        <v>141</v>
      </c>
      <c r="C536" s="586" t="s">
        <v>142</v>
      </c>
      <c r="D536" s="581">
        <f>+D594</f>
        <v>0</v>
      </c>
      <c r="E536" s="540">
        <f>+D536/$D$568</f>
        <v>0</v>
      </c>
    </row>
    <row r="537" spans="1:5" ht="10.199999999999999" hidden="1">
      <c r="A537" s="584" t="s">
        <v>64</v>
      </c>
      <c r="B537" s="585" t="s">
        <v>143</v>
      </c>
      <c r="C537" s="586" t="s">
        <v>144</v>
      </c>
      <c r="D537" s="581">
        <f>+D595+D639</f>
        <v>0</v>
      </c>
      <c r="E537" s="540">
        <f>+D537/$D$568</f>
        <v>0</v>
      </c>
    </row>
    <row r="538" spans="1:5" ht="10.199999999999999" hidden="1">
      <c r="A538" s="496"/>
      <c r="B538" s="411"/>
      <c r="C538" s="287"/>
      <c r="D538" s="544"/>
      <c r="E538" s="540"/>
    </row>
    <row r="539" spans="1:5" ht="10.199999999999999" hidden="1">
      <c r="A539" s="496"/>
      <c r="B539" s="411"/>
      <c r="C539" s="287"/>
      <c r="D539" s="544"/>
      <c r="E539" s="540"/>
    </row>
    <row r="540" spans="1:5" ht="10.5" hidden="1">
      <c r="A540" s="496">
        <v>2</v>
      </c>
      <c r="B540" s="414">
        <v>5</v>
      </c>
      <c r="C540" s="624" t="s">
        <v>157</v>
      </c>
      <c r="D540" s="89">
        <f>+D542+D550+D553</f>
        <v>0</v>
      </c>
      <c r="E540" s="537">
        <f>+D540/$D$568</f>
        <v>0</v>
      </c>
    </row>
    <row r="541" spans="1:5" ht="10.5" hidden="1">
      <c r="A541" s="502"/>
      <c r="B541" s="625"/>
      <c r="C541" s="626"/>
      <c r="D541" s="544"/>
      <c r="E541" s="540"/>
    </row>
    <row r="542" spans="1:5" ht="10.5" hidden="1">
      <c r="A542" s="502" t="s">
        <v>158</v>
      </c>
      <c r="B542" s="625" t="s">
        <v>159</v>
      </c>
      <c r="C542" s="626" t="s">
        <v>160</v>
      </c>
      <c r="D542" s="543">
        <f>SUM(D543:D548)</f>
        <v>0</v>
      </c>
      <c r="E542" s="537">
        <f>+D542/$D$568</f>
        <v>0</v>
      </c>
    </row>
    <row r="543" spans="1:5" ht="10.199999999999999" hidden="1">
      <c r="A543" s="496" t="s">
        <v>158</v>
      </c>
      <c r="B543" s="411" t="s">
        <v>221</v>
      </c>
      <c r="C543" s="287" t="s">
        <v>222</v>
      </c>
      <c r="D543" s="544">
        <f>+D596</f>
        <v>0</v>
      </c>
      <c r="E543" s="540">
        <f>+D543/$D$568</f>
        <v>0</v>
      </c>
    </row>
    <row r="544" spans="1:5" ht="10.199999999999999" hidden="1">
      <c r="A544" s="496" t="s">
        <v>158</v>
      </c>
      <c r="B544" s="411" t="s">
        <v>161</v>
      </c>
      <c r="C544" s="287" t="s">
        <v>162</v>
      </c>
      <c r="D544" s="544">
        <f>+D640</f>
        <v>0</v>
      </c>
      <c r="E544" s="540">
        <f>+D544/$D$568</f>
        <v>0</v>
      </c>
    </row>
    <row r="545" spans="1:5" ht="10.199999999999999" hidden="1">
      <c r="A545" s="496" t="s">
        <v>158</v>
      </c>
      <c r="B545" s="411" t="s">
        <v>163</v>
      </c>
      <c r="C545" s="287" t="s">
        <v>164</v>
      </c>
      <c r="D545" s="544">
        <f>+D642</f>
        <v>0</v>
      </c>
      <c r="E545" s="540"/>
    </row>
    <row r="546" spans="1:5" ht="10.199999999999999" hidden="1">
      <c r="A546" s="496" t="s">
        <v>158</v>
      </c>
      <c r="B546" s="411" t="s">
        <v>165</v>
      </c>
      <c r="C546" s="287" t="s">
        <v>166</v>
      </c>
      <c r="D546" s="544">
        <f>+D641</f>
        <v>0</v>
      </c>
      <c r="E546" s="540">
        <f>+D546/$D$568</f>
        <v>0</v>
      </c>
    </row>
    <row r="547" spans="1:5" ht="10.199999999999999" hidden="1">
      <c r="A547" s="496" t="s">
        <v>158</v>
      </c>
      <c r="B547" s="411" t="s">
        <v>167</v>
      </c>
      <c r="C547" s="287" t="s">
        <v>168</v>
      </c>
      <c r="D547" s="544">
        <f>+D643+D597</f>
        <v>0</v>
      </c>
      <c r="E547" s="540">
        <f>+D547/$D$568</f>
        <v>0</v>
      </c>
    </row>
    <row r="548" spans="1:5" ht="10.199999999999999" hidden="1">
      <c r="A548" s="496" t="s">
        <v>158</v>
      </c>
      <c r="B548" s="411" t="s">
        <v>169</v>
      </c>
      <c r="C548" s="287" t="s">
        <v>170</v>
      </c>
      <c r="D548" s="544">
        <f>+D598</f>
        <v>0</v>
      </c>
      <c r="E548" s="540">
        <f>+D548/$D$568</f>
        <v>0</v>
      </c>
    </row>
    <row r="549" spans="1:5" ht="10.199999999999999" hidden="1">
      <c r="A549" s="496"/>
      <c r="B549" s="411"/>
      <c r="C549" s="287"/>
      <c r="D549" s="544"/>
      <c r="E549" s="540"/>
    </row>
    <row r="550" spans="1:5" ht="10.5" hidden="1">
      <c r="A550" s="502"/>
      <c r="B550" s="625" t="s">
        <v>171</v>
      </c>
      <c r="C550" s="626" t="s">
        <v>172</v>
      </c>
      <c r="D550" s="543">
        <f>+D551</f>
        <v>0</v>
      </c>
      <c r="E550" s="537">
        <f>+D550/$D$568</f>
        <v>0</v>
      </c>
    </row>
    <row r="551" spans="1:5" ht="10.199999999999999" hidden="1">
      <c r="A551" s="496" t="s">
        <v>173</v>
      </c>
      <c r="B551" s="411" t="s">
        <v>174</v>
      </c>
      <c r="C551" s="287" t="s">
        <v>175</v>
      </c>
      <c r="D551" s="544">
        <f>+D599+D620</f>
        <v>0</v>
      </c>
      <c r="E551" s="540">
        <f>+D551/$D$568</f>
        <v>0</v>
      </c>
    </row>
    <row r="552" spans="1:5" ht="10.199999999999999" hidden="1">
      <c r="A552" s="496"/>
      <c r="B552" s="411"/>
      <c r="C552" s="287"/>
      <c r="D552" s="544"/>
      <c r="E552" s="540"/>
    </row>
    <row r="553" spans="1:5" ht="10.5" hidden="1">
      <c r="A553" s="273" t="s">
        <v>158</v>
      </c>
      <c r="B553" s="292" t="s">
        <v>176</v>
      </c>
      <c r="C553" s="622" t="s">
        <v>177</v>
      </c>
      <c r="D553" s="539">
        <f>+D554</f>
        <v>0</v>
      </c>
      <c r="E553" s="537">
        <f>+D553/$D$568</f>
        <v>0</v>
      </c>
    </row>
    <row r="554" spans="1:5" ht="10.199999999999999" hidden="1">
      <c r="A554" s="80" t="s">
        <v>178</v>
      </c>
      <c r="B554" s="90" t="s">
        <v>179</v>
      </c>
      <c r="C554" s="68" t="s">
        <v>258</v>
      </c>
      <c r="D554" s="81">
        <f>+D644+D600</f>
        <v>0</v>
      </c>
      <c r="E554" s="540">
        <f>+D554/$D$568</f>
        <v>0</v>
      </c>
    </row>
    <row r="555" spans="1:5" ht="10.199999999999999" hidden="1">
      <c r="A555" s="496"/>
      <c r="B555" s="411"/>
      <c r="C555" s="287"/>
      <c r="D555" s="544"/>
      <c r="E555" s="540"/>
    </row>
    <row r="556" spans="1:5" ht="10.199999999999999" hidden="1">
      <c r="A556" s="496"/>
      <c r="B556" s="411"/>
      <c r="C556" s="287"/>
      <c r="D556" s="544"/>
      <c r="E556" s="540"/>
    </row>
    <row r="557" spans="1:5" ht="10.5" hidden="1">
      <c r="A557" s="496" t="s">
        <v>348</v>
      </c>
      <c r="B557" s="414" t="s">
        <v>515</v>
      </c>
      <c r="C557" s="624" t="s">
        <v>185</v>
      </c>
      <c r="D557" s="89">
        <f>+D560</f>
        <v>0</v>
      </c>
      <c r="E557" s="537">
        <f>+D557/$D$568</f>
        <v>0</v>
      </c>
    </row>
    <row r="558" spans="1:5" ht="10.5" hidden="1">
      <c r="A558" s="502"/>
      <c r="B558" s="625"/>
      <c r="C558" s="626"/>
      <c r="D558" s="544"/>
      <c r="E558" s="540"/>
    </row>
    <row r="559" spans="1:5" ht="10.5" hidden="1">
      <c r="A559" s="502" t="s">
        <v>184</v>
      </c>
      <c r="B559" s="625" t="s">
        <v>516</v>
      </c>
      <c r="C559" s="626" t="s">
        <v>517</v>
      </c>
      <c r="D559" s="543">
        <f>+D560</f>
        <v>0</v>
      </c>
      <c r="E559" s="537">
        <f>+D559/$D$568</f>
        <v>0</v>
      </c>
    </row>
    <row r="560" spans="1:5" ht="10.199999999999999" hidden="1">
      <c r="A560" s="496" t="s">
        <v>184</v>
      </c>
      <c r="B560" s="411" t="s">
        <v>466</v>
      </c>
      <c r="C560" s="287" t="s">
        <v>467</v>
      </c>
      <c r="D560" s="544">
        <f>+D601</f>
        <v>0</v>
      </c>
      <c r="E560" s="540">
        <f>+D560/$D$568</f>
        <v>0</v>
      </c>
    </row>
    <row r="561" spans="1:11" ht="10.199999999999999" hidden="1">
      <c r="A561" s="496"/>
      <c r="B561" s="411"/>
      <c r="C561" s="287"/>
      <c r="D561" s="544"/>
      <c r="E561" s="540"/>
    </row>
    <row r="562" spans="1:11" ht="10.199999999999999" hidden="1">
      <c r="A562" s="496"/>
      <c r="B562" s="411"/>
      <c r="C562" s="287"/>
      <c r="D562" s="544"/>
      <c r="E562" s="540"/>
    </row>
    <row r="563" spans="1:11" ht="10.5" hidden="1">
      <c r="A563" s="496"/>
      <c r="B563" s="414" t="s">
        <v>191</v>
      </c>
      <c r="C563" s="624" t="s">
        <v>192</v>
      </c>
      <c r="D563" s="89">
        <f>+D565</f>
        <v>0</v>
      </c>
      <c r="E563" s="537">
        <f>+D563/$D$568</f>
        <v>0</v>
      </c>
    </row>
    <row r="564" spans="1:11" ht="10.199999999999999" hidden="1">
      <c r="A564" s="496"/>
      <c r="B564" s="411"/>
      <c r="C564" s="287"/>
      <c r="D564" s="544"/>
      <c r="E564" s="540"/>
    </row>
    <row r="565" spans="1:11" ht="10.5" hidden="1">
      <c r="A565" s="502">
        <v>4</v>
      </c>
      <c r="B565" s="625" t="s">
        <v>193</v>
      </c>
      <c r="C565" s="626" t="s">
        <v>194</v>
      </c>
      <c r="D565" s="543">
        <f>+D566</f>
        <v>0</v>
      </c>
      <c r="E565" s="537">
        <f>+D565/$D$568</f>
        <v>0</v>
      </c>
    </row>
    <row r="566" spans="1:11" ht="10.199999999999999" hidden="1">
      <c r="A566" s="496">
        <v>4</v>
      </c>
      <c r="B566" s="411" t="s">
        <v>197</v>
      </c>
      <c r="C566" s="287" t="s">
        <v>198</v>
      </c>
      <c r="D566" s="544">
        <f>D602+D621</f>
        <v>0</v>
      </c>
      <c r="E566" s="540">
        <f>+D566/$D$568</f>
        <v>0</v>
      </c>
    </row>
    <row r="567" spans="1:11" ht="10.199999999999999" hidden="1">
      <c r="A567" s="499"/>
      <c r="B567" s="90"/>
      <c r="D567" s="81"/>
      <c r="E567" s="540"/>
    </row>
    <row r="568" spans="1:11" ht="18" customHeight="1">
      <c r="A568" s="759" t="s">
        <v>259</v>
      </c>
      <c r="B568" s="760"/>
      <c r="C568" s="761"/>
      <c r="D568" s="623">
        <f>+D563+D480+D540+D522+D501+D557</f>
        <v>-1150000</v>
      </c>
      <c r="E568" s="615">
        <f>+D568/D568</f>
        <v>1</v>
      </c>
      <c r="G568" s="326"/>
      <c r="H568" s="326"/>
      <c r="I568" s="326"/>
      <c r="J568" s="326"/>
      <c r="K568" s="326"/>
    </row>
    <row r="569" spans="1:11" ht="11.25" customHeight="1">
      <c r="B569" s="309"/>
      <c r="C569" s="447"/>
    </row>
    <row r="570" spans="1:11" ht="10.5">
      <c r="C570" s="480"/>
      <c r="D570" s="350"/>
    </row>
    <row r="571" spans="1:11" ht="10.5">
      <c r="B571" s="309"/>
      <c r="C571" s="379" t="s">
        <v>260</v>
      </c>
      <c r="D571" s="366" t="s">
        <v>261</v>
      </c>
    </row>
    <row r="572" spans="1:11" ht="10.199999999999999">
      <c r="B572" s="397"/>
      <c r="C572" s="398"/>
      <c r="D572" s="399"/>
    </row>
    <row r="573" spans="1:11" ht="10.199999999999999" hidden="1">
      <c r="B573" s="387" t="s">
        <v>29</v>
      </c>
      <c r="C573" s="334" t="s">
        <v>30</v>
      </c>
      <c r="D573" s="388">
        <v>0</v>
      </c>
    </row>
    <row r="574" spans="1:11" ht="10.199999999999999" hidden="1">
      <c r="B574" s="425" t="s">
        <v>43</v>
      </c>
      <c r="C574" s="316" t="s">
        <v>44</v>
      </c>
      <c r="D574" s="388"/>
    </row>
    <row r="575" spans="1:11" ht="10.199999999999999" hidden="1">
      <c r="B575" s="387" t="s">
        <v>45</v>
      </c>
      <c r="C575" s="334" t="s">
        <v>46</v>
      </c>
      <c r="D575" s="388">
        <v>0</v>
      </c>
    </row>
    <row r="576" spans="1:11" ht="10.199999999999999">
      <c r="B576" s="387" t="s">
        <v>47</v>
      </c>
      <c r="C576" s="334" t="s">
        <v>48</v>
      </c>
      <c r="D576" s="386">
        <v>-1150000</v>
      </c>
    </row>
    <row r="577" spans="2:4" ht="20.399999999999999" hidden="1">
      <c r="B577" s="387" t="s">
        <v>52</v>
      </c>
      <c r="C577" s="334" t="s">
        <v>262</v>
      </c>
      <c r="D577" s="388">
        <v>0</v>
      </c>
    </row>
    <row r="578" spans="2:4" ht="10.199999999999999" hidden="1">
      <c r="B578" s="387" t="s">
        <v>54</v>
      </c>
      <c r="C578" s="334" t="s">
        <v>55</v>
      </c>
      <c r="D578" s="388">
        <v>0</v>
      </c>
    </row>
    <row r="579" spans="2:4" ht="20.399999999999999" hidden="1">
      <c r="B579" s="387" t="s">
        <v>58</v>
      </c>
      <c r="C579" s="334" t="s">
        <v>59</v>
      </c>
      <c r="D579" s="729">
        <v>0</v>
      </c>
    </row>
    <row r="580" spans="2:4" ht="20.399999999999999" hidden="1">
      <c r="B580" s="387" t="s">
        <v>60</v>
      </c>
      <c r="C580" s="334" t="s">
        <v>263</v>
      </c>
      <c r="D580" s="729">
        <v>0</v>
      </c>
    </row>
    <row r="581" spans="2:4" ht="10.199999999999999" hidden="1">
      <c r="B581" s="387" t="s">
        <v>62</v>
      </c>
      <c r="C581" s="334" t="s">
        <v>63</v>
      </c>
      <c r="D581" s="729">
        <v>0</v>
      </c>
    </row>
    <row r="582" spans="2:4" ht="10.199999999999999" hidden="1">
      <c r="B582" s="387" t="s">
        <v>76</v>
      </c>
      <c r="C582" s="334" t="s">
        <v>77</v>
      </c>
      <c r="D582" s="388">
        <v>0</v>
      </c>
    </row>
    <row r="583" spans="2:4" ht="10.199999999999999" hidden="1">
      <c r="B583" s="387" t="s">
        <v>245</v>
      </c>
      <c r="C583" s="334" t="s">
        <v>246</v>
      </c>
      <c r="D583" s="388">
        <v>0</v>
      </c>
    </row>
    <row r="584" spans="2:4" ht="10.199999999999999" hidden="1">
      <c r="B584" s="387" t="s">
        <v>207</v>
      </c>
      <c r="C584" s="334" t="s">
        <v>216</v>
      </c>
      <c r="D584" s="388">
        <v>0</v>
      </c>
    </row>
    <row r="585" spans="2:4" ht="10.199999999999999" hidden="1">
      <c r="B585" s="387" t="s">
        <v>97</v>
      </c>
      <c r="C585" s="334" t="s">
        <v>264</v>
      </c>
      <c r="D585" s="386">
        <v>0</v>
      </c>
    </row>
    <row r="586" spans="2:4" ht="10.199999999999999" hidden="1">
      <c r="B586" s="387" t="s">
        <v>252</v>
      </c>
      <c r="C586" s="334" t="s">
        <v>253</v>
      </c>
      <c r="D586" s="388">
        <v>0</v>
      </c>
    </row>
    <row r="587" spans="2:4" ht="10.199999999999999" hidden="1">
      <c r="B587" s="387" t="s">
        <v>108</v>
      </c>
      <c r="C587" s="334" t="s">
        <v>109</v>
      </c>
      <c r="D587" s="388">
        <v>0</v>
      </c>
    </row>
    <row r="588" spans="2:4" ht="10.199999999999999" hidden="1">
      <c r="B588" s="387" t="s">
        <v>106</v>
      </c>
      <c r="C588" s="334" t="s">
        <v>107</v>
      </c>
      <c r="D588" s="388">
        <v>0</v>
      </c>
    </row>
    <row r="589" spans="2:4" ht="20.399999999999999" hidden="1">
      <c r="B589" s="387" t="s">
        <v>114</v>
      </c>
      <c r="C589" s="334" t="s">
        <v>115</v>
      </c>
      <c r="D589" s="388">
        <v>0</v>
      </c>
    </row>
    <row r="590" spans="2:4" ht="10.199999999999999" hidden="1">
      <c r="B590" s="387" t="s">
        <v>127</v>
      </c>
      <c r="C590" s="334" t="s">
        <v>128</v>
      </c>
      <c r="D590" s="388">
        <v>0</v>
      </c>
    </row>
    <row r="591" spans="2:4" ht="10.199999999999999" hidden="1">
      <c r="B591" s="387" t="s">
        <v>218</v>
      </c>
      <c r="C591" s="334" t="s">
        <v>219</v>
      </c>
      <c r="D591" s="388">
        <v>0</v>
      </c>
    </row>
    <row r="592" spans="2:4" ht="10.199999999999999" hidden="1">
      <c r="B592" s="387" t="s">
        <v>133</v>
      </c>
      <c r="C592" s="334" t="s">
        <v>134</v>
      </c>
      <c r="D592" s="388">
        <v>0</v>
      </c>
    </row>
    <row r="593" spans="1:5" ht="20.399999999999999" hidden="1">
      <c r="B593" s="387" t="s">
        <v>256</v>
      </c>
      <c r="C593" s="334" t="s">
        <v>257</v>
      </c>
      <c r="D593" s="388">
        <v>0</v>
      </c>
    </row>
    <row r="594" spans="1:5" ht="10.199999999999999" hidden="1">
      <c r="B594" s="387" t="s">
        <v>141</v>
      </c>
      <c r="C594" s="334" t="s">
        <v>142</v>
      </c>
      <c r="D594" s="386">
        <v>0</v>
      </c>
    </row>
    <row r="595" spans="1:5" ht="10.199999999999999" hidden="1">
      <c r="B595" s="387" t="s">
        <v>143</v>
      </c>
      <c r="C595" s="334" t="s">
        <v>144</v>
      </c>
      <c r="D595" s="386">
        <v>0</v>
      </c>
    </row>
    <row r="596" spans="1:5" ht="10.199999999999999" hidden="1">
      <c r="B596" s="387" t="s">
        <v>221</v>
      </c>
      <c r="C596" s="334" t="s">
        <v>222</v>
      </c>
      <c r="D596" s="388">
        <v>0</v>
      </c>
    </row>
    <row r="597" spans="1:5" ht="10.199999999999999" hidden="1">
      <c r="B597" s="387" t="s">
        <v>167</v>
      </c>
      <c r="C597" s="334" t="s">
        <v>168</v>
      </c>
      <c r="D597" s="388">
        <v>0</v>
      </c>
    </row>
    <row r="598" spans="1:5" ht="10.199999999999999" hidden="1">
      <c r="B598" s="387" t="s">
        <v>169</v>
      </c>
      <c r="C598" s="334" t="s">
        <v>170</v>
      </c>
      <c r="D598" s="388">
        <v>0</v>
      </c>
    </row>
    <row r="599" spans="1:5" ht="10.199999999999999" hidden="1">
      <c r="B599" s="387" t="s">
        <v>174</v>
      </c>
      <c r="C599" s="334" t="s">
        <v>175</v>
      </c>
      <c r="D599" s="386">
        <v>0</v>
      </c>
    </row>
    <row r="600" spans="1:5" ht="10.199999999999999" hidden="1">
      <c r="B600" s="387" t="s">
        <v>179</v>
      </c>
      <c r="C600" s="334" t="s">
        <v>258</v>
      </c>
      <c r="D600" s="386">
        <v>0</v>
      </c>
    </row>
    <row r="601" spans="1:5" ht="10.199999999999999" hidden="1">
      <c r="B601" s="387" t="s">
        <v>466</v>
      </c>
      <c r="C601" s="334" t="s">
        <v>467</v>
      </c>
      <c r="D601" s="386"/>
    </row>
    <row r="602" spans="1:5" ht="10.199999999999999" hidden="1">
      <c r="B602" s="387" t="s">
        <v>197</v>
      </c>
      <c r="C602" s="334" t="s">
        <v>198</v>
      </c>
      <c r="D602" s="386">
        <v>0</v>
      </c>
    </row>
    <row r="603" spans="1:5" ht="10.5">
      <c r="B603" s="387"/>
      <c r="C603" s="426" t="s">
        <v>265</v>
      </c>
      <c r="D603" s="401">
        <f>SUM(D572:D602)</f>
        <v>-1150000</v>
      </c>
    </row>
    <row r="604" spans="1:5" ht="10.5">
      <c r="B604" s="402"/>
      <c r="C604" s="403"/>
      <c r="D604" s="404"/>
    </row>
    <row r="605" spans="1:5" ht="10.5" hidden="1">
      <c r="B605" s="426"/>
      <c r="C605" s="629"/>
      <c r="D605" s="473"/>
    </row>
    <row r="606" spans="1:5" ht="11.25" hidden="1" customHeight="1">
      <c r="A606" s="316"/>
      <c r="B606" s="68"/>
      <c r="D606" s="68"/>
      <c r="E606" s="68"/>
    </row>
    <row r="607" spans="1:5" ht="11.25" hidden="1" customHeight="1">
      <c r="A607" s="316"/>
      <c r="B607" s="309"/>
      <c r="C607" s="379" t="s">
        <v>266</v>
      </c>
      <c r="D607" s="366" t="s">
        <v>267</v>
      </c>
      <c r="E607" s="68"/>
    </row>
    <row r="608" spans="1:5" ht="11.25" hidden="1" customHeight="1">
      <c r="A608" s="316"/>
      <c r="B608" s="397"/>
      <c r="C608" s="398"/>
      <c r="D608" s="399"/>
      <c r="E608" s="68"/>
    </row>
    <row r="609" spans="1:7" ht="11.25" hidden="1" customHeight="1">
      <c r="A609" s="316"/>
      <c r="B609" s="387" t="s">
        <v>29</v>
      </c>
      <c r="C609" s="334" t="s">
        <v>30</v>
      </c>
      <c r="D609" s="386">
        <v>0</v>
      </c>
      <c r="E609" s="68"/>
    </row>
    <row r="610" spans="1:7" ht="11.25" hidden="1" customHeight="1">
      <c r="A610" s="316"/>
      <c r="B610" s="425" t="s">
        <v>43</v>
      </c>
      <c r="C610" s="316" t="s">
        <v>44</v>
      </c>
      <c r="D610" s="388"/>
      <c r="E610" s="68"/>
      <c r="G610" s="326"/>
    </row>
    <row r="611" spans="1:7" ht="11.25" hidden="1" customHeight="1">
      <c r="A611" s="316"/>
      <c r="B611" s="387" t="s">
        <v>45</v>
      </c>
      <c r="C611" s="334" t="s">
        <v>46</v>
      </c>
      <c r="D611" s="388">
        <v>0</v>
      </c>
      <c r="E611" s="68"/>
    </row>
    <row r="612" spans="1:7" ht="11.25" hidden="1" customHeight="1">
      <c r="A612" s="316"/>
      <c r="B612" s="387" t="s">
        <v>47</v>
      </c>
      <c r="C612" s="334" t="s">
        <v>48</v>
      </c>
      <c r="D612" s="388"/>
      <c r="E612" s="68"/>
    </row>
    <row r="613" spans="1:7" ht="20.399999999999999" hidden="1">
      <c r="A613" s="316"/>
      <c r="B613" s="387" t="s">
        <v>52</v>
      </c>
      <c r="C613" s="334" t="s">
        <v>262</v>
      </c>
      <c r="D613" s="388">
        <v>0</v>
      </c>
      <c r="E613" s="68"/>
    </row>
    <row r="614" spans="1:7" ht="10.199999999999999" hidden="1">
      <c r="A614" s="316"/>
      <c r="B614" s="387" t="s">
        <v>54</v>
      </c>
      <c r="C614" s="334" t="s">
        <v>55</v>
      </c>
      <c r="D614" s="388">
        <v>0</v>
      </c>
      <c r="E614" s="68"/>
    </row>
    <row r="615" spans="1:7" ht="20.399999999999999" hidden="1">
      <c r="A615" s="316"/>
      <c r="B615" s="387" t="s">
        <v>58</v>
      </c>
      <c r="C615" s="334" t="s">
        <v>59</v>
      </c>
      <c r="D615" s="388">
        <v>0</v>
      </c>
      <c r="E615" s="68"/>
    </row>
    <row r="616" spans="1:7" ht="20.399999999999999" hidden="1">
      <c r="A616" s="316"/>
      <c r="B616" s="387" t="s">
        <v>60</v>
      </c>
      <c r="C616" s="334" t="s">
        <v>263</v>
      </c>
      <c r="D616" s="388">
        <v>0</v>
      </c>
      <c r="E616" s="68"/>
    </row>
    <row r="617" spans="1:7" ht="10.199999999999999" hidden="1">
      <c r="A617" s="316"/>
      <c r="B617" s="387" t="s">
        <v>62</v>
      </c>
      <c r="C617" s="334" t="s">
        <v>63</v>
      </c>
      <c r="D617" s="388">
        <v>0</v>
      </c>
      <c r="E617" s="68"/>
    </row>
    <row r="618" spans="1:7" ht="10.199999999999999" hidden="1">
      <c r="A618" s="316"/>
      <c r="B618" s="387" t="s">
        <v>108</v>
      </c>
      <c r="C618" s="334" t="s">
        <v>109</v>
      </c>
      <c r="D618" s="388">
        <v>0</v>
      </c>
      <c r="E618" s="68"/>
    </row>
    <row r="619" spans="1:7" ht="10.199999999999999" hidden="1">
      <c r="A619" s="316"/>
      <c r="B619" s="387" t="s">
        <v>125</v>
      </c>
      <c r="C619" s="334" t="s">
        <v>126</v>
      </c>
      <c r="D619" s="386"/>
      <c r="E619" s="68"/>
    </row>
    <row r="620" spans="1:7" ht="10.199999999999999" hidden="1">
      <c r="A620" s="316"/>
      <c r="B620" s="630" t="s">
        <v>174</v>
      </c>
      <c r="C620" s="390" t="s">
        <v>175</v>
      </c>
      <c r="D620" s="400">
        <v>0</v>
      </c>
      <c r="E620" s="68"/>
    </row>
    <row r="621" spans="1:7" ht="10.199999999999999" hidden="1">
      <c r="A621" s="316"/>
      <c r="B621" s="387" t="s">
        <v>197</v>
      </c>
      <c r="C621" s="334" t="s">
        <v>198</v>
      </c>
      <c r="D621" s="386">
        <v>0</v>
      </c>
      <c r="E621" s="68"/>
    </row>
    <row r="622" spans="1:7" ht="11.25" hidden="1" customHeight="1">
      <c r="A622" s="316"/>
      <c r="B622" s="387"/>
      <c r="C622" s="426" t="s">
        <v>265</v>
      </c>
      <c r="D622" s="401">
        <f>SUM(D608:D621)</f>
        <v>0</v>
      </c>
      <c r="E622" s="68"/>
    </row>
    <row r="623" spans="1:7" ht="11.25" hidden="1" customHeight="1">
      <c r="A623" s="316"/>
      <c r="B623" s="402"/>
      <c r="C623" s="403"/>
      <c r="D623" s="404"/>
      <c r="E623" s="68"/>
    </row>
    <row r="624" spans="1:7" ht="11.25" hidden="1" customHeight="1">
      <c r="A624" s="316"/>
      <c r="B624" s="426"/>
      <c r="C624" s="629"/>
      <c r="D624" s="473"/>
      <c r="E624" s="68"/>
    </row>
    <row r="625" spans="1:5" ht="11.25" hidden="1" customHeight="1">
      <c r="A625" s="316"/>
      <c r="B625" s="426"/>
      <c r="C625" s="629"/>
      <c r="D625" s="473"/>
      <c r="E625" s="68"/>
    </row>
    <row r="626" spans="1:5" ht="11.25" hidden="1" customHeight="1">
      <c r="A626" s="316"/>
      <c r="B626" s="309"/>
      <c r="C626" s="379" t="s">
        <v>268</v>
      </c>
      <c r="D626" s="366" t="s">
        <v>269</v>
      </c>
      <c r="E626" s="316"/>
    </row>
    <row r="627" spans="1:5" ht="10.199999999999999" hidden="1">
      <c r="A627" s="316"/>
      <c r="B627" s="397"/>
      <c r="C627" s="398"/>
      <c r="D627" s="399"/>
      <c r="E627" s="68"/>
    </row>
    <row r="628" spans="1:5" ht="10.199999999999999" hidden="1">
      <c r="A628" s="316"/>
      <c r="B628" s="387" t="s">
        <v>31</v>
      </c>
      <c r="C628" s="334" t="s">
        <v>32</v>
      </c>
      <c r="D628" s="388">
        <v>0</v>
      </c>
      <c r="E628" s="68"/>
    </row>
    <row r="629" spans="1:5" ht="10.199999999999999" hidden="1">
      <c r="A629" s="316"/>
      <c r="B629" s="387" t="s">
        <v>47</v>
      </c>
      <c r="C629" s="334" t="s">
        <v>48</v>
      </c>
      <c r="D629" s="386"/>
      <c r="E629" s="68"/>
    </row>
    <row r="630" spans="1:5" ht="10.199999999999999" hidden="1">
      <c r="A630" s="316"/>
      <c r="B630" s="387" t="s">
        <v>249</v>
      </c>
      <c r="C630" s="334" t="s">
        <v>250</v>
      </c>
      <c r="D630" s="388">
        <v>0</v>
      </c>
      <c r="E630" s="68"/>
    </row>
    <row r="631" spans="1:5" ht="10.199999999999999" hidden="1">
      <c r="A631" s="316"/>
      <c r="B631" s="387" t="s">
        <v>93</v>
      </c>
      <c r="C631" s="334" t="s">
        <v>94</v>
      </c>
      <c r="D631" s="388">
        <v>0</v>
      </c>
      <c r="E631" s="68"/>
    </row>
    <row r="632" spans="1:5" ht="10.199999999999999" hidden="1">
      <c r="A632" s="316"/>
      <c r="B632" s="387" t="s">
        <v>97</v>
      </c>
      <c r="C632" s="334" t="s">
        <v>264</v>
      </c>
      <c r="D632" s="388">
        <v>0</v>
      </c>
      <c r="E632" s="68"/>
    </row>
    <row r="633" spans="1:5" ht="20.399999999999999" hidden="1">
      <c r="A633" s="316"/>
      <c r="B633" s="387" t="s">
        <v>114</v>
      </c>
      <c r="C633" s="334" t="s">
        <v>115</v>
      </c>
      <c r="D633" s="388">
        <v>0</v>
      </c>
      <c r="E633" s="68"/>
    </row>
    <row r="634" spans="1:5" ht="10.199999999999999" hidden="1">
      <c r="A634" s="316"/>
      <c r="B634" s="387" t="s">
        <v>127</v>
      </c>
      <c r="C634" s="334" t="s">
        <v>128</v>
      </c>
      <c r="D634" s="388">
        <v>0</v>
      </c>
      <c r="E634" s="68"/>
    </row>
    <row r="635" spans="1:5" ht="10.199999999999999" hidden="1">
      <c r="A635" s="316"/>
      <c r="B635" s="387" t="s">
        <v>133</v>
      </c>
      <c r="C635" s="334" t="s">
        <v>134</v>
      </c>
      <c r="D635" s="388">
        <v>0</v>
      </c>
      <c r="E635" s="68"/>
    </row>
    <row r="636" spans="1:5" ht="10.199999999999999" hidden="1">
      <c r="A636" s="316"/>
      <c r="B636" s="387" t="s">
        <v>254</v>
      </c>
      <c r="C636" s="334" t="s">
        <v>255</v>
      </c>
      <c r="D636" s="388">
        <v>0</v>
      </c>
      <c r="E636" s="68"/>
    </row>
    <row r="637" spans="1:5" ht="10.199999999999999" hidden="1">
      <c r="A637" s="316"/>
      <c r="B637" s="387" t="s">
        <v>240</v>
      </c>
      <c r="C637" s="334" t="s">
        <v>241</v>
      </c>
      <c r="D637" s="388">
        <v>0</v>
      </c>
      <c r="E637" s="68"/>
    </row>
    <row r="638" spans="1:5" ht="20.399999999999999" hidden="1">
      <c r="A638" s="316"/>
      <c r="B638" s="387" t="s">
        <v>256</v>
      </c>
      <c r="C638" s="334" t="s">
        <v>270</v>
      </c>
      <c r="D638" s="388">
        <v>0</v>
      </c>
      <c r="E638" s="68"/>
    </row>
    <row r="639" spans="1:5" ht="10.199999999999999" hidden="1">
      <c r="A639" s="316"/>
      <c r="B639" s="387" t="s">
        <v>143</v>
      </c>
      <c r="C639" s="334" t="s">
        <v>144</v>
      </c>
      <c r="D639" s="386">
        <v>0</v>
      </c>
      <c r="E639" s="68"/>
    </row>
    <row r="640" spans="1:5" ht="10.199999999999999" hidden="1">
      <c r="A640" s="316"/>
      <c r="B640" s="387" t="s">
        <v>161</v>
      </c>
      <c r="C640" s="334" t="s">
        <v>162</v>
      </c>
      <c r="D640" s="388">
        <v>0</v>
      </c>
      <c r="E640" s="68"/>
    </row>
    <row r="641" spans="1:5" ht="9.6" hidden="1" customHeight="1">
      <c r="A641" s="316"/>
      <c r="B641" s="387" t="s">
        <v>165</v>
      </c>
      <c r="C641" s="334" t="s">
        <v>166</v>
      </c>
      <c r="D641" s="388">
        <v>0</v>
      </c>
      <c r="E641" s="68"/>
    </row>
    <row r="642" spans="1:5" ht="9.6" hidden="1" customHeight="1">
      <c r="A642" s="316"/>
      <c r="B642" s="387" t="s">
        <v>163</v>
      </c>
      <c r="C642" s="334" t="s">
        <v>164</v>
      </c>
      <c r="D642" s="386">
        <v>0</v>
      </c>
      <c r="E642" s="68"/>
    </row>
    <row r="643" spans="1:5" ht="14.1" hidden="1" customHeight="1">
      <c r="A643" s="316"/>
      <c r="B643" s="387" t="s">
        <v>167</v>
      </c>
      <c r="C643" s="334" t="s">
        <v>168</v>
      </c>
      <c r="D643" s="386">
        <v>0</v>
      </c>
      <c r="E643" s="68"/>
    </row>
    <row r="644" spans="1:5" ht="10.199999999999999" hidden="1">
      <c r="A644" s="316"/>
      <c r="B644" s="387" t="s">
        <v>179</v>
      </c>
      <c r="C644" s="334" t="s">
        <v>258</v>
      </c>
      <c r="D644" s="386">
        <v>0</v>
      </c>
      <c r="E644" s="68"/>
    </row>
    <row r="645" spans="1:5" ht="10.5" hidden="1">
      <c r="A645" s="316"/>
      <c r="B645" s="387"/>
      <c r="C645" s="426" t="s">
        <v>265</v>
      </c>
      <c r="D645" s="401">
        <f>SUM(D627:D644)</f>
        <v>0</v>
      </c>
      <c r="E645" s="68"/>
    </row>
    <row r="646" spans="1:5" ht="10.5" hidden="1">
      <c r="A646" s="316"/>
      <c r="B646" s="631"/>
      <c r="C646" s="632"/>
      <c r="D646" s="633"/>
      <c r="E646" s="68"/>
    </row>
    <row r="647" spans="1:5" ht="11.25" hidden="1" customHeight="1">
      <c r="A647" s="316"/>
      <c r="B647" s="68"/>
      <c r="D647" s="68"/>
      <c r="E647" s="68"/>
    </row>
    <row r="648" spans="1:5" ht="11.25" hidden="1" customHeight="1">
      <c r="A648" s="316"/>
      <c r="B648" s="68"/>
      <c r="D648" s="68"/>
      <c r="E648" s="68"/>
    </row>
    <row r="649" spans="1:5" ht="11.25" hidden="1" customHeight="1">
      <c r="A649" s="316"/>
      <c r="B649" s="68"/>
      <c r="D649" s="68"/>
      <c r="E649" s="68"/>
    </row>
    <row r="650" spans="1:5" ht="11.25" hidden="1" customHeight="1">
      <c r="A650" s="316"/>
      <c r="B650" s="68"/>
      <c r="D650" s="68"/>
      <c r="E650" s="68"/>
    </row>
    <row r="651" spans="1:5" ht="11.25" hidden="1" customHeight="1">
      <c r="A651" s="316"/>
      <c r="B651" s="68"/>
      <c r="D651" s="68"/>
      <c r="E651" s="68"/>
    </row>
    <row r="652" spans="1:5" ht="11.25" hidden="1" customHeight="1">
      <c r="A652" s="67"/>
      <c r="B652" s="634" t="s">
        <v>271</v>
      </c>
      <c r="C652" s="306"/>
      <c r="D652" s="565" t="s">
        <v>272</v>
      </c>
      <c r="E652" s="366" t="s">
        <v>273</v>
      </c>
    </row>
    <row r="653" spans="1:5" ht="11.25" hidden="1" customHeight="1">
      <c r="A653" s="67"/>
      <c r="B653" s="419"/>
      <c r="C653" s="306"/>
      <c r="D653" s="307"/>
      <c r="E653" s="363"/>
    </row>
    <row r="654" spans="1:5" ht="10.8" hidden="1" customHeight="1">
      <c r="A654" s="746" t="s">
        <v>19</v>
      </c>
      <c r="B654" s="747"/>
      <c r="C654" s="753" t="s">
        <v>20</v>
      </c>
      <c r="D654" s="751" t="s">
        <v>21</v>
      </c>
      <c r="E654" s="744" t="s">
        <v>22</v>
      </c>
    </row>
    <row r="655" spans="1:5" ht="10.8" hidden="1" customHeight="1">
      <c r="A655" s="748"/>
      <c r="B655" s="749"/>
      <c r="C655" s="754"/>
      <c r="D655" s="752"/>
      <c r="E655" s="745"/>
    </row>
    <row r="656" spans="1:5" ht="10.8" hidden="1" customHeight="1">
      <c r="A656" s="594"/>
      <c r="B656" s="310"/>
      <c r="C656" s="86"/>
      <c r="D656" s="620"/>
      <c r="E656" s="537"/>
    </row>
    <row r="657" spans="1:5" ht="10.8" hidden="1" customHeight="1">
      <c r="A657" s="536" t="s">
        <v>23</v>
      </c>
      <c r="B657" s="284" t="s">
        <v>24</v>
      </c>
      <c r="C657" s="315" t="s">
        <v>25</v>
      </c>
      <c r="D657" s="89">
        <f>+D659+D662+D668+D672</f>
        <v>0</v>
      </c>
      <c r="E657" s="537" t="e">
        <f>+D657/$D$689</f>
        <v>#DIV/0!</v>
      </c>
    </row>
    <row r="658" spans="1:5" ht="10.8" hidden="1" customHeight="1">
      <c r="A658" s="536"/>
      <c r="B658" s="284"/>
      <c r="C658" s="318"/>
      <c r="D658" s="89"/>
      <c r="E658" s="537"/>
    </row>
    <row r="659" spans="1:5" ht="10.8" hidden="1" customHeight="1">
      <c r="A659" s="538" t="s">
        <v>26</v>
      </c>
      <c r="B659" s="292" t="s">
        <v>27</v>
      </c>
      <c r="C659" s="321" t="s">
        <v>28</v>
      </c>
      <c r="D659" s="539">
        <f>SUM(D660:D660)</f>
        <v>0</v>
      </c>
      <c r="E659" s="537" t="e">
        <f>+D659/$D$689</f>
        <v>#DIV/0!</v>
      </c>
    </row>
    <row r="660" spans="1:5" ht="10.8" hidden="1" customHeight="1">
      <c r="A660" s="499" t="s">
        <v>26</v>
      </c>
      <c r="B660" s="90" t="s">
        <v>29</v>
      </c>
      <c r="C660" s="316" t="s">
        <v>30</v>
      </c>
      <c r="D660" s="81">
        <v>0</v>
      </c>
      <c r="E660" s="540" t="e">
        <f>+D660/$D$689</f>
        <v>#DIV/0!</v>
      </c>
    </row>
    <row r="661" spans="1:5" ht="10.8" hidden="1" customHeight="1">
      <c r="A661" s="499"/>
      <c r="B661" s="90"/>
      <c r="D661" s="81"/>
      <c r="E661" s="540"/>
    </row>
    <row r="662" spans="1:5" ht="10.8" hidden="1" customHeight="1">
      <c r="A662" s="538" t="s">
        <v>26</v>
      </c>
      <c r="B662" s="292" t="s">
        <v>41</v>
      </c>
      <c r="C662" s="321" t="s">
        <v>42</v>
      </c>
      <c r="D662" s="539">
        <f>SUM(D663:D666)</f>
        <v>0</v>
      </c>
      <c r="E662" s="537" t="e">
        <f>+D662/$D$689</f>
        <v>#DIV/0!</v>
      </c>
    </row>
    <row r="663" spans="1:5" ht="10.8" hidden="1" customHeight="1">
      <c r="A663" s="499" t="s">
        <v>26</v>
      </c>
      <c r="B663" s="90" t="s">
        <v>43</v>
      </c>
      <c r="C663" s="316" t="s">
        <v>44</v>
      </c>
      <c r="D663" s="81"/>
      <c r="E663" s="540" t="e">
        <f>+D663/$D$689</f>
        <v>#DIV/0!</v>
      </c>
    </row>
    <row r="664" spans="1:5" ht="10.8" hidden="1" customHeight="1">
      <c r="A664" s="499" t="s">
        <v>26</v>
      </c>
      <c r="B664" s="90" t="s">
        <v>45</v>
      </c>
      <c r="C664" s="316" t="s">
        <v>46</v>
      </c>
      <c r="D664" s="570">
        <v>0</v>
      </c>
      <c r="E664" s="540" t="e">
        <f>+D664/$D$689</f>
        <v>#DIV/0!</v>
      </c>
    </row>
    <row r="665" spans="1:5" ht="10.8" hidden="1" customHeight="1">
      <c r="A665" s="499" t="s">
        <v>26</v>
      </c>
      <c r="B665" s="90" t="s">
        <v>47</v>
      </c>
      <c r="C665" s="316" t="s">
        <v>48</v>
      </c>
      <c r="D665" s="570"/>
      <c r="E665" s="540" t="e">
        <f>+D665/$D$689</f>
        <v>#DIV/0!</v>
      </c>
    </row>
    <row r="666" spans="1:5" ht="10.8" hidden="1" customHeight="1">
      <c r="A666" s="499" t="s">
        <v>26</v>
      </c>
      <c r="B666" s="90" t="s">
        <v>342</v>
      </c>
      <c r="C666" s="316" t="s">
        <v>343</v>
      </c>
      <c r="D666" s="81"/>
      <c r="E666" s="540" t="e">
        <f t="shared" ref="E666" si="6">+D666/$D$689</f>
        <v>#DIV/0!</v>
      </c>
    </row>
    <row r="667" spans="1:5" ht="10.8" hidden="1" customHeight="1">
      <c r="A667" s="499"/>
      <c r="B667" s="90"/>
      <c r="D667" s="81"/>
      <c r="E667" s="540"/>
    </row>
    <row r="668" spans="1:5" ht="21" hidden="1">
      <c r="A668" s="502" t="s">
        <v>49</v>
      </c>
      <c r="B668" s="542" t="s">
        <v>50</v>
      </c>
      <c r="C668" s="330" t="s">
        <v>51</v>
      </c>
      <c r="D668" s="578">
        <f>SUM(D669:D670)</f>
        <v>0</v>
      </c>
      <c r="E668" s="537" t="e">
        <f>+D668/$D$689</f>
        <v>#DIV/0!</v>
      </c>
    </row>
    <row r="669" spans="1:5" ht="20.399999999999999" hidden="1">
      <c r="A669" s="279" t="s">
        <v>49</v>
      </c>
      <c r="B669" s="277" t="s">
        <v>52</v>
      </c>
      <c r="C669" s="334" t="s">
        <v>53</v>
      </c>
      <c r="D669" s="581">
        <v>0</v>
      </c>
      <c r="E669" s="540" t="e">
        <f>+D669/$D$689</f>
        <v>#DIV/0!</v>
      </c>
    </row>
    <row r="670" spans="1:5" ht="10.199999999999999" hidden="1">
      <c r="A670" s="279" t="s">
        <v>49</v>
      </c>
      <c r="B670" s="277" t="s">
        <v>54</v>
      </c>
      <c r="C670" s="334" t="s">
        <v>55</v>
      </c>
      <c r="D670" s="581">
        <v>0</v>
      </c>
      <c r="E670" s="540" t="e">
        <f>+D670/$D$689</f>
        <v>#DIV/0!</v>
      </c>
    </row>
    <row r="671" spans="1:5" ht="10.5" hidden="1">
      <c r="A671" s="288"/>
      <c r="B671" s="277"/>
      <c r="C671" s="337"/>
      <c r="D671" s="581"/>
      <c r="E671" s="574"/>
    </row>
    <row r="672" spans="1:5" ht="21" hidden="1">
      <c r="A672" s="502" t="s">
        <v>49</v>
      </c>
      <c r="B672" s="542" t="s">
        <v>56</v>
      </c>
      <c r="C672" s="330" t="s">
        <v>57</v>
      </c>
      <c r="D672" s="578">
        <f>SUM(D673:D675)</f>
        <v>0</v>
      </c>
      <c r="E672" s="537" t="e">
        <f>+D672/$D$689</f>
        <v>#DIV/0!</v>
      </c>
    </row>
    <row r="673" spans="1:5" ht="20.399999999999999" hidden="1">
      <c r="A673" s="279" t="s">
        <v>49</v>
      </c>
      <c r="B673" s="277" t="s">
        <v>58</v>
      </c>
      <c r="C673" s="334" t="s">
        <v>59</v>
      </c>
      <c r="D673" s="581">
        <v>0</v>
      </c>
      <c r="E673" s="540" t="e">
        <f>+D673/$D$689</f>
        <v>#DIV/0!</v>
      </c>
    </row>
    <row r="674" spans="1:5" ht="20.399999999999999" hidden="1">
      <c r="A674" s="496" t="s">
        <v>49</v>
      </c>
      <c r="B674" s="411" t="s">
        <v>60</v>
      </c>
      <c r="C674" s="287" t="s">
        <v>61</v>
      </c>
      <c r="D674" s="581">
        <v>0</v>
      </c>
      <c r="E674" s="540" t="e">
        <f>+D674/$D$689</f>
        <v>#DIV/0!</v>
      </c>
    </row>
    <row r="675" spans="1:5" ht="10.8" hidden="1" customHeight="1">
      <c r="A675" s="496" t="s">
        <v>49</v>
      </c>
      <c r="B675" s="411" t="s">
        <v>62</v>
      </c>
      <c r="C675" s="287" t="s">
        <v>63</v>
      </c>
      <c r="D675" s="581">
        <v>0</v>
      </c>
      <c r="E675" s="540" t="e">
        <f>+D675/$D$689</f>
        <v>#DIV/0!</v>
      </c>
    </row>
    <row r="676" spans="1:5" ht="10.8" hidden="1" customHeight="1">
      <c r="A676" s="603"/>
      <c r="B676" s="603"/>
      <c r="C676" s="86"/>
      <c r="D676" s="620"/>
      <c r="E676" s="619"/>
    </row>
    <row r="677" spans="1:5" ht="10.8" hidden="1" customHeight="1">
      <c r="A677" s="536"/>
      <c r="B677" s="284"/>
      <c r="C677" s="636"/>
      <c r="D677" s="620"/>
      <c r="E677" s="637"/>
    </row>
    <row r="678" spans="1:5" ht="10.8" hidden="1" customHeight="1">
      <c r="A678" s="536" t="s">
        <v>64</v>
      </c>
      <c r="B678" s="284">
        <v>1</v>
      </c>
      <c r="C678" s="321" t="s">
        <v>65</v>
      </c>
      <c r="D678" s="89">
        <f>+D680</f>
        <v>0</v>
      </c>
      <c r="E678" s="537" t="e">
        <f>+D678/D689</f>
        <v>#DIV/0!</v>
      </c>
    </row>
    <row r="679" spans="1:5" ht="10.8" hidden="1" customHeight="1">
      <c r="A679" s="536"/>
      <c r="B679" s="284"/>
      <c r="C679" s="353"/>
      <c r="D679" s="620"/>
      <c r="E679" s="637"/>
    </row>
    <row r="680" spans="1:5" ht="10.8" hidden="1" customHeight="1">
      <c r="A680" s="538" t="s">
        <v>64</v>
      </c>
      <c r="B680" s="292" t="s">
        <v>89</v>
      </c>
      <c r="C680" s="321" t="s">
        <v>90</v>
      </c>
      <c r="D680" s="578">
        <f>+D681</f>
        <v>0</v>
      </c>
      <c r="E680" s="537" t="e">
        <f>+D680/D689</f>
        <v>#DIV/0!</v>
      </c>
    </row>
    <row r="681" spans="1:5" ht="10.8" hidden="1" customHeight="1">
      <c r="A681" s="496" t="s">
        <v>64</v>
      </c>
      <c r="B681" s="411" t="s">
        <v>95</v>
      </c>
      <c r="C681" s="287" t="s">
        <v>96</v>
      </c>
      <c r="D681" s="581">
        <v>0</v>
      </c>
      <c r="E681" s="637" t="e">
        <f>+D681/D689</f>
        <v>#DIV/0!</v>
      </c>
    </row>
    <row r="682" spans="1:5" ht="10.8" hidden="1" customHeight="1">
      <c r="A682" s="536"/>
      <c r="B682" s="284"/>
      <c r="C682" s="353"/>
      <c r="D682" s="620"/>
      <c r="E682" s="637"/>
    </row>
    <row r="683" spans="1:5" ht="10.8" hidden="1" customHeight="1">
      <c r="A683" s="536"/>
      <c r="B683" s="284"/>
      <c r="C683" s="353"/>
      <c r="D683" s="620"/>
      <c r="E683" s="637"/>
    </row>
    <row r="684" spans="1:5" ht="10.8" hidden="1" customHeight="1">
      <c r="A684" s="536"/>
      <c r="B684" s="284" t="s">
        <v>191</v>
      </c>
      <c r="C684" s="321" t="s">
        <v>192</v>
      </c>
      <c r="D684" s="89">
        <f>+D686</f>
        <v>0</v>
      </c>
      <c r="E684" s="537" t="e">
        <f>+D684/$D$689</f>
        <v>#DIV/0!</v>
      </c>
    </row>
    <row r="685" spans="1:5" ht="10.8" hidden="1" customHeight="1">
      <c r="A685" s="536"/>
      <c r="B685" s="284"/>
      <c r="C685" s="318"/>
      <c r="D685" s="89"/>
      <c r="E685" s="537"/>
    </row>
    <row r="686" spans="1:5" ht="11.25" hidden="1" customHeight="1">
      <c r="A686" s="538">
        <v>4</v>
      </c>
      <c r="B686" s="292" t="s">
        <v>193</v>
      </c>
      <c r="C686" s="321" t="s">
        <v>194</v>
      </c>
      <c r="D686" s="539">
        <f>SUM(D687:D687)</f>
        <v>0</v>
      </c>
      <c r="E686" s="537" t="e">
        <f>+D686/$D$689</f>
        <v>#DIV/0!</v>
      </c>
    </row>
    <row r="687" spans="1:5" ht="11.25" hidden="1" customHeight="1">
      <c r="A687" s="499">
        <v>4</v>
      </c>
      <c r="B687" s="90" t="s">
        <v>197</v>
      </c>
      <c r="C687" s="316" t="s">
        <v>198</v>
      </c>
      <c r="D687" s="81">
        <v>0</v>
      </c>
      <c r="E687" s="540" t="e">
        <f>+D687/$D$689</f>
        <v>#DIV/0!</v>
      </c>
    </row>
    <row r="688" spans="1:5" ht="11.25" hidden="1" customHeight="1">
      <c r="A688" s="499"/>
      <c r="B688" s="90"/>
      <c r="D688" s="81"/>
      <c r="E688" s="540"/>
    </row>
    <row r="689" spans="1:11" ht="18" hidden="1" customHeight="1">
      <c r="A689" s="759" t="s">
        <v>274</v>
      </c>
      <c r="B689" s="760"/>
      <c r="C689" s="761"/>
      <c r="D689" s="623">
        <f>+D684+D657+D678</f>
        <v>0</v>
      </c>
      <c r="E689" s="615" t="e">
        <f>+D689/D689</f>
        <v>#DIV/0!</v>
      </c>
      <c r="G689" s="326"/>
      <c r="H689" s="326"/>
      <c r="I689" s="326"/>
      <c r="J689" s="326"/>
      <c r="K689" s="326"/>
    </row>
    <row r="690" spans="1:11" ht="11.25" hidden="1" customHeight="1">
      <c r="A690" s="67"/>
      <c r="B690" s="419"/>
      <c r="C690" s="310"/>
      <c r="D690" s="350"/>
      <c r="E690" s="363"/>
    </row>
    <row r="691" spans="1:11" ht="11.25" hidden="1" customHeight="1">
      <c r="A691" s="67"/>
      <c r="B691" s="419"/>
      <c r="C691" s="310"/>
      <c r="D691" s="350"/>
      <c r="E691" s="363"/>
    </row>
    <row r="692" spans="1:11" ht="11.25" hidden="1" customHeight="1">
      <c r="A692" s="67"/>
      <c r="B692" s="419"/>
      <c r="C692" s="310"/>
      <c r="D692" s="350"/>
      <c r="E692" s="363"/>
    </row>
    <row r="693" spans="1:11" ht="11.25" hidden="1" customHeight="1">
      <c r="A693" s="67"/>
      <c r="B693" s="419"/>
      <c r="C693" s="310"/>
      <c r="D693" s="350"/>
      <c r="E693" s="363"/>
    </row>
    <row r="694" spans="1:11" ht="11.25" hidden="1" customHeight="1">
      <c r="A694" s="67"/>
      <c r="B694" s="419"/>
      <c r="C694" s="310"/>
      <c r="D694" s="350"/>
      <c r="E694" s="363"/>
    </row>
    <row r="695" spans="1:11" ht="11.25" hidden="1" customHeight="1">
      <c r="B695" s="564" t="s">
        <v>275</v>
      </c>
      <c r="D695" s="565" t="s">
        <v>276</v>
      </c>
    </row>
    <row r="696" spans="1:11" ht="11.25" hidden="1" customHeight="1">
      <c r="B696" s="309"/>
      <c r="C696" s="447"/>
    </row>
    <row r="697" spans="1:11" ht="11.25" hidden="1" customHeight="1">
      <c r="A697" s="746" t="s">
        <v>19</v>
      </c>
      <c r="B697" s="747"/>
      <c r="C697" s="753" t="s">
        <v>20</v>
      </c>
      <c r="D697" s="751" t="s">
        <v>21</v>
      </c>
      <c r="E697" s="744" t="s">
        <v>22</v>
      </c>
    </row>
    <row r="698" spans="1:11" ht="11.25" hidden="1" customHeight="1">
      <c r="A698" s="748"/>
      <c r="B698" s="749"/>
      <c r="C698" s="754"/>
      <c r="D698" s="752"/>
      <c r="E698" s="745"/>
    </row>
    <row r="699" spans="1:11" ht="11.25" hidden="1" customHeight="1">
      <c r="A699" s="638"/>
      <c r="B699" s="639"/>
      <c r="C699" s="640"/>
      <c r="D699" s="534"/>
      <c r="E699" s="535"/>
    </row>
    <row r="700" spans="1:11" ht="10.199999999999999" hidden="1" customHeight="1">
      <c r="A700" s="536" t="s">
        <v>23</v>
      </c>
      <c r="B700" s="284" t="s">
        <v>24</v>
      </c>
      <c r="C700" s="315" t="s">
        <v>25</v>
      </c>
      <c r="D700" s="89">
        <f>+D702+D705+D710+D714</f>
        <v>0</v>
      </c>
      <c r="E700" s="537" t="e">
        <f>+D700/$D$793</f>
        <v>#DIV/0!</v>
      </c>
    </row>
    <row r="701" spans="1:11" ht="10.199999999999999" hidden="1" customHeight="1">
      <c r="A701" s="536"/>
      <c r="B701" s="284"/>
      <c r="C701" s="318"/>
      <c r="D701" s="89"/>
      <c r="E701" s="537"/>
    </row>
    <row r="702" spans="1:11" ht="10.199999999999999" hidden="1" customHeight="1">
      <c r="A702" s="538" t="s">
        <v>26</v>
      </c>
      <c r="B702" s="292" t="s">
        <v>27</v>
      </c>
      <c r="C702" s="321" t="s">
        <v>28</v>
      </c>
      <c r="D702" s="539">
        <f>SUM(D703:D703)</f>
        <v>0</v>
      </c>
      <c r="E702" s="537" t="e">
        <f>+D702/$D$793</f>
        <v>#DIV/0!</v>
      </c>
    </row>
    <row r="703" spans="1:11" ht="10.199999999999999" hidden="1" customHeight="1">
      <c r="A703" s="499" t="s">
        <v>26</v>
      </c>
      <c r="B703" s="90" t="s">
        <v>29</v>
      </c>
      <c r="C703" s="316" t="s">
        <v>30</v>
      </c>
      <c r="D703" s="81">
        <f>+D798+D862</f>
        <v>0</v>
      </c>
      <c r="E703" s="540" t="e">
        <f>+D703/$D$793</f>
        <v>#DIV/0!</v>
      </c>
    </row>
    <row r="704" spans="1:11" ht="10.199999999999999" hidden="1" customHeight="1">
      <c r="A704" s="499"/>
      <c r="B704" s="90"/>
      <c r="D704" s="81"/>
      <c r="E704" s="540"/>
    </row>
    <row r="705" spans="1:5" ht="10.199999999999999" hidden="1" customHeight="1">
      <c r="A705" s="538" t="s">
        <v>26</v>
      </c>
      <c r="B705" s="292" t="s">
        <v>41</v>
      </c>
      <c r="C705" s="321" t="s">
        <v>42</v>
      </c>
      <c r="D705" s="539">
        <f>SUM(D706:D708)</f>
        <v>0</v>
      </c>
      <c r="E705" s="537" t="e">
        <f>+D705/$D$793</f>
        <v>#DIV/0!</v>
      </c>
    </row>
    <row r="706" spans="1:5" ht="10.199999999999999" hidden="1" customHeight="1">
      <c r="A706" s="499" t="s">
        <v>26</v>
      </c>
      <c r="B706" s="90" t="s">
        <v>43</v>
      </c>
      <c r="C706" s="316" t="s">
        <v>44</v>
      </c>
      <c r="D706" s="81">
        <f>+D799+D882</f>
        <v>0</v>
      </c>
      <c r="E706" s="540" t="e">
        <f>+D706/$D$793</f>
        <v>#DIV/0!</v>
      </c>
    </row>
    <row r="707" spans="1:5" ht="10.199999999999999" hidden="1" customHeight="1">
      <c r="A707" s="499" t="s">
        <v>26</v>
      </c>
      <c r="B707" s="90" t="s">
        <v>45</v>
      </c>
      <c r="C707" s="316" t="s">
        <v>46</v>
      </c>
      <c r="D707" s="81">
        <f>+D800</f>
        <v>0</v>
      </c>
      <c r="E707" s="540" t="e">
        <f>+D707/$D$793</f>
        <v>#DIV/0!</v>
      </c>
    </row>
    <row r="708" spans="1:5" ht="10.199999999999999" hidden="1" customHeight="1">
      <c r="A708" s="499"/>
      <c r="B708" s="90" t="s">
        <v>47</v>
      </c>
      <c r="C708" s="316" t="s">
        <v>48</v>
      </c>
      <c r="D708" s="81">
        <f>D801</f>
        <v>0</v>
      </c>
      <c r="E708" s="537"/>
    </row>
    <row r="709" spans="1:5" ht="10.199999999999999" hidden="1" customHeight="1">
      <c r="A709" s="499"/>
      <c r="B709" s="90"/>
      <c r="D709" s="81"/>
      <c r="E709" s="537"/>
    </row>
    <row r="710" spans="1:5" ht="21" hidden="1">
      <c r="A710" s="502" t="s">
        <v>49</v>
      </c>
      <c r="B710" s="542" t="s">
        <v>50</v>
      </c>
      <c r="C710" s="330" t="s">
        <v>51</v>
      </c>
      <c r="D710" s="543">
        <f>SUM(D711:D712)</f>
        <v>0</v>
      </c>
      <c r="E710" s="537" t="e">
        <f>+D710/$D$793</f>
        <v>#DIV/0!</v>
      </c>
    </row>
    <row r="711" spans="1:5" ht="20.399999999999999" hidden="1">
      <c r="A711" s="279" t="s">
        <v>49</v>
      </c>
      <c r="B711" s="277" t="s">
        <v>52</v>
      </c>
      <c r="C711" s="334" t="s">
        <v>53</v>
      </c>
      <c r="D711" s="544">
        <f>+D802</f>
        <v>0</v>
      </c>
      <c r="E711" s="540" t="e">
        <f>+D711/$D$793</f>
        <v>#DIV/0!</v>
      </c>
    </row>
    <row r="712" spans="1:5" ht="10.199999999999999" hidden="1">
      <c r="A712" s="279" t="s">
        <v>49</v>
      </c>
      <c r="B712" s="277" t="s">
        <v>54</v>
      </c>
      <c r="C712" s="334" t="s">
        <v>55</v>
      </c>
      <c r="D712" s="544">
        <f>+D803</f>
        <v>0</v>
      </c>
      <c r="E712" s="540" t="e">
        <f>+D712/$D$793</f>
        <v>#DIV/0!</v>
      </c>
    </row>
    <row r="713" spans="1:5" ht="10.199999999999999" hidden="1" customHeight="1">
      <c r="A713" s="288"/>
      <c r="B713" s="277"/>
      <c r="C713" s="337"/>
      <c r="D713" s="544"/>
      <c r="E713" s="537"/>
    </row>
    <row r="714" spans="1:5" ht="21" hidden="1">
      <c r="A714" s="502" t="s">
        <v>49</v>
      </c>
      <c r="B714" s="542" t="s">
        <v>56</v>
      </c>
      <c r="C714" s="330" t="s">
        <v>57</v>
      </c>
      <c r="D714" s="543">
        <f>SUM(D715:D717)</f>
        <v>0</v>
      </c>
      <c r="E714" s="537" t="e">
        <f>+D714/$D$793</f>
        <v>#DIV/0!</v>
      </c>
    </row>
    <row r="715" spans="1:5" ht="20.399999999999999" hidden="1">
      <c r="A715" s="279" t="s">
        <v>49</v>
      </c>
      <c r="B715" s="277" t="s">
        <v>58</v>
      </c>
      <c r="C715" s="334" t="s">
        <v>59</v>
      </c>
      <c r="D715" s="544">
        <f>+D804</f>
        <v>0</v>
      </c>
      <c r="E715" s="540" t="e">
        <f>+D715/$D$793</f>
        <v>#DIV/0!</v>
      </c>
    </row>
    <row r="716" spans="1:5" ht="20.399999999999999" hidden="1">
      <c r="A716" s="496" t="s">
        <v>49</v>
      </c>
      <c r="B716" s="411" t="s">
        <v>60</v>
      </c>
      <c r="C716" s="287" t="s">
        <v>61</v>
      </c>
      <c r="D716" s="544">
        <f>+D805</f>
        <v>0</v>
      </c>
      <c r="E716" s="540" t="e">
        <f>+D716/$D$793</f>
        <v>#DIV/0!</v>
      </c>
    </row>
    <row r="717" spans="1:5" ht="10.199999999999999" hidden="1" customHeight="1">
      <c r="A717" s="496" t="s">
        <v>49</v>
      </c>
      <c r="B717" s="411" t="s">
        <v>62</v>
      </c>
      <c r="C717" s="287" t="s">
        <v>63</v>
      </c>
      <c r="D717" s="544">
        <f>+D806</f>
        <v>0</v>
      </c>
      <c r="E717" s="540" t="e">
        <f>+D717/$D$793</f>
        <v>#DIV/0!</v>
      </c>
    </row>
    <row r="718" spans="1:5" ht="11.25" hidden="1" customHeight="1">
      <c r="A718" s="555"/>
      <c r="B718" s="414"/>
      <c r="C718" s="641"/>
      <c r="D718" s="620"/>
      <c r="E718" s="540"/>
    </row>
    <row r="719" spans="1:5" ht="11.25" hidden="1" customHeight="1">
      <c r="A719" s="547"/>
      <c r="B719" s="414"/>
      <c r="C719" s="636"/>
      <c r="D719" s="620"/>
      <c r="E719" s="540"/>
    </row>
    <row r="720" spans="1:5" ht="10.5" hidden="1">
      <c r="A720" s="536" t="s">
        <v>64</v>
      </c>
      <c r="B720" s="414" t="s">
        <v>205</v>
      </c>
      <c r="C720" s="624" t="s">
        <v>65</v>
      </c>
      <c r="D720" s="89">
        <f>+D726+D736+D722+D731+D739+D742</f>
        <v>0</v>
      </c>
      <c r="E720" s="537" t="e">
        <f>+D720/$D$793</f>
        <v>#DIV/0!</v>
      </c>
    </row>
    <row r="721" spans="1:5" ht="10.5" hidden="1">
      <c r="A721" s="547"/>
      <c r="B721" s="414"/>
      <c r="C721" s="642"/>
      <c r="D721" s="89"/>
      <c r="E721" s="540"/>
    </row>
    <row r="722" spans="1:5" ht="10.5" hidden="1">
      <c r="A722" s="502" t="s">
        <v>64</v>
      </c>
      <c r="B722" s="292" t="s">
        <v>66</v>
      </c>
      <c r="C722" s="621" t="s">
        <v>67</v>
      </c>
      <c r="D722" s="539">
        <f>SUM(D723:D724)</f>
        <v>0</v>
      </c>
      <c r="E722" s="537" t="e">
        <f>+D722/$D$793</f>
        <v>#DIV/0!</v>
      </c>
    </row>
    <row r="723" spans="1:5" ht="10.199999999999999" hidden="1">
      <c r="A723" s="499" t="s">
        <v>64</v>
      </c>
      <c r="B723" s="90" t="s">
        <v>70</v>
      </c>
      <c r="C723" s="554" t="s">
        <v>71</v>
      </c>
      <c r="D723" s="81">
        <f>+D848+D822</f>
        <v>0</v>
      </c>
      <c r="E723" s="540" t="e">
        <f>+D723/$D$793</f>
        <v>#DIV/0!</v>
      </c>
    </row>
    <row r="724" spans="1:5" ht="10.199999999999999" hidden="1">
      <c r="A724" s="559" t="s">
        <v>64</v>
      </c>
      <c r="B724" s="425" t="s">
        <v>277</v>
      </c>
      <c r="C724" s="556" t="s">
        <v>278</v>
      </c>
      <c r="D724" s="81">
        <f>+D807</f>
        <v>0</v>
      </c>
      <c r="E724" s="540" t="e">
        <f>+D724/$D$793</f>
        <v>#DIV/0!</v>
      </c>
    </row>
    <row r="725" spans="1:5" ht="10.5" hidden="1">
      <c r="A725" s="547"/>
      <c r="B725" s="414"/>
      <c r="C725" s="642"/>
      <c r="D725" s="89"/>
      <c r="E725" s="540"/>
    </row>
    <row r="726" spans="1:5" ht="10.5" hidden="1">
      <c r="A726" s="560" t="s">
        <v>64</v>
      </c>
      <c r="B726" s="541" t="s">
        <v>279</v>
      </c>
      <c r="C726" s="503" t="s">
        <v>78</v>
      </c>
      <c r="D726" s="539">
        <f>SUM(D727:D729)</f>
        <v>0</v>
      </c>
      <c r="E726" s="537" t="e">
        <f>+D726/$D$793</f>
        <v>#DIV/0!</v>
      </c>
    </row>
    <row r="727" spans="1:5" ht="10.199999999999999" hidden="1">
      <c r="A727" s="545" t="s">
        <v>64</v>
      </c>
      <c r="B727" s="411" t="s">
        <v>79</v>
      </c>
      <c r="C727" s="556" t="s">
        <v>80</v>
      </c>
      <c r="D727" s="81">
        <f>+D883</f>
        <v>0</v>
      </c>
      <c r="E727" s="540" t="e">
        <f>+D727/$D$793</f>
        <v>#DIV/0!</v>
      </c>
    </row>
    <row r="728" spans="1:5" ht="10.199999999999999" hidden="1">
      <c r="A728" s="545" t="s">
        <v>64</v>
      </c>
      <c r="B728" s="411" t="s">
        <v>214</v>
      </c>
      <c r="C728" s="556" t="s">
        <v>215</v>
      </c>
      <c r="D728" s="81">
        <f>+D849+D884</f>
        <v>0</v>
      </c>
      <c r="E728" s="540" t="e">
        <f>+D728/$D$793</f>
        <v>#DIV/0!</v>
      </c>
    </row>
    <row r="729" spans="1:5" ht="10.199999999999999" hidden="1">
      <c r="A729" s="545" t="s">
        <v>64</v>
      </c>
      <c r="B729" s="411" t="s">
        <v>81</v>
      </c>
      <c r="C729" s="556" t="s">
        <v>82</v>
      </c>
      <c r="D729" s="81">
        <f>+D885+D864</f>
        <v>0</v>
      </c>
      <c r="E729" s="540" t="e">
        <f>+D729/$D$793</f>
        <v>#DIV/0!</v>
      </c>
    </row>
    <row r="730" spans="1:5" ht="10.5" hidden="1">
      <c r="A730" s="547"/>
      <c r="B730" s="414"/>
      <c r="C730" s="642"/>
      <c r="D730" s="89"/>
      <c r="E730" s="540"/>
    </row>
    <row r="731" spans="1:5" ht="10.5" hidden="1">
      <c r="A731" s="547" t="s">
        <v>64</v>
      </c>
      <c r="B731" s="542" t="s">
        <v>89</v>
      </c>
      <c r="C731" s="330" t="s">
        <v>90</v>
      </c>
      <c r="D731" s="539">
        <f>SUM(D732:D734)</f>
        <v>0</v>
      </c>
      <c r="E731" s="537" t="e">
        <f>+D731/$D$793</f>
        <v>#DIV/0!</v>
      </c>
    </row>
    <row r="732" spans="1:5" ht="10.199999999999999" hidden="1">
      <c r="A732" s="545" t="s">
        <v>64</v>
      </c>
      <c r="B732" s="277" t="s">
        <v>207</v>
      </c>
      <c r="C732" s="287" t="s">
        <v>216</v>
      </c>
      <c r="D732" s="81">
        <f>+D910+D886</f>
        <v>0</v>
      </c>
      <c r="E732" s="540" t="e">
        <f>+D732/$D$793</f>
        <v>#DIV/0!</v>
      </c>
    </row>
    <row r="733" spans="1:5" ht="10.199999999999999" hidden="1">
      <c r="A733" s="545" t="s">
        <v>64</v>
      </c>
      <c r="B733" s="277" t="s">
        <v>95</v>
      </c>
      <c r="C733" s="287" t="s">
        <v>96</v>
      </c>
      <c r="D733" s="81">
        <f>+D866+D912</f>
        <v>0</v>
      </c>
      <c r="E733" s="540" t="e">
        <f>+D733/$D$793</f>
        <v>#DIV/0!</v>
      </c>
    </row>
    <row r="734" spans="1:5" ht="10.199999999999999" hidden="1">
      <c r="A734" s="545" t="s">
        <v>64</v>
      </c>
      <c r="B734" s="277" t="s">
        <v>97</v>
      </c>
      <c r="C734" s="287" t="s">
        <v>98</v>
      </c>
      <c r="D734" s="81">
        <f>+D850+D887</f>
        <v>0</v>
      </c>
      <c r="E734" s="540" t="e">
        <f>+D734/$D$793</f>
        <v>#DIV/0!</v>
      </c>
    </row>
    <row r="735" spans="1:5" ht="10.5" hidden="1">
      <c r="A735" s="547"/>
      <c r="B735" s="414"/>
      <c r="C735" s="642"/>
      <c r="D735" s="89"/>
      <c r="E735" s="540"/>
    </row>
    <row r="736" spans="1:5" ht="10.5" hidden="1">
      <c r="A736" s="560" t="s">
        <v>64</v>
      </c>
      <c r="B736" s="541">
        <v>1.06</v>
      </c>
      <c r="C736" s="503" t="s">
        <v>280</v>
      </c>
      <c r="D736" s="539">
        <f>+D737</f>
        <v>0</v>
      </c>
      <c r="E736" s="537" t="e">
        <f>+D736/$D$793</f>
        <v>#DIV/0!</v>
      </c>
    </row>
    <row r="737" spans="1:5" ht="10.199999999999999" hidden="1">
      <c r="A737" s="545" t="s">
        <v>64</v>
      </c>
      <c r="B737" s="411" t="s">
        <v>101</v>
      </c>
      <c r="C737" s="556" t="s">
        <v>102</v>
      </c>
      <c r="D737" s="81">
        <f>+D851+D808+D825</f>
        <v>0</v>
      </c>
      <c r="E737" s="540" t="e">
        <f>+D737/$D$793</f>
        <v>#DIV/0!</v>
      </c>
    </row>
    <row r="738" spans="1:5" ht="10.199999999999999" hidden="1">
      <c r="A738" s="545"/>
      <c r="B738" s="411"/>
      <c r="C738" s="556"/>
      <c r="D738" s="81"/>
      <c r="E738" s="540"/>
    </row>
    <row r="739" spans="1:5" ht="10.5" hidden="1">
      <c r="A739" s="560" t="s">
        <v>64</v>
      </c>
      <c r="B739" s="541" t="s">
        <v>281</v>
      </c>
      <c r="C739" s="503" t="s">
        <v>282</v>
      </c>
      <c r="D739" s="539">
        <f>+D740</f>
        <v>0</v>
      </c>
      <c r="E739" s="537" t="e">
        <f>+D739/D793</f>
        <v>#DIV/0!</v>
      </c>
    </row>
    <row r="740" spans="1:5" ht="10.199999999999999" hidden="1">
      <c r="A740" s="545" t="s">
        <v>64</v>
      </c>
      <c r="B740" s="411" t="s">
        <v>283</v>
      </c>
      <c r="C740" s="556" t="s">
        <v>284</v>
      </c>
      <c r="D740" s="81">
        <f>+D809+D826</f>
        <v>0</v>
      </c>
      <c r="E740" s="540" t="e">
        <f>+D740/D793</f>
        <v>#DIV/0!</v>
      </c>
    </row>
    <row r="741" spans="1:5" ht="10.199999999999999" hidden="1">
      <c r="A741" s="545"/>
      <c r="B741" s="411"/>
      <c r="C741" s="556"/>
      <c r="D741" s="81"/>
      <c r="E741" s="540"/>
    </row>
    <row r="742" spans="1:5" ht="10.5" hidden="1">
      <c r="A742" s="560" t="s">
        <v>64</v>
      </c>
      <c r="B742" s="541" t="s">
        <v>251</v>
      </c>
      <c r="C742" s="503" t="s">
        <v>103</v>
      </c>
      <c r="D742" s="539">
        <f>SUM(D743:D745)</f>
        <v>0</v>
      </c>
      <c r="E742" s="537" t="e">
        <f>+D742/D793</f>
        <v>#DIV/0!</v>
      </c>
    </row>
    <row r="743" spans="1:5" ht="10.199999999999999" hidden="1">
      <c r="A743" s="545" t="s">
        <v>64</v>
      </c>
      <c r="B743" s="411" t="s">
        <v>104</v>
      </c>
      <c r="C743" s="556" t="s">
        <v>105</v>
      </c>
      <c r="D743" s="81">
        <f>+D827</f>
        <v>0</v>
      </c>
      <c r="E743" s="540" t="e">
        <f>+D743/D793</f>
        <v>#DIV/0!</v>
      </c>
    </row>
    <row r="744" spans="1:5" ht="10.199999999999999" hidden="1">
      <c r="A744" s="545" t="s">
        <v>64</v>
      </c>
      <c r="B744" s="411" t="s">
        <v>108</v>
      </c>
      <c r="C744" s="556" t="s">
        <v>109</v>
      </c>
      <c r="D744" s="81">
        <f>+D828+D913</f>
        <v>0</v>
      </c>
      <c r="E744" s="540" t="e">
        <f>+D744/D793</f>
        <v>#DIV/0!</v>
      </c>
    </row>
    <row r="745" spans="1:5" ht="10.199999999999999" hidden="1">
      <c r="A745" s="279" t="s">
        <v>64</v>
      </c>
      <c r="B745" s="90" t="s">
        <v>106</v>
      </c>
      <c r="C745" s="281" t="s">
        <v>107</v>
      </c>
      <c r="D745" s="81">
        <f>+D829+D888</f>
        <v>0</v>
      </c>
      <c r="E745" s="540" t="e">
        <f>+D745/D793</f>
        <v>#DIV/0!</v>
      </c>
    </row>
    <row r="746" spans="1:5" ht="10.199999999999999" hidden="1">
      <c r="A746" s="545"/>
      <c r="B746" s="411"/>
      <c r="C746" s="556"/>
      <c r="D746" s="81"/>
      <c r="E746" s="540"/>
    </row>
    <row r="747" spans="1:5" ht="10.199999999999999" hidden="1">
      <c r="A747" s="545"/>
      <c r="B747" s="411"/>
      <c r="C747" s="556"/>
      <c r="D747" s="81"/>
      <c r="E747" s="540"/>
    </row>
    <row r="748" spans="1:5" ht="10.5" hidden="1">
      <c r="A748" s="643" t="s">
        <v>64</v>
      </c>
      <c r="B748" s="284">
        <v>2</v>
      </c>
      <c r="C748" s="644" t="s">
        <v>122</v>
      </c>
      <c r="D748" s="89">
        <f>+D755+D768+D750+D758+D765</f>
        <v>0</v>
      </c>
      <c r="E748" s="537" t="e">
        <f>+D748/$D$793</f>
        <v>#DIV/0!</v>
      </c>
    </row>
    <row r="749" spans="1:5" ht="10.5" hidden="1">
      <c r="A749" s="499"/>
      <c r="B749" s="501"/>
      <c r="C749" s="554"/>
      <c r="D749" s="89"/>
      <c r="E749" s="540"/>
    </row>
    <row r="750" spans="1:5" ht="10.5" hidden="1">
      <c r="A750" s="502" t="s">
        <v>64</v>
      </c>
      <c r="B750" s="292" t="s">
        <v>123</v>
      </c>
      <c r="C750" s="621" t="s">
        <v>124</v>
      </c>
      <c r="D750" s="89">
        <f>SUM(D751:D753)</f>
        <v>0</v>
      </c>
      <c r="E750" s="537" t="e">
        <f>+D750/D793</f>
        <v>#DIV/0!</v>
      </c>
    </row>
    <row r="751" spans="1:5" ht="10.199999999999999" hidden="1">
      <c r="A751" s="545" t="s">
        <v>64</v>
      </c>
      <c r="B751" s="411" t="s">
        <v>125</v>
      </c>
      <c r="C751" s="556" t="s">
        <v>217</v>
      </c>
      <c r="D751" s="81">
        <f>+D810</f>
        <v>0</v>
      </c>
      <c r="E751" s="540" t="e">
        <f>+D751/D793</f>
        <v>#DIV/0!</v>
      </c>
    </row>
    <row r="752" spans="1:5" ht="10.199999999999999" hidden="1">
      <c r="A752" s="545" t="s">
        <v>64</v>
      </c>
      <c r="B752" s="411" t="s">
        <v>127</v>
      </c>
      <c r="C752" s="556" t="s">
        <v>128</v>
      </c>
      <c r="D752" s="81">
        <f>+D889+D831+D914</f>
        <v>0</v>
      </c>
      <c r="E752" s="540" t="e">
        <f>+D752/D793</f>
        <v>#DIV/0!</v>
      </c>
    </row>
    <row r="753" spans="1:5" ht="10.199999999999999" hidden="1">
      <c r="A753" s="545" t="s">
        <v>64</v>
      </c>
      <c r="B753" s="411" t="s">
        <v>129</v>
      </c>
      <c r="C753" s="556" t="s">
        <v>130</v>
      </c>
      <c r="D753" s="81">
        <f>+D811+D890+D830</f>
        <v>0</v>
      </c>
      <c r="E753" s="540" t="e">
        <f>+D753/D793</f>
        <v>#DIV/0!</v>
      </c>
    </row>
    <row r="754" spans="1:5" ht="10.5" hidden="1">
      <c r="A754" s="499"/>
      <c r="B754" s="645"/>
      <c r="C754" s="500"/>
      <c r="D754" s="89"/>
      <c r="E754" s="540"/>
    </row>
    <row r="755" spans="1:5" ht="10.5" hidden="1">
      <c r="A755" s="502" t="s">
        <v>64</v>
      </c>
      <c r="B755" s="541" t="s">
        <v>236</v>
      </c>
      <c r="C755" s="503" t="s">
        <v>237</v>
      </c>
      <c r="D755" s="539">
        <f>SUM(D756:D756)</f>
        <v>0</v>
      </c>
      <c r="E755" s="537" t="e">
        <f>+D755/$D$793</f>
        <v>#DIV/0!</v>
      </c>
    </row>
    <row r="756" spans="1:5" ht="10.199999999999999" hidden="1">
      <c r="A756" s="279" t="s">
        <v>64</v>
      </c>
      <c r="B756" s="90" t="s">
        <v>285</v>
      </c>
      <c r="C756" s="554" t="s">
        <v>286</v>
      </c>
      <c r="D756" s="81">
        <f>+D853</f>
        <v>0</v>
      </c>
      <c r="E756" s="540" t="e">
        <f>+D756/$D$793</f>
        <v>#DIV/0!</v>
      </c>
    </row>
    <row r="757" spans="1:5" ht="10.199999999999999" hidden="1">
      <c r="A757" s="545"/>
      <c r="B757" s="411"/>
      <c r="C757" s="556"/>
      <c r="D757" s="81"/>
      <c r="E757" s="540"/>
    </row>
    <row r="758" spans="1:5" ht="21" hidden="1">
      <c r="A758" s="502" t="s">
        <v>64</v>
      </c>
      <c r="B758" s="541" t="s">
        <v>131</v>
      </c>
      <c r="C758" s="503" t="s">
        <v>132</v>
      </c>
      <c r="D758" s="539">
        <f>SUM(D759:D763)</f>
        <v>0</v>
      </c>
      <c r="E758" s="537" t="e">
        <f t="shared" ref="E758:E763" si="7">+D758/$D$793</f>
        <v>#DIV/0!</v>
      </c>
    </row>
    <row r="759" spans="1:5" ht="10.199999999999999" hidden="1">
      <c r="A759" s="545" t="s">
        <v>64</v>
      </c>
      <c r="B759" s="411" t="s">
        <v>133</v>
      </c>
      <c r="C759" s="556" t="s">
        <v>134</v>
      </c>
      <c r="D759" s="81">
        <f>+D891</f>
        <v>0</v>
      </c>
      <c r="E759" s="540" t="e">
        <f t="shared" si="7"/>
        <v>#DIV/0!</v>
      </c>
    </row>
    <row r="760" spans="1:5" ht="10.199999999999999" hidden="1">
      <c r="A760" s="545" t="s">
        <v>64</v>
      </c>
      <c r="B760" s="411" t="s">
        <v>287</v>
      </c>
      <c r="C760" s="556" t="s">
        <v>288</v>
      </c>
      <c r="D760" s="81">
        <f>+D892</f>
        <v>0</v>
      </c>
      <c r="E760" s="540" t="e">
        <f t="shared" si="7"/>
        <v>#DIV/0!</v>
      </c>
    </row>
    <row r="761" spans="1:5" ht="10.199999999999999" hidden="1">
      <c r="A761" s="545" t="s">
        <v>64</v>
      </c>
      <c r="B761" s="411" t="s">
        <v>254</v>
      </c>
      <c r="C761" s="556" t="s">
        <v>255</v>
      </c>
      <c r="D761" s="81">
        <f>+D833</f>
        <v>0</v>
      </c>
      <c r="E761" s="540" t="e">
        <f t="shared" si="7"/>
        <v>#DIV/0!</v>
      </c>
    </row>
    <row r="762" spans="1:5" ht="10.199999999999999" hidden="1">
      <c r="A762" s="545" t="s">
        <v>64</v>
      </c>
      <c r="B762" s="411" t="s">
        <v>240</v>
      </c>
      <c r="C762" s="556" t="s">
        <v>241</v>
      </c>
      <c r="D762" s="81">
        <f>+D893</f>
        <v>0</v>
      </c>
      <c r="E762" s="540" t="e">
        <f t="shared" si="7"/>
        <v>#DIV/0!</v>
      </c>
    </row>
    <row r="763" spans="1:5" ht="20.399999999999999" hidden="1">
      <c r="A763" s="545" t="s">
        <v>64</v>
      </c>
      <c r="B763" s="411" t="s">
        <v>256</v>
      </c>
      <c r="C763" s="556" t="s">
        <v>257</v>
      </c>
      <c r="D763" s="81">
        <f>+D894+D834</f>
        <v>0</v>
      </c>
      <c r="E763" s="540" t="e">
        <f t="shared" si="7"/>
        <v>#DIV/0!</v>
      </c>
    </row>
    <row r="764" spans="1:5" ht="10.199999999999999" hidden="1">
      <c r="A764" s="545"/>
      <c r="B764" s="411"/>
      <c r="C764" s="556"/>
      <c r="D764" s="81"/>
      <c r="E764" s="540"/>
    </row>
    <row r="765" spans="1:5" ht="10.5" hidden="1">
      <c r="A765" s="502" t="s">
        <v>64</v>
      </c>
      <c r="B765" s="541" t="s">
        <v>139</v>
      </c>
      <c r="C765" s="503" t="s">
        <v>140</v>
      </c>
      <c r="D765" s="539">
        <f>+D766</f>
        <v>0</v>
      </c>
      <c r="E765" s="537" t="e">
        <f>+D765/$D$793</f>
        <v>#DIV/0!</v>
      </c>
    </row>
    <row r="766" spans="1:5" ht="10.199999999999999" hidden="1">
      <c r="A766" s="545" t="s">
        <v>64</v>
      </c>
      <c r="B766" s="411" t="s">
        <v>141</v>
      </c>
      <c r="C766" s="337" t="s">
        <v>142</v>
      </c>
      <c r="D766" s="81">
        <f>+D895+D835</f>
        <v>0</v>
      </c>
      <c r="E766" s="540" t="e">
        <f>+D766/$D$793</f>
        <v>#DIV/0!</v>
      </c>
    </row>
    <row r="767" spans="1:5" ht="10.199999999999999" hidden="1">
      <c r="A767" s="545"/>
      <c r="B767" s="411"/>
      <c r="C767" s="337"/>
      <c r="D767" s="81"/>
      <c r="E767" s="540"/>
    </row>
    <row r="768" spans="1:5" ht="10.5" hidden="1">
      <c r="A768" s="555" t="s">
        <v>64</v>
      </c>
      <c r="B768" s="542" t="s">
        <v>145</v>
      </c>
      <c r="C768" s="330" t="s">
        <v>146</v>
      </c>
      <c r="D768" s="539">
        <f>SUM(D769:D773)</f>
        <v>0</v>
      </c>
      <c r="E768" s="537" t="e">
        <f t="shared" ref="E768:E773" si="8">+D768/$D$793</f>
        <v>#DIV/0!</v>
      </c>
    </row>
    <row r="769" spans="1:5" ht="10.199999999999999" hidden="1">
      <c r="A769" s="496" t="s">
        <v>64</v>
      </c>
      <c r="B769" s="277" t="s">
        <v>149</v>
      </c>
      <c r="C769" s="287" t="s">
        <v>150</v>
      </c>
      <c r="D769" s="81">
        <f>+D896+D837+D921+D871</f>
        <v>0</v>
      </c>
      <c r="E769" s="540" t="e">
        <f t="shared" si="8"/>
        <v>#DIV/0!</v>
      </c>
    </row>
    <row r="770" spans="1:5" ht="10.199999999999999" hidden="1">
      <c r="A770" s="496" t="s">
        <v>64</v>
      </c>
      <c r="B770" s="277" t="s">
        <v>151</v>
      </c>
      <c r="C770" s="287" t="s">
        <v>152</v>
      </c>
      <c r="D770" s="81">
        <f>+D854+D897+D812</f>
        <v>0</v>
      </c>
      <c r="E770" s="540" t="e">
        <f t="shared" si="8"/>
        <v>#DIV/0!</v>
      </c>
    </row>
    <row r="771" spans="1:5" ht="10.199999999999999" hidden="1">
      <c r="A771" s="496" t="s">
        <v>64</v>
      </c>
      <c r="B771" s="277" t="s">
        <v>153</v>
      </c>
      <c r="C771" s="334" t="s">
        <v>154</v>
      </c>
      <c r="D771" s="81">
        <f>+D898+D838+D923</f>
        <v>0</v>
      </c>
      <c r="E771" s="540" t="e">
        <f t="shared" si="8"/>
        <v>#DIV/0!</v>
      </c>
    </row>
    <row r="772" spans="1:5" ht="10.199999999999999" hidden="1">
      <c r="A772" s="496" t="s">
        <v>64</v>
      </c>
      <c r="B772" s="277" t="s">
        <v>289</v>
      </c>
      <c r="C772" s="334" t="s">
        <v>290</v>
      </c>
      <c r="D772" s="81">
        <f>+D814</f>
        <v>0</v>
      </c>
      <c r="E772" s="540" t="e">
        <f t="shared" si="8"/>
        <v>#DIV/0!</v>
      </c>
    </row>
    <row r="773" spans="1:5" ht="10.199999999999999" hidden="1">
      <c r="A773" s="80" t="s">
        <v>64</v>
      </c>
      <c r="B773" s="90" t="s">
        <v>291</v>
      </c>
      <c r="C773" s="68" t="s">
        <v>292</v>
      </c>
      <c r="D773" s="81">
        <f>+D855+D813</f>
        <v>0</v>
      </c>
      <c r="E773" s="540" t="e">
        <f t="shared" si="8"/>
        <v>#DIV/0!</v>
      </c>
    </row>
    <row r="774" spans="1:5" ht="10.199999999999999" hidden="1">
      <c r="A774" s="545"/>
      <c r="B774" s="411"/>
      <c r="C774" s="556"/>
      <c r="D774" s="81"/>
      <c r="E774" s="540"/>
    </row>
    <row r="775" spans="1:5" ht="10.199999999999999" hidden="1">
      <c r="A775" s="545"/>
      <c r="B775" s="411"/>
      <c r="C775" s="556"/>
      <c r="D775" s="81"/>
      <c r="E775" s="540"/>
    </row>
    <row r="776" spans="1:5" ht="10.5" hidden="1">
      <c r="A776" s="536">
        <v>2</v>
      </c>
      <c r="B776" s="414">
        <v>5</v>
      </c>
      <c r="C776" s="624" t="s">
        <v>157</v>
      </c>
      <c r="D776" s="89">
        <f>+D784+D778</f>
        <v>0</v>
      </c>
      <c r="E776" s="537" t="e">
        <f>+D776/$D$793</f>
        <v>#DIV/0!</v>
      </c>
    </row>
    <row r="777" spans="1:5" ht="10.5" hidden="1">
      <c r="A777" s="547"/>
      <c r="B777" s="414"/>
      <c r="C777" s="642"/>
      <c r="D777" s="89"/>
      <c r="E777" s="540"/>
    </row>
    <row r="778" spans="1:5" ht="10.5" hidden="1">
      <c r="A778" s="560" t="s">
        <v>158</v>
      </c>
      <c r="B778" s="541" t="s">
        <v>159</v>
      </c>
      <c r="C778" s="503" t="s">
        <v>160</v>
      </c>
      <c r="D778" s="539">
        <f>SUM(D779:D782)</f>
        <v>0</v>
      </c>
      <c r="E778" s="537" t="e">
        <f>+D778/$D$793</f>
        <v>#DIV/0!</v>
      </c>
    </row>
    <row r="779" spans="1:5" ht="10.199999999999999" hidden="1">
      <c r="A779" s="545" t="s">
        <v>158</v>
      </c>
      <c r="B779" s="411" t="s">
        <v>163</v>
      </c>
      <c r="C779" s="556" t="s">
        <v>164</v>
      </c>
      <c r="D779" s="81">
        <f>+D924</f>
        <v>0</v>
      </c>
      <c r="E779" s="540" t="e">
        <f>+D779/$D$793</f>
        <v>#DIV/0!</v>
      </c>
    </row>
    <row r="780" spans="1:5" ht="10.199999999999999" hidden="1">
      <c r="A780" s="545" t="s">
        <v>158</v>
      </c>
      <c r="B780" s="411" t="s">
        <v>167</v>
      </c>
      <c r="C780" s="556" t="s">
        <v>168</v>
      </c>
      <c r="D780" s="81">
        <f>+D840+D874</f>
        <v>0</v>
      </c>
      <c r="E780" s="540" t="e">
        <f>+D780/$D$793</f>
        <v>#DIV/0!</v>
      </c>
    </row>
    <row r="781" spans="1:5" ht="10.199999999999999" hidden="1">
      <c r="A781" s="545" t="s">
        <v>158</v>
      </c>
      <c r="B781" s="411" t="s">
        <v>293</v>
      </c>
      <c r="C781" s="556" t="s">
        <v>294</v>
      </c>
      <c r="D781" s="81">
        <f>+D875</f>
        <v>0</v>
      </c>
      <c r="E781" s="540" t="e">
        <f>+D781/$D$793</f>
        <v>#DIV/0!</v>
      </c>
    </row>
    <row r="782" spans="1:5" ht="10.199999999999999" hidden="1">
      <c r="A782" s="545" t="s">
        <v>158</v>
      </c>
      <c r="B782" s="411" t="s">
        <v>169</v>
      </c>
      <c r="C782" s="556" t="s">
        <v>170</v>
      </c>
      <c r="D782" s="81">
        <f>+D899+D841</f>
        <v>0</v>
      </c>
      <c r="E782" s="540" t="e">
        <f>+D782/$D$793</f>
        <v>#DIV/0!</v>
      </c>
    </row>
    <row r="783" spans="1:5" ht="10.5" hidden="1">
      <c r="A783" s="547"/>
      <c r="B783" s="414"/>
      <c r="C783" s="642"/>
      <c r="D783" s="89"/>
      <c r="E783" s="540"/>
    </row>
    <row r="784" spans="1:5" ht="10.5" hidden="1">
      <c r="A784" s="560" t="s">
        <v>158</v>
      </c>
      <c r="B784" s="541" t="s">
        <v>176</v>
      </c>
      <c r="C784" s="503" t="s">
        <v>177</v>
      </c>
      <c r="D784" s="539">
        <f>SUM(D785:D786)</f>
        <v>0</v>
      </c>
      <c r="E784" s="537" t="e">
        <f>+D784/$D$793</f>
        <v>#DIV/0!</v>
      </c>
    </row>
    <row r="785" spans="1:5" ht="10.199999999999999" hidden="1">
      <c r="A785" s="545" t="s">
        <v>295</v>
      </c>
      <c r="B785" s="411" t="s">
        <v>296</v>
      </c>
      <c r="C785" s="556" t="s">
        <v>297</v>
      </c>
      <c r="D785" s="81">
        <f>+D900</f>
        <v>0</v>
      </c>
      <c r="E785" s="540" t="e">
        <f>+D785/$D$793</f>
        <v>#DIV/0!</v>
      </c>
    </row>
    <row r="786" spans="1:5" ht="10.199999999999999" hidden="1">
      <c r="A786" s="545" t="s">
        <v>178</v>
      </c>
      <c r="B786" s="411" t="s">
        <v>179</v>
      </c>
      <c r="C786" s="556" t="s">
        <v>258</v>
      </c>
      <c r="D786" s="81">
        <f>+D927</f>
        <v>0</v>
      </c>
      <c r="E786" s="540" t="e">
        <f>+D786/$D$793</f>
        <v>#DIV/0!</v>
      </c>
    </row>
    <row r="787" spans="1:5" ht="10.199999999999999" hidden="1">
      <c r="A787" s="545"/>
      <c r="B787" s="411"/>
      <c r="C787" s="556"/>
      <c r="D787" s="81"/>
      <c r="E787" s="540"/>
    </row>
    <row r="788" spans="1:5" ht="10.5" hidden="1">
      <c r="A788" s="547" t="s">
        <v>190</v>
      </c>
      <c r="B788" s="284" t="s">
        <v>191</v>
      </c>
      <c r="C788" s="315" t="s">
        <v>192</v>
      </c>
      <c r="D788" s="89">
        <f>+D790</f>
        <v>0</v>
      </c>
      <c r="E788" s="537" t="e">
        <f>+D788/D793</f>
        <v>#DIV/0!</v>
      </c>
    </row>
    <row r="789" spans="1:5" ht="10.5" hidden="1">
      <c r="A789" s="547"/>
      <c r="B789" s="284"/>
      <c r="C789" s="318"/>
      <c r="D789" s="89"/>
      <c r="E789" s="537"/>
    </row>
    <row r="790" spans="1:5" ht="10.5" hidden="1">
      <c r="A790" s="560">
        <v>4</v>
      </c>
      <c r="B790" s="292" t="s">
        <v>193</v>
      </c>
      <c r="C790" s="321" t="s">
        <v>194</v>
      </c>
      <c r="D790" s="539">
        <f>SUM(D791:D791)</f>
        <v>0</v>
      </c>
      <c r="E790" s="537" t="e">
        <f>+D790/D793</f>
        <v>#DIV/0!</v>
      </c>
    </row>
    <row r="791" spans="1:5" ht="10.199999999999999" hidden="1">
      <c r="A791" s="559">
        <v>4</v>
      </c>
      <c r="B791" s="90" t="s">
        <v>195</v>
      </c>
      <c r="C791" s="316" t="s">
        <v>196</v>
      </c>
      <c r="D791" s="81">
        <f>+D815</f>
        <v>0</v>
      </c>
      <c r="E791" s="540" t="e">
        <f>+D791/D793</f>
        <v>#DIV/0!</v>
      </c>
    </row>
    <row r="792" spans="1:5" ht="11.25" hidden="1" customHeight="1">
      <c r="A792" s="646"/>
      <c r="B792" s="428"/>
      <c r="C792" s="647"/>
      <c r="D792" s="81"/>
      <c r="E792" s="540"/>
    </row>
    <row r="793" spans="1:5" ht="18" hidden="1" customHeight="1">
      <c r="A793" s="741" t="s">
        <v>298</v>
      </c>
      <c r="B793" s="742"/>
      <c r="C793" s="743"/>
      <c r="D793" s="648">
        <f>+D700+D720+D776+D748+D788</f>
        <v>0</v>
      </c>
      <c r="E793" s="615" t="e">
        <f>+D793/D793</f>
        <v>#DIV/0!</v>
      </c>
    </row>
    <row r="794" spans="1:5" ht="11.25" hidden="1" customHeight="1">
      <c r="B794" s="309"/>
      <c r="C794" s="447"/>
      <c r="E794" s="68"/>
    </row>
    <row r="795" spans="1:5" ht="11.25" hidden="1" customHeight="1">
      <c r="B795" s="309"/>
      <c r="C795" s="447"/>
    </row>
    <row r="796" spans="1:5" ht="10.5" hidden="1">
      <c r="B796" s="309"/>
      <c r="C796" s="379" t="s">
        <v>299</v>
      </c>
      <c r="D796" s="366" t="s">
        <v>300</v>
      </c>
    </row>
    <row r="797" spans="1:5" ht="10.199999999999999" hidden="1">
      <c r="B797" s="397"/>
      <c r="C797" s="398"/>
      <c r="D797" s="399"/>
    </row>
    <row r="798" spans="1:5" ht="10.199999999999999" hidden="1">
      <c r="B798" s="387" t="s">
        <v>29</v>
      </c>
      <c r="C798" s="334" t="s">
        <v>30</v>
      </c>
      <c r="D798" s="388"/>
    </row>
    <row r="799" spans="1:5" ht="10.199999999999999" hidden="1">
      <c r="B799" s="425" t="s">
        <v>43</v>
      </c>
      <c r="C799" s="316" t="s">
        <v>44</v>
      </c>
      <c r="D799" s="388">
        <v>0</v>
      </c>
    </row>
    <row r="800" spans="1:5" ht="10.199999999999999" hidden="1">
      <c r="B800" s="387" t="s">
        <v>45</v>
      </c>
      <c r="C800" s="334" t="s">
        <v>46</v>
      </c>
      <c r="D800" s="388">
        <v>0</v>
      </c>
    </row>
    <row r="801" spans="1:4" ht="10.199999999999999" hidden="1">
      <c r="B801" s="387" t="s">
        <v>47</v>
      </c>
      <c r="C801" s="316" t="s">
        <v>48</v>
      </c>
      <c r="D801" s="386">
        <v>0</v>
      </c>
    </row>
    <row r="802" spans="1:4" ht="20.399999999999999" hidden="1">
      <c r="B802" s="387" t="s">
        <v>52</v>
      </c>
      <c r="C802" s="334" t="s">
        <v>262</v>
      </c>
      <c r="D802" s="388">
        <v>0</v>
      </c>
    </row>
    <row r="803" spans="1:4" ht="10.199999999999999" hidden="1">
      <c r="B803" s="387" t="s">
        <v>54</v>
      </c>
      <c r="C803" s="334" t="s">
        <v>55</v>
      </c>
      <c r="D803" s="388">
        <v>0</v>
      </c>
    </row>
    <row r="804" spans="1:4" ht="20.399999999999999" hidden="1">
      <c r="B804" s="387" t="s">
        <v>58</v>
      </c>
      <c r="C804" s="334" t="s">
        <v>59</v>
      </c>
      <c r="D804" s="388">
        <v>0</v>
      </c>
    </row>
    <row r="805" spans="1:4" ht="20.399999999999999" hidden="1">
      <c r="B805" s="387" t="s">
        <v>60</v>
      </c>
      <c r="C805" s="334" t="s">
        <v>263</v>
      </c>
      <c r="D805" s="388">
        <v>0</v>
      </c>
    </row>
    <row r="806" spans="1:4" ht="10.199999999999999" hidden="1">
      <c r="B806" s="387" t="s">
        <v>62</v>
      </c>
      <c r="C806" s="334" t="s">
        <v>63</v>
      </c>
      <c r="D806" s="386">
        <v>0</v>
      </c>
    </row>
    <row r="807" spans="1:4" ht="10.199999999999999" hidden="1">
      <c r="B807" s="387" t="s">
        <v>277</v>
      </c>
      <c r="C807" s="334" t="s">
        <v>278</v>
      </c>
      <c r="D807" s="388">
        <v>0</v>
      </c>
    </row>
    <row r="808" spans="1:4" ht="10.199999999999999" hidden="1">
      <c r="B808" s="387" t="s">
        <v>101</v>
      </c>
      <c r="C808" s="334" t="s">
        <v>102</v>
      </c>
      <c r="D808" s="388">
        <v>0</v>
      </c>
    </row>
    <row r="809" spans="1:4" ht="10.199999999999999" hidden="1">
      <c r="B809" s="387" t="s">
        <v>283</v>
      </c>
      <c r="C809" s="334" t="s">
        <v>284</v>
      </c>
      <c r="D809" s="388">
        <v>0</v>
      </c>
    </row>
    <row r="810" spans="1:4" ht="10.199999999999999" hidden="1">
      <c r="B810" s="387" t="s">
        <v>125</v>
      </c>
      <c r="C810" s="334" t="s">
        <v>126</v>
      </c>
      <c r="D810" s="388">
        <v>0</v>
      </c>
    </row>
    <row r="811" spans="1:4" ht="10.199999999999999" hidden="1">
      <c r="B811" s="387" t="s">
        <v>129</v>
      </c>
      <c r="C811" s="334" t="s">
        <v>130</v>
      </c>
      <c r="D811" s="388">
        <v>0</v>
      </c>
    </row>
    <row r="812" spans="1:4" ht="10.199999999999999" hidden="1">
      <c r="B812" s="387" t="s">
        <v>151</v>
      </c>
      <c r="C812" s="334" t="s">
        <v>152</v>
      </c>
      <c r="D812" s="388">
        <v>0</v>
      </c>
    </row>
    <row r="813" spans="1:4" ht="10.199999999999999" hidden="1">
      <c r="B813" s="387" t="s">
        <v>291</v>
      </c>
      <c r="C813" s="334" t="s">
        <v>292</v>
      </c>
      <c r="D813" s="386">
        <v>0</v>
      </c>
    </row>
    <row r="814" spans="1:4" ht="10.199999999999999" hidden="1">
      <c r="B814" s="387" t="s">
        <v>289</v>
      </c>
      <c r="C814" s="334" t="s">
        <v>290</v>
      </c>
      <c r="D814" s="388">
        <v>0</v>
      </c>
    </row>
    <row r="815" spans="1:4" ht="10.199999999999999" hidden="1">
      <c r="A815" s="559"/>
      <c r="B815" s="425" t="s">
        <v>195</v>
      </c>
      <c r="C815" s="316" t="s">
        <v>196</v>
      </c>
      <c r="D815" s="649">
        <v>0</v>
      </c>
    </row>
    <row r="816" spans="1:4" ht="10.5" hidden="1">
      <c r="B816" s="387"/>
      <c r="C816" s="426" t="s">
        <v>265</v>
      </c>
      <c r="D816" s="401">
        <f>SUM(D797:D815)</f>
        <v>0</v>
      </c>
    </row>
    <row r="817" spans="2:4" ht="9" hidden="1" customHeight="1">
      <c r="B817" s="402"/>
      <c r="C817" s="403"/>
      <c r="D817" s="404"/>
    </row>
    <row r="818" spans="2:4" ht="9" hidden="1" customHeight="1">
      <c r="B818" s="426"/>
      <c r="C818" s="629"/>
      <c r="D818" s="473"/>
    </row>
    <row r="819" spans="2:4" ht="11.25" hidden="1" customHeight="1">
      <c r="B819" s="309"/>
      <c r="C819" s="447"/>
    </row>
    <row r="820" spans="2:4" ht="11.25" hidden="1" customHeight="1">
      <c r="B820" s="309"/>
      <c r="C820" s="379" t="s">
        <v>301</v>
      </c>
      <c r="D820" s="366" t="s">
        <v>302</v>
      </c>
    </row>
    <row r="821" spans="2:4" ht="11.25" hidden="1" customHeight="1">
      <c r="B821" s="650"/>
      <c r="C821" s="651"/>
      <c r="D821" s="424"/>
    </row>
    <row r="822" spans="2:4" ht="11.25" hidden="1" customHeight="1">
      <c r="B822" s="411" t="s">
        <v>70</v>
      </c>
      <c r="C822" s="337" t="s">
        <v>71</v>
      </c>
      <c r="D822" s="412">
        <v>0</v>
      </c>
    </row>
    <row r="823" spans="2:4" ht="11.25" hidden="1" customHeight="1">
      <c r="B823" s="411" t="s">
        <v>214</v>
      </c>
      <c r="C823" s="337" t="s">
        <v>215</v>
      </c>
      <c r="D823" s="412">
        <v>0</v>
      </c>
    </row>
    <row r="824" spans="2:4" ht="11.25" hidden="1" customHeight="1">
      <c r="B824" s="411" t="s">
        <v>97</v>
      </c>
      <c r="C824" s="337" t="s">
        <v>98</v>
      </c>
      <c r="D824" s="412">
        <v>0</v>
      </c>
    </row>
    <row r="825" spans="2:4" ht="11.25" hidden="1" customHeight="1">
      <c r="B825" s="411" t="s">
        <v>101</v>
      </c>
      <c r="C825" s="337" t="s">
        <v>102</v>
      </c>
      <c r="D825" s="412">
        <v>0</v>
      </c>
    </row>
    <row r="826" spans="2:4" ht="11.25" hidden="1" customHeight="1">
      <c r="B826" s="411" t="s">
        <v>283</v>
      </c>
      <c r="C826" s="337" t="s">
        <v>284</v>
      </c>
      <c r="D826" s="413">
        <v>0</v>
      </c>
    </row>
    <row r="827" spans="2:4" ht="11.25" hidden="1" customHeight="1">
      <c r="B827" s="411" t="s">
        <v>104</v>
      </c>
      <c r="C827" s="337" t="s">
        <v>105</v>
      </c>
      <c r="D827" s="412">
        <v>0</v>
      </c>
    </row>
    <row r="828" spans="2:4" ht="11.25" hidden="1" customHeight="1">
      <c r="B828" s="411" t="s">
        <v>108</v>
      </c>
      <c r="C828" s="337" t="s">
        <v>109</v>
      </c>
      <c r="D828" s="412">
        <v>0</v>
      </c>
    </row>
    <row r="829" spans="2:4" ht="11.25" hidden="1" customHeight="1">
      <c r="B829" s="411" t="s">
        <v>106</v>
      </c>
      <c r="C829" s="337" t="s">
        <v>107</v>
      </c>
      <c r="D829" s="412">
        <v>0</v>
      </c>
    </row>
    <row r="830" spans="2:4" ht="11.25" hidden="1" customHeight="1">
      <c r="B830" s="387" t="s">
        <v>129</v>
      </c>
      <c r="C830" s="334" t="s">
        <v>130</v>
      </c>
      <c r="D830" s="412">
        <v>0</v>
      </c>
    </row>
    <row r="831" spans="2:4" ht="11.25" hidden="1" customHeight="1">
      <c r="B831" s="411" t="s">
        <v>127</v>
      </c>
      <c r="C831" s="337" t="s">
        <v>128</v>
      </c>
      <c r="D831" s="412">
        <v>0</v>
      </c>
    </row>
    <row r="832" spans="2:4" ht="11.25" hidden="1" customHeight="1">
      <c r="B832" s="411" t="s">
        <v>285</v>
      </c>
      <c r="C832" s="337" t="s">
        <v>286</v>
      </c>
      <c r="D832" s="412">
        <v>0</v>
      </c>
    </row>
    <row r="833" spans="2:4" ht="11.25" hidden="1" customHeight="1">
      <c r="B833" s="411" t="s">
        <v>254</v>
      </c>
      <c r="C833" s="337" t="s">
        <v>255</v>
      </c>
      <c r="D833" s="412">
        <v>0</v>
      </c>
    </row>
    <row r="834" spans="2:4" ht="11.25" hidden="1" customHeight="1">
      <c r="B834" s="411" t="s">
        <v>256</v>
      </c>
      <c r="C834" s="652" t="s">
        <v>257</v>
      </c>
      <c r="D834" s="412">
        <v>0</v>
      </c>
    </row>
    <row r="835" spans="2:4" ht="11.25" hidden="1" customHeight="1">
      <c r="B835" s="411" t="s">
        <v>141</v>
      </c>
      <c r="C835" s="652" t="s">
        <v>142</v>
      </c>
      <c r="D835" s="412">
        <v>0</v>
      </c>
    </row>
    <row r="836" spans="2:4" ht="11.25" hidden="1" customHeight="1">
      <c r="B836" s="411" t="s">
        <v>151</v>
      </c>
      <c r="C836" s="337" t="s">
        <v>152</v>
      </c>
      <c r="D836" s="412">
        <v>0</v>
      </c>
    </row>
    <row r="837" spans="2:4" ht="11.25" hidden="1" customHeight="1">
      <c r="B837" s="411" t="s">
        <v>149</v>
      </c>
      <c r="C837" s="337" t="s">
        <v>150</v>
      </c>
      <c r="D837" s="412">
        <v>0</v>
      </c>
    </row>
    <row r="838" spans="2:4" ht="11.25" hidden="1" customHeight="1">
      <c r="B838" s="411" t="s">
        <v>153</v>
      </c>
      <c r="C838" s="337" t="s">
        <v>154</v>
      </c>
      <c r="D838" s="413">
        <v>0</v>
      </c>
    </row>
    <row r="839" spans="2:4" ht="11.25" hidden="1" customHeight="1">
      <c r="B839" s="411" t="s">
        <v>291</v>
      </c>
      <c r="C839" s="337" t="s">
        <v>292</v>
      </c>
      <c r="D839" s="412">
        <v>0</v>
      </c>
    </row>
    <row r="840" spans="2:4" ht="11.25" hidden="1" customHeight="1">
      <c r="B840" s="411" t="s">
        <v>167</v>
      </c>
      <c r="C840" s="337" t="s">
        <v>168</v>
      </c>
      <c r="D840" s="412">
        <v>0</v>
      </c>
    </row>
    <row r="841" spans="2:4" ht="11.25" hidden="1" customHeight="1">
      <c r="B841" s="425" t="s">
        <v>169</v>
      </c>
      <c r="C841" s="68" t="s">
        <v>303</v>
      </c>
      <c r="D841" s="413">
        <v>0</v>
      </c>
    </row>
    <row r="842" spans="2:4" ht="11.25" hidden="1" customHeight="1">
      <c r="B842" s="411"/>
      <c r="C842" s="392" t="s">
        <v>265</v>
      </c>
      <c r="D842" s="393">
        <f>SUM(D821:D841)</f>
        <v>0</v>
      </c>
    </row>
    <row r="843" spans="2:4" ht="11.25" hidden="1" customHeight="1">
      <c r="B843" s="416"/>
      <c r="C843" s="653"/>
      <c r="D843" s="429"/>
    </row>
    <row r="844" spans="2:4" ht="11.25" hidden="1" customHeight="1">
      <c r="B844" s="309"/>
      <c r="C844" s="447"/>
    </row>
    <row r="845" spans="2:4" ht="11.25" hidden="1" customHeight="1">
      <c r="B845" s="309"/>
      <c r="C845" s="447"/>
    </row>
    <row r="846" spans="2:4" ht="11.25" hidden="1" customHeight="1">
      <c r="B846" s="309"/>
      <c r="C846" s="379" t="s">
        <v>304</v>
      </c>
      <c r="D846" s="366" t="s">
        <v>305</v>
      </c>
    </row>
    <row r="847" spans="2:4" ht="11.25" hidden="1" customHeight="1">
      <c r="B847" s="650"/>
      <c r="C847" s="651"/>
      <c r="D847" s="424"/>
    </row>
    <row r="848" spans="2:4" ht="11.25" hidden="1" customHeight="1">
      <c r="B848" s="411" t="s">
        <v>70</v>
      </c>
      <c r="C848" s="337" t="s">
        <v>71</v>
      </c>
      <c r="D848" s="412">
        <v>0</v>
      </c>
    </row>
    <row r="849" spans="2:4" ht="11.25" hidden="1" customHeight="1">
      <c r="B849" s="411" t="s">
        <v>214</v>
      </c>
      <c r="C849" s="337" t="s">
        <v>215</v>
      </c>
      <c r="D849" s="412">
        <v>0</v>
      </c>
    </row>
    <row r="850" spans="2:4" ht="11.25" hidden="1" customHeight="1">
      <c r="B850" s="411" t="s">
        <v>97</v>
      </c>
      <c r="C850" s="337" t="s">
        <v>98</v>
      </c>
      <c r="D850" s="413">
        <v>0</v>
      </c>
    </row>
    <row r="851" spans="2:4" ht="11.25" hidden="1" customHeight="1">
      <c r="B851" s="411" t="s">
        <v>101</v>
      </c>
      <c r="C851" s="337" t="s">
        <v>102</v>
      </c>
      <c r="D851" s="412">
        <v>0</v>
      </c>
    </row>
    <row r="852" spans="2:4" ht="11.25" hidden="1" customHeight="1">
      <c r="B852" s="411" t="s">
        <v>127</v>
      </c>
      <c r="C852" s="337" t="s">
        <v>128</v>
      </c>
      <c r="D852" s="412">
        <v>0</v>
      </c>
    </row>
    <row r="853" spans="2:4" ht="11.25" hidden="1" customHeight="1">
      <c r="B853" s="411" t="s">
        <v>285</v>
      </c>
      <c r="C853" s="337" t="s">
        <v>286</v>
      </c>
      <c r="D853" s="412">
        <v>0</v>
      </c>
    </row>
    <row r="854" spans="2:4" ht="11.25" hidden="1" customHeight="1">
      <c r="B854" s="411" t="s">
        <v>151</v>
      </c>
      <c r="C854" s="337" t="s">
        <v>152</v>
      </c>
      <c r="D854" s="412">
        <v>0</v>
      </c>
    </row>
    <row r="855" spans="2:4" ht="11.25" hidden="1" customHeight="1">
      <c r="B855" s="411" t="s">
        <v>291</v>
      </c>
      <c r="C855" s="337" t="s">
        <v>292</v>
      </c>
      <c r="D855" s="413">
        <v>0</v>
      </c>
    </row>
    <row r="856" spans="2:4" ht="10.5" hidden="1">
      <c r="B856" s="411"/>
      <c r="C856" s="392" t="s">
        <v>265</v>
      </c>
      <c r="D856" s="393">
        <f>SUM(D847:D855)</f>
        <v>0</v>
      </c>
    </row>
    <row r="857" spans="2:4" ht="11.25" hidden="1" customHeight="1">
      <c r="B857" s="416"/>
      <c r="C857" s="653"/>
      <c r="D857" s="429"/>
    </row>
    <row r="858" spans="2:4" ht="11.25" hidden="1" customHeight="1">
      <c r="B858" s="309"/>
      <c r="C858" s="447"/>
      <c r="D858" s="69">
        <v>0</v>
      </c>
    </row>
    <row r="859" spans="2:4" ht="11.25" hidden="1" customHeight="1">
      <c r="B859" s="309"/>
      <c r="C859" s="447"/>
    </row>
    <row r="860" spans="2:4" ht="11.25" hidden="1" customHeight="1">
      <c r="B860" s="309"/>
      <c r="C860" s="379" t="s">
        <v>306</v>
      </c>
      <c r="D860" s="366" t="s">
        <v>307</v>
      </c>
    </row>
    <row r="861" spans="2:4" ht="11.25" hidden="1" customHeight="1">
      <c r="B861" s="650"/>
      <c r="C861" s="651"/>
      <c r="D861" s="424"/>
    </row>
    <row r="862" spans="2:4" ht="11.25" hidden="1" customHeight="1">
      <c r="B862" s="411" t="s">
        <v>29</v>
      </c>
      <c r="C862" s="337" t="s">
        <v>30</v>
      </c>
      <c r="D862" s="413"/>
    </row>
    <row r="863" spans="2:4" ht="11.25" hidden="1" customHeight="1">
      <c r="B863" s="411" t="s">
        <v>70</v>
      </c>
      <c r="C863" s="337" t="s">
        <v>71</v>
      </c>
      <c r="D863" s="412">
        <v>0</v>
      </c>
    </row>
    <row r="864" spans="2:4" ht="11.25" hidden="1" customHeight="1">
      <c r="B864" s="411" t="s">
        <v>81</v>
      </c>
      <c r="C864" s="337" t="s">
        <v>82</v>
      </c>
      <c r="D864" s="412">
        <v>0</v>
      </c>
    </row>
    <row r="865" spans="2:4" ht="11.25" hidden="1" customHeight="1">
      <c r="B865" s="411" t="s">
        <v>214</v>
      </c>
      <c r="C865" s="337" t="s">
        <v>215</v>
      </c>
      <c r="D865" s="412">
        <v>0</v>
      </c>
    </row>
    <row r="866" spans="2:4" ht="11.25" hidden="1" customHeight="1">
      <c r="B866" s="411" t="s">
        <v>95</v>
      </c>
      <c r="C866" s="337" t="s">
        <v>96</v>
      </c>
      <c r="D866" s="412">
        <v>0</v>
      </c>
    </row>
    <row r="867" spans="2:4" ht="11.25" hidden="1" customHeight="1">
      <c r="B867" s="411" t="s">
        <v>97</v>
      </c>
      <c r="C867" s="337" t="s">
        <v>98</v>
      </c>
      <c r="D867" s="412">
        <v>0</v>
      </c>
    </row>
    <row r="868" spans="2:4" ht="11.25" hidden="1" customHeight="1">
      <c r="B868" s="411" t="s">
        <v>101</v>
      </c>
      <c r="C868" s="337" t="s">
        <v>102</v>
      </c>
      <c r="D868" s="412">
        <v>0</v>
      </c>
    </row>
    <row r="869" spans="2:4" ht="11.25" hidden="1" customHeight="1">
      <c r="B869" s="411" t="s">
        <v>127</v>
      </c>
      <c r="C869" s="337" t="s">
        <v>128</v>
      </c>
      <c r="D869" s="412">
        <v>0</v>
      </c>
    </row>
    <row r="870" spans="2:4" ht="11.25" hidden="1" customHeight="1">
      <c r="B870" s="411" t="s">
        <v>285</v>
      </c>
      <c r="C870" s="337" t="s">
        <v>286</v>
      </c>
      <c r="D870" s="412">
        <v>0</v>
      </c>
    </row>
    <row r="871" spans="2:4" ht="11.25" hidden="1" customHeight="1">
      <c r="B871" s="411" t="s">
        <v>149</v>
      </c>
      <c r="C871" s="337" t="s">
        <v>150</v>
      </c>
      <c r="D871" s="412">
        <v>0</v>
      </c>
    </row>
    <row r="872" spans="2:4" ht="11.25" hidden="1" customHeight="1">
      <c r="B872" s="411" t="s">
        <v>151</v>
      </c>
      <c r="C872" s="337" t="s">
        <v>152</v>
      </c>
      <c r="D872" s="412">
        <v>0</v>
      </c>
    </row>
    <row r="873" spans="2:4" ht="11.25" hidden="1" customHeight="1">
      <c r="B873" s="411" t="s">
        <v>291</v>
      </c>
      <c r="C873" s="337" t="s">
        <v>292</v>
      </c>
      <c r="D873" s="412">
        <v>0</v>
      </c>
    </row>
    <row r="874" spans="2:4" ht="11.25" hidden="1" customHeight="1">
      <c r="B874" s="411" t="s">
        <v>167</v>
      </c>
      <c r="C874" s="337" t="s">
        <v>438</v>
      </c>
      <c r="D874" s="412">
        <v>0</v>
      </c>
    </row>
    <row r="875" spans="2:4" ht="11.25" hidden="1" customHeight="1">
      <c r="B875" s="411" t="s">
        <v>293</v>
      </c>
      <c r="C875" s="337" t="s">
        <v>294</v>
      </c>
      <c r="D875" s="413">
        <v>0</v>
      </c>
    </row>
    <row r="876" spans="2:4" ht="11.25" hidden="1" customHeight="1">
      <c r="B876" s="411"/>
      <c r="C876" s="392" t="s">
        <v>265</v>
      </c>
      <c r="D876" s="393">
        <f>SUM(D861:D875)</f>
        <v>0</v>
      </c>
    </row>
    <row r="877" spans="2:4" ht="11.25" hidden="1" customHeight="1">
      <c r="B877" s="416"/>
      <c r="C877" s="653"/>
      <c r="D877" s="429"/>
    </row>
    <row r="878" spans="2:4" ht="11.25" hidden="1" customHeight="1">
      <c r="B878" s="309"/>
      <c r="C878" s="447"/>
    </row>
    <row r="879" spans="2:4" ht="11.25" hidden="1" customHeight="1">
      <c r="B879" s="309"/>
      <c r="C879" s="447"/>
    </row>
    <row r="880" spans="2:4" ht="11.25" hidden="1" customHeight="1">
      <c r="B880" s="309"/>
      <c r="C880" s="379" t="s">
        <v>308</v>
      </c>
      <c r="D880" s="366" t="s">
        <v>309</v>
      </c>
    </row>
    <row r="881" spans="2:4" ht="11.4" hidden="1" customHeight="1">
      <c r="B881" s="397"/>
      <c r="C881" s="398"/>
      <c r="D881" s="399"/>
    </row>
    <row r="882" spans="2:4" ht="11.25" hidden="1" customHeight="1">
      <c r="B882" s="425" t="s">
        <v>43</v>
      </c>
      <c r="C882" s="316" t="s">
        <v>44</v>
      </c>
      <c r="D882" s="388">
        <v>0</v>
      </c>
    </row>
    <row r="883" spans="2:4" ht="10.199999999999999" hidden="1">
      <c r="B883" s="387" t="s">
        <v>79</v>
      </c>
      <c r="C883" s="334" t="s">
        <v>80</v>
      </c>
      <c r="D883" s="388">
        <v>0</v>
      </c>
    </row>
    <row r="884" spans="2:4" ht="10.199999999999999" hidden="1">
      <c r="B884" s="387" t="s">
        <v>214</v>
      </c>
      <c r="C884" s="334" t="s">
        <v>215</v>
      </c>
      <c r="D884" s="388">
        <v>0</v>
      </c>
    </row>
    <row r="885" spans="2:4" ht="10.199999999999999" hidden="1">
      <c r="B885" s="387" t="s">
        <v>81</v>
      </c>
      <c r="C885" s="334" t="s">
        <v>82</v>
      </c>
      <c r="D885" s="388">
        <v>0</v>
      </c>
    </row>
    <row r="886" spans="2:4" ht="10.199999999999999" hidden="1">
      <c r="B886" s="387" t="s">
        <v>207</v>
      </c>
      <c r="C886" s="334" t="s">
        <v>310</v>
      </c>
      <c r="D886" s="388">
        <v>0</v>
      </c>
    </row>
    <row r="887" spans="2:4" ht="10.199999999999999" hidden="1">
      <c r="B887" s="387" t="s">
        <v>97</v>
      </c>
      <c r="C887" s="334" t="s">
        <v>98</v>
      </c>
      <c r="D887" s="386">
        <v>0</v>
      </c>
    </row>
    <row r="888" spans="2:4" ht="10.199999999999999" hidden="1">
      <c r="B888" s="630" t="s">
        <v>106</v>
      </c>
      <c r="C888" s="390" t="s">
        <v>107</v>
      </c>
      <c r="D888" s="388">
        <v>0</v>
      </c>
    </row>
    <row r="889" spans="2:4" ht="10.199999999999999" hidden="1">
      <c r="B889" s="387" t="s">
        <v>127</v>
      </c>
      <c r="C889" s="334" t="s">
        <v>128</v>
      </c>
      <c r="D889" s="388">
        <v>0</v>
      </c>
    </row>
    <row r="890" spans="2:4" ht="10.199999999999999" hidden="1">
      <c r="B890" s="387" t="s">
        <v>129</v>
      </c>
      <c r="C890" s="334" t="s">
        <v>130</v>
      </c>
      <c r="D890" s="388">
        <v>0</v>
      </c>
    </row>
    <row r="891" spans="2:4" ht="10.199999999999999" hidden="1">
      <c r="B891" s="387" t="s">
        <v>133</v>
      </c>
      <c r="C891" s="334" t="s">
        <v>134</v>
      </c>
      <c r="D891" s="388">
        <v>0</v>
      </c>
    </row>
    <row r="892" spans="2:4" ht="10.199999999999999" hidden="1">
      <c r="B892" s="387" t="s">
        <v>287</v>
      </c>
      <c r="C892" s="334" t="s">
        <v>288</v>
      </c>
      <c r="D892" s="388">
        <v>0</v>
      </c>
    </row>
    <row r="893" spans="2:4" ht="10.199999999999999" hidden="1">
      <c r="B893" s="387" t="s">
        <v>240</v>
      </c>
      <c r="C893" s="334" t="s">
        <v>241</v>
      </c>
      <c r="D893" s="388">
        <v>0</v>
      </c>
    </row>
    <row r="894" spans="2:4" ht="20.399999999999999" hidden="1">
      <c r="B894" s="387" t="s">
        <v>256</v>
      </c>
      <c r="C894" s="334" t="s">
        <v>257</v>
      </c>
      <c r="D894" s="388">
        <v>0</v>
      </c>
    </row>
    <row r="895" spans="2:4" ht="10.199999999999999" hidden="1">
      <c r="B895" s="387" t="s">
        <v>141</v>
      </c>
      <c r="C895" s="334" t="s">
        <v>142</v>
      </c>
      <c r="D895" s="388">
        <v>0</v>
      </c>
    </row>
    <row r="896" spans="2:4" ht="10.199999999999999" hidden="1">
      <c r="B896" s="387" t="s">
        <v>149</v>
      </c>
      <c r="C896" s="334" t="s">
        <v>150</v>
      </c>
      <c r="D896" s="386">
        <v>0</v>
      </c>
    </row>
    <row r="897" spans="2:4" ht="10.199999999999999" hidden="1">
      <c r="B897" s="387" t="s">
        <v>151</v>
      </c>
      <c r="C897" s="334" t="s">
        <v>152</v>
      </c>
      <c r="D897" s="388">
        <v>0</v>
      </c>
    </row>
    <row r="898" spans="2:4" ht="10.199999999999999" hidden="1">
      <c r="B898" s="387" t="s">
        <v>153</v>
      </c>
      <c r="C898" s="334" t="s">
        <v>154</v>
      </c>
      <c r="D898" s="388">
        <v>0</v>
      </c>
    </row>
    <row r="899" spans="2:4" ht="10.199999999999999" hidden="1">
      <c r="B899" s="387" t="s">
        <v>169</v>
      </c>
      <c r="C899" s="334" t="s">
        <v>170</v>
      </c>
      <c r="D899" s="386">
        <v>0</v>
      </c>
    </row>
    <row r="900" spans="2:4" ht="10.199999999999999" hidden="1">
      <c r="B900" s="425" t="s">
        <v>296</v>
      </c>
      <c r="C900" s="316" t="s">
        <v>297</v>
      </c>
      <c r="D900" s="386">
        <v>0</v>
      </c>
    </row>
    <row r="901" spans="2:4" ht="11.25" hidden="1" customHeight="1">
      <c r="B901" s="387"/>
      <c r="C901" s="426" t="s">
        <v>265</v>
      </c>
      <c r="D901" s="401">
        <f>SUM(D881:D900)</f>
        <v>0</v>
      </c>
    </row>
    <row r="902" spans="2:4" ht="11.25" hidden="1" customHeight="1">
      <c r="B902" s="402"/>
      <c r="C902" s="403"/>
      <c r="D902" s="404"/>
    </row>
    <row r="903" spans="2:4" ht="11.25" hidden="1" customHeight="1">
      <c r="B903" s="426"/>
      <c r="C903" s="629"/>
      <c r="D903" s="473"/>
    </row>
    <row r="904" spans="2:4" ht="11.25" hidden="1" customHeight="1">
      <c r="B904" s="426"/>
      <c r="C904" s="629"/>
      <c r="D904" s="473"/>
    </row>
    <row r="905" spans="2:4" ht="11.25" hidden="1" customHeight="1">
      <c r="B905" s="309"/>
      <c r="C905" s="379" t="s">
        <v>311</v>
      </c>
      <c r="D905" s="366" t="s">
        <v>312</v>
      </c>
    </row>
    <row r="906" spans="2:4" ht="11.25" hidden="1" customHeight="1">
      <c r="B906" s="397"/>
      <c r="C906" s="398"/>
      <c r="D906" s="399"/>
    </row>
    <row r="907" spans="2:4" ht="11.25" hidden="1" customHeight="1">
      <c r="B907" s="387" t="s">
        <v>79</v>
      </c>
      <c r="C907" s="334" t="s">
        <v>80</v>
      </c>
      <c r="D907" s="388">
        <v>0</v>
      </c>
    </row>
    <row r="908" spans="2:4" ht="11.25" hidden="1" customHeight="1">
      <c r="B908" s="387" t="s">
        <v>214</v>
      </c>
      <c r="C908" s="334" t="s">
        <v>215</v>
      </c>
      <c r="D908" s="388">
        <v>0</v>
      </c>
    </row>
    <row r="909" spans="2:4" ht="11.25" hidden="1" customHeight="1">
      <c r="B909" s="387" t="s">
        <v>81</v>
      </c>
      <c r="C909" s="334" t="s">
        <v>82</v>
      </c>
      <c r="D909" s="388">
        <v>0</v>
      </c>
    </row>
    <row r="910" spans="2:4" ht="11.25" hidden="1" customHeight="1">
      <c r="B910" s="387" t="s">
        <v>207</v>
      </c>
      <c r="C910" s="334" t="s">
        <v>216</v>
      </c>
      <c r="D910" s="388">
        <v>0</v>
      </c>
    </row>
    <row r="911" spans="2:4" ht="11.25" hidden="1" customHeight="1">
      <c r="B911" s="387" t="s">
        <v>97</v>
      </c>
      <c r="C911" s="334" t="s">
        <v>98</v>
      </c>
      <c r="D911" s="388">
        <v>0</v>
      </c>
    </row>
    <row r="912" spans="2:4" ht="11.25" hidden="1" customHeight="1">
      <c r="B912" s="387" t="s">
        <v>95</v>
      </c>
      <c r="C912" s="334" t="s">
        <v>96</v>
      </c>
      <c r="D912" s="388">
        <v>0</v>
      </c>
    </row>
    <row r="913" spans="2:4" ht="11.25" hidden="1" customHeight="1">
      <c r="B913" s="387" t="s">
        <v>108</v>
      </c>
      <c r="C913" s="334" t="s">
        <v>109</v>
      </c>
      <c r="D913" s="388">
        <v>0</v>
      </c>
    </row>
    <row r="914" spans="2:4" ht="11.25" hidden="1" customHeight="1">
      <c r="B914" s="387" t="s">
        <v>127</v>
      </c>
      <c r="C914" s="334" t="s">
        <v>128</v>
      </c>
      <c r="D914" s="388">
        <v>0</v>
      </c>
    </row>
    <row r="915" spans="2:4" ht="11.25" hidden="1" customHeight="1">
      <c r="B915" s="387" t="s">
        <v>129</v>
      </c>
      <c r="C915" s="334" t="s">
        <v>130</v>
      </c>
      <c r="D915" s="388">
        <v>0</v>
      </c>
    </row>
    <row r="916" spans="2:4" ht="11.25" hidden="1" customHeight="1">
      <c r="B916" s="387" t="s">
        <v>133</v>
      </c>
      <c r="C916" s="334" t="s">
        <v>134</v>
      </c>
      <c r="D916" s="388">
        <v>0</v>
      </c>
    </row>
    <row r="917" spans="2:4" ht="11.25" hidden="1" customHeight="1">
      <c r="B917" s="387" t="s">
        <v>287</v>
      </c>
      <c r="C917" s="334" t="s">
        <v>288</v>
      </c>
      <c r="D917" s="388">
        <v>0</v>
      </c>
    </row>
    <row r="918" spans="2:4" ht="11.25" hidden="1" customHeight="1">
      <c r="B918" s="387" t="s">
        <v>240</v>
      </c>
      <c r="C918" s="334" t="s">
        <v>241</v>
      </c>
      <c r="D918" s="388">
        <v>0</v>
      </c>
    </row>
    <row r="919" spans="2:4" ht="20.399999999999999" hidden="1">
      <c r="B919" s="387" t="s">
        <v>256</v>
      </c>
      <c r="C919" s="334" t="s">
        <v>257</v>
      </c>
      <c r="D919" s="388">
        <v>0</v>
      </c>
    </row>
    <row r="920" spans="2:4" ht="11.25" hidden="1" customHeight="1">
      <c r="B920" s="387" t="s">
        <v>141</v>
      </c>
      <c r="C920" s="334" t="s">
        <v>142</v>
      </c>
      <c r="D920" s="388">
        <v>0</v>
      </c>
    </row>
    <row r="921" spans="2:4" ht="11.25" hidden="1" customHeight="1">
      <c r="B921" s="387" t="s">
        <v>149</v>
      </c>
      <c r="C921" s="334" t="s">
        <v>150</v>
      </c>
      <c r="D921" s="388">
        <v>0</v>
      </c>
    </row>
    <row r="922" spans="2:4" ht="11.25" hidden="1" customHeight="1">
      <c r="B922" s="387" t="s">
        <v>151</v>
      </c>
      <c r="C922" s="334" t="s">
        <v>152</v>
      </c>
      <c r="D922" s="388">
        <v>0</v>
      </c>
    </row>
    <row r="923" spans="2:4" ht="11.25" hidden="1" customHeight="1">
      <c r="B923" s="387" t="s">
        <v>153</v>
      </c>
      <c r="C923" s="334" t="s">
        <v>154</v>
      </c>
      <c r="D923" s="388">
        <v>0</v>
      </c>
    </row>
    <row r="924" spans="2:4" ht="11.25" hidden="1" customHeight="1">
      <c r="B924" s="387" t="s">
        <v>163</v>
      </c>
      <c r="C924" s="334" t="s">
        <v>164</v>
      </c>
      <c r="D924" s="386">
        <v>0</v>
      </c>
    </row>
    <row r="925" spans="2:4" ht="11.25" hidden="1" customHeight="1">
      <c r="B925" s="387" t="s">
        <v>169</v>
      </c>
      <c r="C925" s="334" t="s">
        <v>170</v>
      </c>
      <c r="D925" s="388">
        <v>0</v>
      </c>
    </row>
    <row r="926" spans="2:4" ht="11.25" hidden="1" customHeight="1">
      <c r="B926" s="425" t="s">
        <v>296</v>
      </c>
      <c r="C926" s="316" t="s">
        <v>297</v>
      </c>
      <c r="D926" s="388">
        <v>0</v>
      </c>
    </row>
    <row r="927" spans="2:4" ht="11.25" hidden="1" customHeight="1">
      <c r="B927" s="425" t="s">
        <v>179</v>
      </c>
      <c r="C927" s="316" t="s">
        <v>258</v>
      </c>
      <c r="D927" s="386">
        <v>0</v>
      </c>
    </row>
    <row r="928" spans="2:4" ht="11.25" hidden="1" customHeight="1">
      <c r="B928" s="387"/>
      <c r="C928" s="426" t="s">
        <v>265</v>
      </c>
      <c r="D928" s="401">
        <f>SUM(D906:D927)</f>
        <v>0</v>
      </c>
    </row>
    <row r="929" spans="1:5" ht="11.25" hidden="1" customHeight="1">
      <c r="B929" s="402"/>
      <c r="C929" s="403"/>
      <c r="D929" s="404"/>
    </row>
    <row r="930" spans="1:5" ht="11.25" hidden="1" customHeight="1">
      <c r="B930" s="309"/>
      <c r="C930" s="447"/>
    </row>
    <row r="931" spans="1:5" ht="11.25" hidden="1" customHeight="1">
      <c r="B931" s="309"/>
      <c r="C931" s="447"/>
    </row>
    <row r="932" spans="1:5" ht="11.25" hidden="1" customHeight="1">
      <c r="B932" s="309"/>
      <c r="C932" s="447"/>
    </row>
    <row r="933" spans="1:5" ht="11.25" hidden="1" customHeight="1">
      <c r="B933" s="309"/>
      <c r="C933" s="447"/>
    </row>
    <row r="934" spans="1:5" ht="11.25" hidden="1" customHeight="1">
      <c r="B934" s="309"/>
      <c r="C934" s="447"/>
    </row>
    <row r="935" spans="1:5" ht="11.25" hidden="1" customHeight="1">
      <c r="B935" s="564" t="s">
        <v>313</v>
      </c>
      <c r="C935" s="447"/>
      <c r="D935" s="565" t="s">
        <v>314</v>
      </c>
    </row>
    <row r="936" spans="1:5" ht="11.25" hidden="1" customHeight="1">
      <c r="B936" s="309"/>
      <c r="C936" s="447"/>
    </row>
    <row r="937" spans="1:5" ht="11.25" hidden="1" customHeight="1">
      <c r="A937" s="746" t="s">
        <v>19</v>
      </c>
      <c r="B937" s="747"/>
      <c r="C937" s="753" t="s">
        <v>20</v>
      </c>
      <c r="D937" s="751" t="s">
        <v>21</v>
      </c>
      <c r="E937" s="744" t="s">
        <v>22</v>
      </c>
    </row>
    <row r="938" spans="1:5" ht="11.25" hidden="1" customHeight="1">
      <c r="A938" s="748"/>
      <c r="B938" s="749"/>
      <c r="C938" s="754"/>
      <c r="D938" s="752"/>
      <c r="E938" s="745"/>
    </row>
    <row r="939" spans="1:5" ht="11.25" hidden="1" customHeight="1">
      <c r="A939" s="638"/>
      <c r="B939" s="639"/>
      <c r="C939" s="640"/>
      <c r="D939" s="534"/>
      <c r="E939" s="535"/>
    </row>
    <row r="940" spans="1:5" ht="11.25" hidden="1" customHeight="1">
      <c r="A940" s="536" t="s">
        <v>23</v>
      </c>
      <c r="B940" s="284" t="s">
        <v>24</v>
      </c>
      <c r="C940" s="315" t="s">
        <v>25</v>
      </c>
      <c r="D940" s="89">
        <f>+D942+D945+D950+D954</f>
        <v>0</v>
      </c>
      <c r="E940" s="537" t="e">
        <f>+D940/$D$1005</f>
        <v>#DIV/0!</v>
      </c>
    </row>
    <row r="941" spans="1:5" ht="11.25" hidden="1" customHeight="1">
      <c r="A941" s="536"/>
      <c r="B941" s="284"/>
      <c r="C941" s="318"/>
      <c r="D941" s="89"/>
      <c r="E941" s="537"/>
    </row>
    <row r="942" spans="1:5" ht="11.25" hidden="1" customHeight="1">
      <c r="A942" s="538" t="s">
        <v>26</v>
      </c>
      <c r="B942" s="292" t="s">
        <v>27</v>
      </c>
      <c r="C942" s="321" t="s">
        <v>28</v>
      </c>
      <c r="D942" s="539">
        <f>SUM(D943:D943)</f>
        <v>0</v>
      </c>
      <c r="E942" s="537" t="e">
        <f>+D942/$D$1005</f>
        <v>#DIV/0!</v>
      </c>
    </row>
    <row r="943" spans="1:5" ht="11.25" hidden="1" customHeight="1">
      <c r="A943" s="499" t="s">
        <v>26</v>
      </c>
      <c r="B943" s="90" t="s">
        <v>29</v>
      </c>
      <c r="C943" s="316" t="s">
        <v>30</v>
      </c>
      <c r="D943" s="81">
        <f>+D1010+D1026+D1047+D1077</f>
        <v>0</v>
      </c>
      <c r="E943" s="540" t="e">
        <f>+D943/$D$1005</f>
        <v>#DIV/0!</v>
      </c>
    </row>
    <row r="944" spans="1:5" ht="11.25" hidden="1" customHeight="1">
      <c r="A944" s="499"/>
      <c r="B944" s="90"/>
      <c r="D944" s="81"/>
      <c r="E944" s="540"/>
    </row>
    <row r="945" spans="1:5" ht="11.25" hidden="1" customHeight="1">
      <c r="A945" s="538" t="s">
        <v>26</v>
      </c>
      <c r="B945" s="292" t="s">
        <v>41</v>
      </c>
      <c r="C945" s="321" t="s">
        <v>42</v>
      </c>
      <c r="D945" s="539">
        <f>SUM(D947:D948)</f>
        <v>0</v>
      </c>
      <c r="E945" s="537" t="e">
        <f>+D945/$D$1005</f>
        <v>#DIV/0!</v>
      </c>
    </row>
    <row r="946" spans="1:5" ht="11.25" hidden="1" customHeight="1">
      <c r="A946" s="499" t="s">
        <v>26</v>
      </c>
      <c r="B946" s="90" t="s">
        <v>43</v>
      </c>
      <c r="C946" s="316" t="s">
        <v>44</v>
      </c>
      <c r="D946" s="81">
        <f>+D1011+D1027+D1048+D1078</f>
        <v>0</v>
      </c>
      <c r="E946" s="540" t="e">
        <f>+D946/$D$1005</f>
        <v>#DIV/0!</v>
      </c>
    </row>
    <row r="947" spans="1:5" ht="11.25" hidden="1" customHeight="1">
      <c r="A947" s="499" t="s">
        <v>26</v>
      </c>
      <c r="B947" s="90" t="s">
        <v>45</v>
      </c>
      <c r="C947" s="316" t="s">
        <v>46</v>
      </c>
      <c r="D947" s="570">
        <v>0</v>
      </c>
      <c r="E947" s="540" t="e">
        <f>+D947/$D$1005</f>
        <v>#DIV/0!</v>
      </c>
    </row>
    <row r="948" spans="1:5" ht="11.25" hidden="1" customHeight="1">
      <c r="A948" s="499"/>
      <c r="B948" s="90" t="s">
        <v>47</v>
      </c>
      <c r="C948" s="316" t="s">
        <v>48</v>
      </c>
      <c r="D948" s="570">
        <f>D1080</f>
        <v>0</v>
      </c>
      <c r="E948" s="540"/>
    </row>
    <row r="949" spans="1:5" ht="11.25" hidden="1" customHeight="1">
      <c r="A949" s="499"/>
      <c r="B949" s="90"/>
      <c r="D949" s="81"/>
      <c r="E949" s="537"/>
    </row>
    <row r="950" spans="1:5" ht="21" hidden="1">
      <c r="A950" s="502" t="s">
        <v>49</v>
      </c>
      <c r="B950" s="542" t="s">
        <v>50</v>
      </c>
      <c r="C950" s="330" t="s">
        <v>51</v>
      </c>
      <c r="D950" s="578">
        <f>SUM(D951:D952)</f>
        <v>0</v>
      </c>
      <c r="E950" s="537" t="e">
        <f>+D950/$D$1005</f>
        <v>#DIV/0!</v>
      </c>
    </row>
    <row r="951" spans="1:5" ht="20.399999999999999" hidden="1">
      <c r="A951" s="279" t="s">
        <v>49</v>
      </c>
      <c r="B951" s="277" t="s">
        <v>52</v>
      </c>
      <c r="C951" s="334" t="s">
        <v>53</v>
      </c>
      <c r="D951" s="581">
        <f>D1013+D1029+D1050+D1081</f>
        <v>0</v>
      </c>
      <c r="E951" s="540" t="e">
        <f>+D951/$D$1005</f>
        <v>#DIV/0!</v>
      </c>
    </row>
    <row r="952" spans="1:5" ht="11.25" hidden="1" customHeight="1">
      <c r="A952" s="279" t="s">
        <v>49</v>
      </c>
      <c r="B952" s="277" t="s">
        <v>54</v>
      </c>
      <c r="C952" s="334" t="s">
        <v>55</v>
      </c>
      <c r="D952" s="581">
        <f>D1014+D1030+D1051+D1082</f>
        <v>0</v>
      </c>
      <c r="E952" s="540" t="e">
        <f>+D952/$D$1005</f>
        <v>#DIV/0!</v>
      </c>
    </row>
    <row r="953" spans="1:5" ht="11.25" hidden="1" customHeight="1">
      <c r="A953" s="288"/>
      <c r="B953" s="277"/>
      <c r="C953" s="337"/>
      <c r="D953" s="581"/>
      <c r="E953" s="574"/>
    </row>
    <row r="954" spans="1:5" ht="21" hidden="1">
      <c r="A954" s="502" t="s">
        <v>49</v>
      </c>
      <c r="B954" s="542" t="s">
        <v>56</v>
      </c>
      <c r="C954" s="330" t="s">
        <v>57</v>
      </c>
      <c r="D954" s="578">
        <f>SUM(D955:D957)</f>
        <v>0</v>
      </c>
      <c r="E954" s="537" t="e">
        <f>+D954/$D$1005</f>
        <v>#DIV/0!</v>
      </c>
    </row>
    <row r="955" spans="1:5" ht="20.399999999999999" hidden="1">
      <c r="A955" s="279" t="s">
        <v>49</v>
      </c>
      <c r="B955" s="277" t="s">
        <v>58</v>
      </c>
      <c r="C955" s="334" t="s">
        <v>59</v>
      </c>
      <c r="D955" s="581">
        <f>D1015+D1031+D1052+D1083</f>
        <v>0</v>
      </c>
      <c r="E955" s="540" t="e">
        <f>+D955/$D$1005</f>
        <v>#DIV/0!</v>
      </c>
    </row>
    <row r="956" spans="1:5" ht="20.399999999999999" hidden="1">
      <c r="A956" s="496" t="s">
        <v>49</v>
      </c>
      <c r="B956" s="411" t="s">
        <v>60</v>
      </c>
      <c r="C956" s="287" t="s">
        <v>61</v>
      </c>
      <c r="D956" s="581">
        <f>D1016+D1032+D1053+D1084</f>
        <v>0</v>
      </c>
      <c r="E956" s="540" t="e">
        <f>+D956/$D$1005</f>
        <v>#DIV/0!</v>
      </c>
    </row>
    <row r="957" spans="1:5" ht="11.25" hidden="1" customHeight="1">
      <c r="A957" s="496" t="s">
        <v>49</v>
      </c>
      <c r="B957" s="411" t="s">
        <v>62</v>
      </c>
      <c r="C957" s="287" t="s">
        <v>63</v>
      </c>
      <c r="D957" s="581">
        <f>D1017+D1033+D1054+D1085</f>
        <v>0</v>
      </c>
      <c r="E957" s="540" t="e">
        <f>+D957/$D$1005</f>
        <v>#DIV/0!</v>
      </c>
    </row>
    <row r="958" spans="1:5" ht="11.25" hidden="1" customHeight="1">
      <c r="A958" s="499"/>
      <c r="B958" s="90"/>
      <c r="D958" s="81"/>
      <c r="E958" s="540"/>
    </row>
    <row r="959" spans="1:5" ht="11.25" hidden="1" customHeight="1">
      <c r="A959" s="499"/>
      <c r="B959" s="501"/>
      <c r="C959" s="554"/>
      <c r="D959" s="89"/>
      <c r="E959" s="537"/>
    </row>
    <row r="960" spans="1:5" ht="11.25" hidden="1" customHeight="1">
      <c r="A960" s="643" t="s">
        <v>64</v>
      </c>
      <c r="B960" s="284" t="s">
        <v>205</v>
      </c>
      <c r="C960" s="644" t="s">
        <v>65</v>
      </c>
      <c r="D960" s="89">
        <f>+D962+D965+D973+D976+D969+D980</f>
        <v>0</v>
      </c>
      <c r="E960" s="537" t="e">
        <f>+D960/$D$1005</f>
        <v>#DIV/0!</v>
      </c>
    </row>
    <row r="961" spans="1:5" ht="11.25" hidden="1" customHeight="1">
      <c r="A961" s="499"/>
      <c r="B961" s="501"/>
      <c r="C961" s="554"/>
      <c r="D961" s="89"/>
      <c r="E961" s="537"/>
    </row>
    <row r="962" spans="1:5" ht="11.25" hidden="1" customHeight="1">
      <c r="A962" s="502" t="s">
        <v>64</v>
      </c>
      <c r="B962" s="292" t="s">
        <v>66</v>
      </c>
      <c r="C962" s="621" t="s">
        <v>67</v>
      </c>
      <c r="D962" s="89">
        <f>SUM(D963)</f>
        <v>0</v>
      </c>
      <c r="E962" s="537" t="e">
        <f>+D962/$D$1005</f>
        <v>#DIV/0!</v>
      </c>
    </row>
    <row r="963" spans="1:5" ht="11.25" hidden="1" customHeight="1">
      <c r="A963" s="499" t="s">
        <v>64</v>
      </c>
      <c r="B963" s="90" t="s">
        <v>70</v>
      </c>
      <c r="C963" s="554" t="s">
        <v>71</v>
      </c>
      <c r="D963" s="81">
        <f>+D1055</f>
        <v>0</v>
      </c>
      <c r="E963" s="540" t="e">
        <f>+D963/$D$1005</f>
        <v>#DIV/0!</v>
      </c>
    </row>
    <row r="964" spans="1:5" ht="11.25" hidden="1" customHeight="1">
      <c r="A964" s="499"/>
      <c r="B964" s="501"/>
      <c r="C964" s="554"/>
      <c r="D964" s="89"/>
      <c r="E964" s="537"/>
    </row>
    <row r="965" spans="1:5" ht="11.25" hidden="1" customHeight="1">
      <c r="A965" s="502" t="s">
        <v>64</v>
      </c>
      <c r="B965" s="292" t="s">
        <v>279</v>
      </c>
      <c r="C965" s="621" t="s">
        <v>78</v>
      </c>
      <c r="D965" s="89">
        <f>SUM(D966:D967)</f>
        <v>0</v>
      </c>
      <c r="E965" s="537" t="e">
        <f>+D965/$D$1005</f>
        <v>#DIV/0!</v>
      </c>
    </row>
    <row r="966" spans="1:5" ht="11.25" hidden="1" customHeight="1">
      <c r="A966" s="499" t="s">
        <v>64</v>
      </c>
      <c r="B966" s="90" t="s">
        <v>79</v>
      </c>
      <c r="C966" s="554" t="s">
        <v>80</v>
      </c>
      <c r="D966" s="81">
        <f>+D1018</f>
        <v>0</v>
      </c>
      <c r="E966" s="540" t="e">
        <f>+D966/$D$1005</f>
        <v>#DIV/0!</v>
      </c>
    </row>
    <row r="967" spans="1:5" ht="11.25" hidden="1" customHeight="1">
      <c r="A967" s="499" t="s">
        <v>64</v>
      </c>
      <c r="B967" s="90" t="s">
        <v>81</v>
      </c>
      <c r="C967" s="554" t="s">
        <v>82</v>
      </c>
      <c r="D967" s="81">
        <f>+D1056</f>
        <v>0</v>
      </c>
      <c r="E967" s="540" t="e">
        <f>+D967/$D$1005</f>
        <v>#DIV/0!</v>
      </c>
    </row>
    <row r="968" spans="1:5" ht="11.25" hidden="1" customHeight="1">
      <c r="A968" s="499"/>
      <c r="B968" s="501"/>
      <c r="C968" s="554"/>
      <c r="D968" s="89"/>
      <c r="E968" s="537"/>
    </row>
    <row r="969" spans="1:5" ht="11.25" hidden="1" customHeight="1">
      <c r="A969" s="502" t="s">
        <v>64</v>
      </c>
      <c r="B969" s="292" t="s">
        <v>89</v>
      </c>
      <c r="C969" s="621" t="s">
        <v>90</v>
      </c>
      <c r="D969" s="89">
        <f>SUM(D970:D971)</f>
        <v>0</v>
      </c>
      <c r="E969" s="537" t="e">
        <f>+D969/D1005</f>
        <v>#DIV/0!</v>
      </c>
    </row>
    <row r="970" spans="1:5" ht="11.25" hidden="1" customHeight="1">
      <c r="A970" s="499" t="s">
        <v>64</v>
      </c>
      <c r="B970" s="90" t="s">
        <v>95</v>
      </c>
      <c r="C970" s="554" t="s">
        <v>96</v>
      </c>
      <c r="D970" s="81">
        <f>+D1034</f>
        <v>0</v>
      </c>
      <c r="E970" s="540" t="e">
        <f>+D970/D1005</f>
        <v>#DIV/0!</v>
      </c>
    </row>
    <row r="971" spans="1:5" ht="11.25" hidden="1" customHeight="1">
      <c r="A971" s="499" t="s">
        <v>64</v>
      </c>
      <c r="B971" s="90" t="s">
        <v>97</v>
      </c>
      <c r="C971" s="554" t="s">
        <v>98</v>
      </c>
      <c r="D971" s="81"/>
      <c r="E971" s="540" t="e">
        <f>+D971/D1005</f>
        <v>#DIV/0!</v>
      </c>
    </row>
    <row r="972" spans="1:5" ht="12" hidden="1" customHeight="1">
      <c r="A972" s="499"/>
      <c r="B972" s="501"/>
      <c r="C972" s="554"/>
      <c r="D972" s="89"/>
      <c r="E972" s="537"/>
    </row>
    <row r="973" spans="1:5" ht="11.25" hidden="1" customHeight="1">
      <c r="A973" s="502" t="s">
        <v>64</v>
      </c>
      <c r="B973" s="292" t="s">
        <v>99</v>
      </c>
      <c r="C973" s="621" t="s">
        <v>280</v>
      </c>
      <c r="D973" s="89">
        <f>SUM(D974)</f>
        <v>0</v>
      </c>
      <c r="E973" s="537" t="e">
        <f>+D973/$D$1005</f>
        <v>#DIV/0!</v>
      </c>
    </row>
    <row r="974" spans="1:5" ht="11.25" hidden="1" customHeight="1">
      <c r="A974" s="499" t="s">
        <v>64</v>
      </c>
      <c r="B974" s="90" t="s">
        <v>101</v>
      </c>
      <c r="C974" s="554" t="s">
        <v>102</v>
      </c>
      <c r="D974" s="81">
        <f>+D1058+D1035</f>
        <v>0</v>
      </c>
      <c r="E974" s="540" t="e">
        <f>+D974/$D$1005</f>
        <v>#DIV/0!</v>
      </c>
    </row>
    <row r="975" spans="1:5" ht="11.25" hidden="1" customHeight="1">
      <c r="A975" s="502"/>
      <c r="B975" s="292"/>
      <c r="C975" s="621"/>
      <c r="D975" s="89"/>
      <c r="E975" s="537"/>
    </row>
    <row r="976" spans="1:5" ht="11.25" hidden="1" customHeight="1">
      <c r="A976" s="502" t="s">
        <v>64</v>
      </c>
      <c r="B976" s="292" t="s">
        <v>281</v>
      </c>
      <c r="C976" s="621" t="s">
        <v>282</v>
      </c>
      <c r="D976" s="539">
        <f>SUM(D977:D978)</f>
        <v>0</v>
      </c>
      <c r="E976" s="537" t="e">
        <f>+D976/$D$1005</f>
        <v>#DIV/0!</v>
      </c>
    </row>
    <row r="977" spans="1:5" ht="11.25" hidden="1" customHeight="1">
      <c r="A977" s="499" t="s">
        <v>64</v>
      </c>
      <c r="B977" s="90" t="s">
        <v>363</v>
      </c>
      <c r="C977" s="554" t="s">
        <v>364</v>
      </c>
      <c r="D977" s="81"/>
      <c r="E977" s="540" t="e">
        <f>+D977/$D$1005</f>
        <v>#DIV/0!</v>
      </c>
    </row>
    <row r="978" spans="1:5" ht="11.25" hidden="1" customHeight="1">
      <c r="A978" s="499" t="s">
        <v>64</v>
      </c>
      <c r="B978" s="90" t="s">
        <v>283</v>
      </c>
      <c r="C978" s="554" t="s">
        <v>284</v>
      </c>
      <c r="D978" s="81">
        <f>+D1059</f>
        <v>0</v>
      </c>
      <c r="E978" s="540" t="e">
        <f>+D978/$D$1005</f>
        <v>#DIV/0!</v>
      </c>
    </row>
    <row r="979" spans="1:5" ht="11.25" hidden="1" customHeight="1">
      <c r="A979" s="499"/>
      <c r="B979" s="90"/>
      <c r="C979" s="554"/>
      <c r="D979" s="81"/>
      <c r="E979" s="540"/>
    </row>
    <row r="980" spans="1:5" ht="11.25" hidden="1" customHeight="1">
      <c r="A980" s="502" t="s">
        <v>64</v>
      </c>
      <c r="B980" s="292">
        <v>1.08</v>
      </c>
      <c r="C980" s="621" t="s">
        <v>103</v>
      </c>
      <c r="D980" s="89">
        <f>+D981</f>
        <v>0</v>
      </c>
      <c r="E980" s="540" t="e">
        <f>+D980/$D$1005</f>
        <v>#DIV/0!</v>
      </c>
    </row>
    <row r="981" spans="1:5" ht="11.25" hidden="1" customHeight="1">
      <c r="A981" s="499" t="s">
        <v>64</v>
      </c>
      <c r="B981" s="90" t="s">
        <v>112</v>
      </c>
      <c r="C981" s="554" t="s">
        <v>113</v>
      </c>
      <c r="D981" s="81">
        <f>+D1038</f>
        <v>0</v>
      </c>
      <c r="E981" s="540" t="e">
        <f>+D981/$D$1005</f>
        <v>#DIV/0!</v>
      </c>
    </row>
    <row r="982" spans="1:5" ht="11.25" hidden="1" customHeight="1">
      <c r="A982" s="499"/>
      <c r="B982" s="90"/>
      <c r="C982" s="554"/>
      <c r="D982" s="81"/>
      <c r="E982" s="540"/>
    </row>
    <row r="983" spans="1:5" ht="11.25" hidden="1" customHeight="1">
      <c r="A983" s="499"/>
      <c r="B983" s="90"/>
      <c r="C983" s="554"/>
      <c r="D983" s="89"/>
      <c r="E983" s="537"/>
    </row>
    <row r="984" spans="1:5" ht="11.25" hidden="1" customHeight="1">
      <c r="A984" s="643" t="s">
        <v>64</v>
      </c>
      <c r="B984" s="284">
        <v>2</v>
      </c>
      <c r="C984" s="644" t="s">
        <v>122</v>
      </c>
      <c r="D984" s="89">
        <f>+D986+D989</f>
        <v>0</v>
      </c>
      <c r="E984" s="537" t="e">
        <f>+D984/$D$1005</f>
        <v>#DIV/0!</v>
      </c>
    </row>
    <row r="985" spans="1:5" ht="11.25" hidden="1" customHeight="1">
      <c r="A985" s="499"/>
      <c r="B985" s="501"/>
      <c r="C985" s="554"/>
      <c r="D985" s="89"/>
      <c r="E985" s="537"/>
    </row>
    <row r="986" spans="1:5" ht="11.25" hidden="1" customHeight="1">
      <c r="A986" s="502" t="s">
        <v>64</v>
      </c>
      <c r="B986" s="292" t="s">
        <v>236</v>
      </c>
      <c r="C986" s="621" t="s">
        <v>237</v>
      </c>
      <c r="D986" s="539">
        <f>SUM(D987:D987)</f>
        <v>0</v>
      </c>
      <c r="E986" s="537" t="e">
        <f>+D986/$D$1005</f>
        <v>#DIV/0!</v>
      </c>
    </row>
    <row r="987" spans="1:5" ht="11.25" hidden="1" customHeight="1">
      <c r="A987" s="279" t="s">
        <v>64</v>
      </c>
      <c r="B987" s="90" t="s">
        <v>285</v>
      </c>
      <c r="C987" s="554" t="s">
        <v>286</v>
      </c>
      <c r="D987" s="81">
        <v>0</v>
      </c>
      <c r="E987" s="540" t="e">
        <f>+D987/$D$1005</f>
        <v>#DIV/0!</v>
      </c>
    </row>
    <row r="988" spans="1:5" ht="11.25" hidden="1" customHeight="1">
      <c r="A988" s="279"/>
      <c r="B988" s="90"/>
      <c r="D988" s="81"/>
      <c r="E988" s="540"/>
    </row>
    <row r="989" spans="1:5" ht="11.25" hidden="1" customHeight="1">
      <c r="A989" s="502" t="s">
        <v>64</v>
      </c>
      <c r="B989" s="292" t="s">
        <v>145</v>
      </c>
      <c r="C989" s="621" t="s">
        <v>146</v>
      </c>
      <c r="D989" s="539">
        <f>SUM(D990:D992)</f>
        <v>0</v>
      </c>
      <c r="E989" s="537" t="e">
        <f>+D989/$D$1005</f>
        <v>#DIV/0!</v>
      </c>
    </row>
    <row r="990" spans="1:5" ht="11.25" hidden="1" customHeight="1">
      <c r="A990" s="279" t="s">
        <v>64</v>
      </c>
      <c r="B990" s="90" t="s">
        <v>149</v>
      </c>
      <c r="C990" s="316" t="s">
        <v>150</v>
      </c>
      <c r="D990" s="81">
        <f>+D1039</f>
        <v>0</v>
      </c>
      <c r="E990" s="540" t="e">
        <f>+D990/$D$1005</f>
        <v>#DIV/0!</v>
      </c>
    </row>
    <row r="991" spans="1:5" ht="11.25" hidden="1" customHeight="1">
      <c r="A991" s="279" t="s">
        <v>64</v>
      </c>
      <c r="B991" s="90" t="s">
        <v>153</v>
      </c>
      <c r="C991" s="316" t="s">
        <v>154</v>
      </c>
      <c r="D991" s="81">
        <f>+D1040</f>
        <v>0</v>
      </c>
      <c r="E991" s="540" t="e">
        <f>+D991/$D$1005</f>
        <v>#DIV/0!</v>
      </c>
    </row>
    <row r="992" spans="1:5" ht="11.25" hidden="1" customHeight="1">
      <c r="A992" s="279" t="s">
        <v>64</v>
      </c>
      <c r="B992" s="90" t="s">
        <v>291</v>
      </c>
      <c r="C992" s="316" t="s">
        <v>315</v>
      </c>
      <c r="D992" s="81">
        <f>+D1061</f>
        <v>0</v>
      </c>
      <c r="E992" s="540" t="e">
        <f>+D992/$D$1005</f>
        <v>#DIV/0!</v>
      </c>
    </row>
    <row r="993" spans="1:6" ht="11.25" hidden="1" customHeight="1">
      <c r="A993" s="279"/>
      <c r="B993" s="90"/>
      <c r="D993" s="81"/>
      <c r="E993" s="540"/>
    </row>
    <row r="994" spans="1:6" ht="11.25" hidden="1" customHeight="1">
      <c r="A994" s="279"/>
      <c r="B994" s="90"/>
      <c r="D994" s="81"/>
      <c r="E994" s="540"/>
    </row>
    <row r="995" spans="1:6" ht="11.25" hidden="1" customHeight="1">
      <c r="A995" s="643">
        <v>2</v>
      </c>
      <c r="B995" s="284">
        <v>5</v>
      </c>
      <c r="C995" s="644" t="s">
        <v>157</v>
      </c>
      <c r="D995" s="89">
        <f>+D997</f>
        <v>0</v>
      </c>
      <c r="E995" s="537" t="e">
        <f>+D995/D1005</f>
        <v>#DIV/0!</v>
      </c>
    </row>
    <row r="996" spans="1:6" ht="11.25" hidden="1" customHeight="1">
      <c r="A996" s="279"/>
      <c r="B996" s="90"/>
      <c r="D996" s="81"/>
      <c r="E996" s="540"/>
    </row>
    <row r="997" spans="1:6" ht="11.25" hidden="1" customHeight="1">
      <c r="A997" s="502" t="s">
        <v>158</v>
      </c>
      <c r="B997" s="292" t="s">
        <v>159</v>
      </c>
      <c r="C997" s="621" t="s">
        <v>160</v>
      </c>
      <c r="D997" s="539">
        <f>+D998</f>
        <v>0</v>
      </c>
      <c r="E997" s="537" t="e">
        <f>+D997/D1005</f>
        <v>#DIV/0!</v>
      </c>
      <c r="F997" s="317"/>
    </row>
    <row r="998" spans="1:6" ht="11.25" hidden="1" customHeight="1">
      <c r="A998" s="279" t="s">
        <v>158</v>
      </c>
      <c r="B998" s="90" t="s">
        <v>167</v>
      </c>
      <c r="C998" s="316" t="s">
        <v>168</v>
      </c>
      <c r="D998" s="81">
        <f>+D1062</f>
        <v>0</v>
      </c>
      <c r="E998" s="540" t="e">
        <f>+D998/D1005</f>
        <v>#DIV/0!</v>
      </c>
    </row>
    <row r="999" spans="1:6" ht="11.25" hidden="1" customHeight="1">
      <c r="A999" s="279"/>
      <c r="B999" s="90"/>
      <c r="D999" s="81"/>
      <c r="E999" s="540"/>
    </row>
    <row r="1000" spans="1:6" ht="11.25" hidden="1" customHeight="1">
      <c r="A1000" s="547" t="s">
        <v>190</v>
      </c>
      <c r="B1000" s="284" t="s">
        <v>191</v>
      </c>
      <c r="C1000" s="315" t="s">
        <v>192</v>
      </c>
      <c r="D1000" s="89">
        <f>+D1002</f>
        <v>0</v>
      </c>
      <c r="E1000" s="537" t="e">
        <f>+D1000/D1005</f>
        <v>#DIV/0!</v>
      </c>
    </row>
    <row r="1001" spans="1:6" ht="11.25" hidden="1" customHeight="1">
      <c r="A1001" s="547"/>
      <c r="B1001" s="284"/>
      <c r="C1001" s="318"/>
      <c r="D1001" s="89"/>
      <c r="E1001" s="537"/>
    </row>
    <row r="1002" spans="1:6" ht="11.25" hidden="1" customHeight="1">
      <c r="A1002" s="560">
        <v>4</v>
      </c>
      <c r="B1002" s="292" t="s">
        <v>193</v>
      </c>
      <c r="C1002" s="321" t="s">
        <v>194</v>
      </c>
      <c r="D1002" s="539">
        <f>SUM(D1003:D1003)</f>
        <v>0</v>
      </c>
      <c r="E1002" s="537" t="e">
        <f>+D1002/D1005</f>
        <v>#DIV/0!</v>
      </c>
    </row>
    <row r="1003" spans="1:6" ht="11.25" hidden="1" customHeight="1">
      <c r="A1003" s="559">
        <v>4</v>
      </c>
      <c r="B1003" s="90" t="s">
        <v>195</v>
      </c>
      <c r="C1003" s="316" t="s">
        <v>196</v>
      </c>
      <c r="D1003" s="81">
        <f>+D1091+D1070</f>
        <v>0</v>
      </c>
      <c r="E1003" s="540" t="e">
        <f>+D1003/D1005</f>
        <v>#DIV/0!</v>
      </c>
    </row>
    <row r="1004" spans="1:6" ht="11.25" hidden="1" customHeight="1">
      <c r="A1004" s="499"/>
      <c r="B1004" s="90"/>
      <c r="D1004" s="81"/>
      <c r="E1004" s="540"/>
    </row>
    <row r="1005" spans="1:6" ht="15.6" hidden="1" customHeight="1">
      <c r="A1005" s="741" t="s">
        <v>316</v>
      </c>
      <c r="B1005" s="742"/>
      <c r="C1005" s="743"/>
      <c r="D1005" s="648">
        <f>+D960+D940+D984+D995+D1000</f>
        <v>0</v>
      </c>
      <c r="E1005" s="615" t="e">
        <f>+D1005/D1005</f>
        <v>#DIV/0!</v>
      </c>
    </row>
    <row r="1006" spans="1:6" ht="11.25" hidden="1" customHeight="1">
      <c r="B1006" s="309"/>
      <c r="C1006" s="447"/>
    </row>
    <row r="1007" spans="1:6" ht="11.25" hidden="1" customHeight="1">
      <c r="B1007" s="309"/>
      <c r="C1007" s="447"/>
    </row>
    <row r="1008" spans="1:6" ht="11.25" hidden="1" customHeight="1">
      <c r="B1008" s="405"/>
      <c r="C1008" s="406" t="s">
        <v>317</v>
      </c>
      <c r="D1008" s="366" t="s">
        <v>318</v>
      </c>
    </row>
    <row r="1009" spans="1:5" ht="11.25" hidden="1" customHeight="1">
      <c r="B1009" s="407"/>
      <c r="C1009" s="408"/>
      <c r="D1009" s="409"/>
    </row>
    <row r="1010" spans="1:5" ht="11.25" hidden="1" customHeight="1">
      <c r="B1010" s="425" t="s">
        <v>29</v>
      </c>
      <c r="C1010" s="316" t="s">
        <v>30</v>
      </c>
      <c r="D1010" s="430">
        <v>0</v>
      </c>
    </row>
    <row r="1011" spans="1:5" ht="11.25" hidden="1" customHeight="1">
      <c r="B1011" s="425" t="s">
        <v>43</v>
      </c>
      <c r="C1011" s="316" t="s">
        <v>44</v>
      </c>
      <c r="D1011" s="430">
        <v>0</v>
      </c>
    </row>
    <row r="1012" spans="1:5" ht="11.25" hidden="1" customHeight="1">
      <c r="B1012" s="425" t="s">
        <v>45</v>
      </c>
      <c r="C1012" s="316" t="s">
        <v>46</v>
      </c>
      <c r="D1012" s="430">
        <v>0</v>
      </c>
    </row>
    <row r="1013" spans="1:5" ht="20.399999999999999" hidden="1">
      <c r="B1013" s="411" t="s">
        <v>52</v>
      </c>
      <c r="C1013" s="334" t="s">
        <v>53</v>
      </c>
      <c r="D1013" s="430">
        <v>0</v>
      </c>
    </row>
    <row r="1014" spans="1:5" ht="10.199999999999999" hidden="1">
      <c r="B1014" s="411" t="s">
        <v>54</v>
      </c>
      <c r="C1014" s="334" t="s">
        <v>55</v>
      </c>
      <c r="D1014" s="430">
        <v>0</v>
      </c>
    </row>
    <row r="1015" spans="1:5" ht="20.399999999999999" hidden="1">
      <c r="B1015" s="411" t="s">
        <v>58</v>
      </c>
      <c r="C1015" s="334" t="s">
        <v>59</v>
      </c>
      <c r="D1015" s="430">
        <v>0</v>
      </c>
    </row>
    <row r="1016" spans="1:5" ht="20.399999999999999" hidden="1">
      <c r="B1016" s="411" t="s">
        <v>60</v>
      </c>
      <c r="C1016" s="334" t="s">
        <v>61</v>
      </c>
      <c r="D1016" s="430">
        <v>0</v>
      </c>
    </row>
    <row r="1017" spans="1:5" ht="10.199999999999999" hidden="1">
      <c r="B1017" s="411" t="s">
        <v>62</v>
      </c>
      <c r="C1017" s="334" t="s">
        <v>63</v>
      </c>
      <c r="D1017" s="430">
        <v>0</v>
      </c>
    </row>
    <row r="1018" spans="1:5" ht="10.199999999999999" hidden="1">
      <c r="B1018" s="411" t="s">
        <v>79</v>
      </c>
      <c r="C1018" s="334" t="s">
        <v>80</v>
      </c>
      <c r="D1018" s="430">
        <v>0</v>
      </c>
    </row>
    <row r="1019" spans="1:5" ht="10.199999999999999" hidden="1">
      <c r="B1019" s="411" t="s">
        <v>285</v>
      </c>
      <c r="C1019" s="334" t="s">
        <v>286</v>
      </c>
      <c r="D1019" s="431">
        <v>0</v>
      </c>
    </row>
    <row r="1020" spans="1:5" ht="11.25" hidden="1" customHeight="1">
      <c r="B1020" s="414"/>
      <c r="C1020" s="309" t="s">
        <v>265</v>
      </c>
      <c r="D1020" s="415">
        <f>SUM(D1010:D1019)</f>
        <v>0</v>
      </c>
    </row>
    <row r="1021" spans="1:5" ht="11.25" hidden="1" customHeight="1">
      <c r="B1021" s="416"/>
      <c r="C1021" s="417"/>
      <c r="D1021" s="418"/>
    </row>
    <row r="1022" spans="1:5" ht="11.25" hidden="1" customHeight="1">
      <c r="B1022" s="309"/>
      <c r="C1022" s="447"/>
    </row>
    <row r="1023" spans="1:5" ht="11.25" hidden="1" customHeight="1">
      <c r="B1023" s="309"/>
      <c r="C1023" s="447"/>
    </row>
    <row r="1024" spans="1:5" ht="11.25" hidden="1" customHeight="1">
      <c r="A1024" s="67"/>
      <c r="B1024" s="405"/>
      <c r="C1024" s="406" t="s">
        <v>319</v>
      </c>
      <c r="D1024" s="366" t="s">
        <v>320</v>
      </c>
      <c r="E1024" s="433"/>
    </row>
    <row r="1025" spans="1:5" ht="11.25" hidden="1" customHeight="1">
      <c r="A1025" s="67"/>
      <c r="B1025" s="407"/>
      <c r="C1025" s="408"/>
      <c r="D1025" s="409"/>
      <c r="E1025" s="433"/>
    </row>
    <row r="1026" spans="1:5" ht="11.25" hidden="1" customHeight="1">
      <c r="A1026" s="67"/>
      <c r="B1026" s="425" t="s">
        <v>29</v>
      </c>
      <c r="C1026" s="316" t="s">
        <v>30</v>
      </c>
      <c r="D1026" s="430">
        <v>0</v>
      </c>
      <c r="E1026" s="433"/>
    </row>
    <row r="1027" spans="1:5" ht="11.25" hidden="1" customHeight="1">
      <c r="A1027" s="67"/>
      <c r="B1027" s="425" t="s">
        <v>43</v>
      </c>
      <c r="C1027" s="316" t="s">
        <v>44</v>
      </c>
      <c r="D1027" s="430">
        <v>0</v>
      </c>
      <c r="E1027" s="433"/>
    </row>
    <row r="1028" spans="1:5" ht="11.25" hidden="1" customHeight="1">
      <c r="A1028" s="67"/>
      <c r="B1028" s="425" t="s">
        <v>45</v>
      </c>
      <c r="C1028" s="316" t="s">
        <v>46</v>
      </c>
      <c r="D1028" s="430">
        <v>0</v>
      </c>
      <c r="E1028" s="433"/>
    </row>
    <row r="1029" spans="1:5" ht="20.399999999999999" hidden="1">
      <c r="A1029" s="67"/>
      <c r="B1029" s="411" t="s">
        <v>52</v>
      </c>
      <c r="C1029" s="334" t="s">
        <v>53</v>
      </c>
      <c r="D1029" s="430">
        <v>0</v>
      </c>
      <c r="E1029" s="433"/>
    </row>
    <row r="1030" spans="1:5" ht="10.199999999999999" hidden="1">
      <c r="A1030" s="67"/>
      <c r="B1030" s="411" t="s">
        <v>54</v>
      </c>
      <c r="C1030" s="334" t="s">
        <v>55</v>
      </c>
      <c r="D1030" s="430">
        <v>0</v>
      </c>
      <c r="E1030" s="433"/>
    </row>
    <row r="1031" spans="1:5" ht="20.399999999999999" hidden="1">
      <c r="A1031" s="67"/>
      <c r="B1031" s="411" t="s">
        <v>58</v>
      </c>
      <c r="C1031" s="334" t="s">
        <v>59</v>
      </c>
      <c r="D1031" s="430">
        <v>0</v>
      </c>
      <c r="E1031" s="433"/>
    </row>
    <row r="1032" spans="1:5" ht="20.399999999999999" hidden="1">
      <c r="A1032" s="67"/>
      <c r="B1032" s="411" t="s">
        <v>60</v>
      </c>
      <c r="C1032" s="334" t="s">
        <v>61</v>
      </c>
      <c r="D1032" s="430">
        <v>0</v>
      </c>
      <c r="E1032" s="433"/>
    </row>
    <row r="1033" spans="1:5" ht="11.25" hidden="1" customHeight="1">
      <c r="A1033" s="67"/>
      <c r="B1033" s="411" t="s">
        <v>62</v>
      </c>
      <c r="C1033" s="334" t="s">
        <v>63</v>
      </c>
      <c r="D1033" s="430">
        <v>0</v>
      </c>
      <c r="E1033" s="433"/>
    </row>
    <row r="1034" spans="1:5" ht="11.25" hidden="1" customHeight="1">
      <c r="A1034" s="67"/>
      <c r="B1034" s="411" t="s">
        <v>95</v>
      </c>
      <c r="C1034" s="334" t="s">
        <v>96</v>
      </c>
      <c r="D1034" s="430">
        <v>0</v>
      </c>
      <c r="E1034" s="433"/>
    </row>
    <row r="1035" spans="1:5" ht="11.25" hidden="1" customHeight="1">
      <c r="A1035" s="67"/>
      <c r="B1035" s="411" t="s">
        <v>101</v>
      </c>
      <c r="C1035" s="334" t="s">
        <v>102</v>
      </c>
      <c r="D1035" s="431">
        <v>0</v>
      </c>
      <c r="E1035" s="433"/>
    </row>
    <row r="1036" spans="1:5" ht="11.25" hidden="1" customHeight="1">
      <c r="A1036" s="67"/>
      <c r="B1036" s="411" t="s">
        <v>363</v>
      </c>
      <c r="C1036" s="334" t="s">
        <v>790</v>
      </c>
      <c r="D1036" s="431"/>
      <c r="E1036" s="433"/>
    </row>
    <row r="1037" spans="1:5" ht="11.25" hidden="1" customHeight="1">
      <c r="A1037" s="67"/>
      <c r="B1037" s="425" t="s">
        <v>104</v>
      </c>
      <c r="C1037" s="316" t="s">
        <v>105</v>
      </c>
      <c r="D1037" s="412">
        <v>0</v>
      </c>
      <c r="E1037" s="68"/>
    </row>
    <row r="1038" spans="1:5" ht="11.25" hidden="1" customHeight="1">
      <c r="A1038" s="67"/>
      <c r="B1038" s="654" t="s">
        <v>112</v>
      </c>
      <c r="C1038" s="573" t="s">
        <v>113</v>
      </c>
      <c r="D1038" s="430">
        <v>0</v>
      </c>
      <c r="E1038" s="68"/>
    </row>
    <row r="1039" spans="1:5" ht="11.25" hidden="1" customHeight="1">
      <c r="A1039" s="67"/>
      <c r="B1039" s="654" t="s">
        <v>149</v>
      </c>
      <c r="C1039" s="573" t="s">
        <v>150</v>
      </c>
      <c r="D1039" s="430">
        <v>0</v>
      </c>
      <c r="E1039" s="68"/>
    </row>
    <row r="1040" spans="1:5" ht="11.25" hidden="1" customHeight="1">
      <c r="A1040" s="67"/>
      <c r="B1040" s="654" t="s">
        <v>153</v>
      </c>
      <c r="C1040" s="573" t="s">
        <v>154</v>
      </c>
      <c r="D1040" s="431">
        <v>0</v>
      </c>
      <c r="E1040" s="68"/>
    </row>
    <row r="1041" spans="1:5" ht="11.25" hidden="1" customHeight="1">
      <c r="A1041" s="67"/>
      <c r="B1041" s="414"/>
      <c r="C1041" s="309" t="s">
        <v>265</v>
      </c>
      <c r="D1041" s="415">
        <f>SUM(D1026:D1040)</f>
        <v>0</v>
      </c>
      <c r="E1041" s="438"/>
    </row>
    <row r="1042" spans="1:5" ht="11.25" hidden="1" customHeight="1">
      <c r="A1042" s="67"/>
      <c r="B1042" s="416"/>
      <c r="C1042" s="417"/>
      <c r="D1042" s="418"/>
      <c r="E1042" s="438"/>
    </row>
    <row r="1043" spans="1:5" ht="11.25" hidden="1" customHeight="1">
      <c r="A1043" s="67"/>
      <c r="B1043" s="309"/>
      <c r="C1043" s="365"/>
      <c r="D1043" s="350"/>
      <c r="E1043" s="438"/>
    </row>
    <row r="1044" spans="1:5" ht="11.25" hidden="1" customHeight="1">
      <c r="A1044" s="67"/>
      <c r="B1044" s="309"/>
      <c r="C1044" s="365"/>
      <c r="D1044" s="350"/>
      <c r="E1044" s="438"/>
    </row>
    <row r="1045" spans="1:5" ht="11.25" hidden="1" customHeight="1">
      <c r="A1045" s="67"/>
      <c r="B1045" s="405"/>
      <c r="C1045" s="406" t="s">
        <v>321</v>
      </c>
      <c r="D1045" s="366" t="s">
        <v>322</v>
      </c>
      <c r="E1045" s="438"/>
    </row>
    <row r="1046" spans="1:5" ht="11.25" hidden="1" customHeight="1">
      <c r="A1046" s="67"/>
      <c r="B1046" s="407"/>
      <c r="C1046" s="408"/>
      <c r="D1046" s="409"/>
      <c r="E1046" s="438"/>
    </row>
    <row r="1047" spans="1:5" ht="11.25" hidden="1" customHeight="1">
      <c r="A1047" s="67"/>
      <c r="B1047" s="425" t="s">
        <v>29</v>
      </c>
      <c r="C1047" s="316" t="s">
        <v>30</v>
      </c>
      <c r="D1047" s="430">
        <v>0</v>
      </c>
      <c r="E1047" s="438"/>
    </row>
    <row r="1048" spans="1:5" ht="11.25" hidden="1" customHeight="1">
      <c r="A1048" s="67"/>
      <c r="B1048" s="425" t="s">
        <v>43</v>
      </c>
      <c r="C1048" s="316" t="s">
        <v>44</v>
      </c>
      <c r="D1048" s="430">
        <v>0</v>
      </c>
      <c r="E1048" s="438"/>
    </row>
    <row r="1049" spans="1:5" ht="11.25" hidden="1" customHeight="1">
      <c r="A1049" s="67"/>
      <c r="B1049" s="425" t="s">
        <v>45</v>
      </c>
      <c r="C1049" s="316" t="s">
        <v>46</v>
      </c>
      <c r="D1049" s="430">
        <v>0</v>
      </c>
      <c r="E1049" s="438"/>
    </row>
    <row r="1050" spans="1:5" ht="20.399999999999999" hidden="1">
      <c r="A1050" s="67"/>
      <c r="B1050" s="411" t="s">
        <v>52</v>
      </c>
      <c r="C1050" s="334" t="s">
        <v>53</v>
      </c>
      <c r="D1050" s="430">
        <v>0</v>
      </c>
      <c r="E1050" s="438"/>
    </row>
    <row r="1051" spans="1:5" ht="10.199999999999999" hidden="1">
      <c r="A1051" s="67"/>
      <c r="B1051" s="411" t="s">
        <v>54</v>
      </c>
      <c r="C1051" s="334" t="s">
        <v>55</v>
      </c>
      <c r="D1051" s="430">
        <v>0</v>
      </c>
      <c r="E1051" s="438"/>
    </row>
    <row r="1052" spans="1:5" ht="20.399999999999999" hidden="1">
      <c r="A1052" s="67"/>
      <c r="B1052" s="411" t="s">
        <v>58</v>
      </c>
      <c r="C1052" s="334" t="s">
        <v>59</v>
      </c>
      <c r="D1052" s="430">
        <v>0</v>
      </c>
      <c r="E1052" s="438"/>
    </row>
    <row r="1053" spans="1:5" ht="20.399999999999999" hidden="1">
      <c r="A1053" s="67"/>
      <c r="B1053" s="411" t="s">
        <v>60</v>
      </c>
      <c r="C1053" s="334" t="s">
        <v>61</v>
      </c>
      <c r="D1053" s="430">
        <v>0</v>
      </c>
      <c r="E1053" s="438"/>
    </row>
    <row r="1054" spans="1:5" ht="11.25" hidden="1" customHeight="1">
      <c r="A1054" s="67"/>
      <c r="B1054" s="411" t="s">
        <v>62</v>
      </c>
      <c r="C1054" s="334" t="s">
        <v>63</v>
      </c>
      <c r="D1054" s="430">
        <v>0</v>
      </c>
      <c r="E1054" s="438"/>
    </row>
    <row r="1055" spans="1:5" ht="11.25" hidden="1" customHeight="1">
      <c r="A1055" s="67"/>
      <c r="B1055" s="425" t="s">
        <v>70</v>
      </c>
      <c r="C1055" s="316" t="s">
        <v>71</v>
      </c>
      <c r="D1055" s="412">
        <v>0</v>
      </c>
      <c r="E1055" s="438"/>
    </row>
    <row r="1056" spans="1:5" ht="11.25" hidden="1" customHeight="1">
      <c r="A1056" s="67"/>
      <c r="B1056" s="425" t="s">
        <v>81</v>
      </c>
      <c r="C1056" s="316" t="s">
        <v>82</v>
      </c>
      <c r="D1056" s="412">
        <v>0</v>
      </c>
      <c r="E1056" s="438"/>
    </row>
    <row r="1057" spans="1:5" ht="11.25" hidden="1" customHeight="1">
      <c r="A1057" s="67"/>
      <c r="B1057" s="434" t="s">
        <v>97</v>
      </c>
      <c r="C1057" s="316" t="s">
        <v>98</v>
      </c>
      <c r="D1057" s="413"/>
      <c r="E1057" s="438"/>
    </row>
    <row r="1058" spans="1:5" ht="11.25" hidden="1" customHeight="1">
      <c r="A1058" s="67"/>
      <c r="B1058" s="425" t="s">
        <v>101</v>
      </c>
      <c r="C1058" s="316" t="s">
        <v>102</v>
      </c>
      <c r="D1058" s="412">
        <v>0</v>
      </c>
      <c r="E1058" s="438"/>
    </row>
    <row r="1059" spans="1:5" ht="11.25" hidden="1" customHeight="1">
      <c r="A1059" s="67"/>
      <c r="B1059" s="425" t="s">
        <v>283</v>
      </c>
      <c r="C1059" s="316" t="s">
        <v>284</v>
      </c>
      <c r="D1059" s="413">
        <v>0</v>
      </c>
      <c r="E1059" s="438"/>
    </row>
    <row r="1060" spans="1:5" ht="11.25" hidden="1" customHeight="1">
      <c r="A1060" s="67"/>
      <c r="B1060" s="425" t="s">
        <v>285</v>
      </c>
      <c r="C1060" s="316" t="s">
        <v>286</v>
      </c>
      <c r="D1060" s="412">
        <v>0</v>
      </c>
      <c r="E1060" s="438"/>
    </row>
    <row r="1061" spans="1:5" ht="11.25" hidden="1" customHeight="1">
      <c r="A1061" s="67"/>
      <c r="B1061" s="425" t="s">
        <v>291</v>
      </c>
      <c r="C1061" s="316" t="s">
        <v>315</v>
      </c>
      <c r="D1061" s="412">
        <v>0</v>
      </c>
      <c r="E1061" s="438"/>
    </row>
    <row r="1062" spans="1:5" ht="11.25" hidden="1" customHeight="1">
      <c r="A1062" s="67"/>
      <c r="B1062" s="425" t="s">
        <v>167</v>
      </c>
      <c r="C1062" s="316" t="s">
        <v>168</v>
      </c>
      <c r="D1062" s="413">
        <v>0</v>
      </c>
      <c r="E1062" s="438"/>
    </row>
    <row r="1063" spans="1:5" ht="11.25" hidden="1" customHeight="1">
      <c r="A1063" s="67"/>
      <c r="B1063" s="414"/>
      <c r="C1063" s="309" t="s">
        <v>265</v>
      </c>
      <c r="D1063" s="415">
        <f>SUM(D1047:D1062)</f>
        <v>0</v>
      </c>
      <c r="E1063" s="438"/>
    </row>
    <row r="1064" spans="1:5" ht="11.25" hidden="1" customHeight="1">
      <c r="A1064" s="67"/>
      <c r="B1064" s="416"/>
      <c r="C1064" s="417"/>
      <c r="D1064" s="418"/>
      <c r="E1064" s="438"/>
    </row>
    <row r="1065" spans="1:5" ht="11.25" hidden="1" customHeight="1">
      <c r="A1065" s="67"/>
      <c r="B1065" s="348"/>
      <c r="C1065" s="426"/>
      <c r="D1065" s="350"/>
      <c r="E1065" s="363"/>
    </row>
    <row r="1066" spans="1:5" ht="11.25" hidden="1" customHeight="1">
      <c r="A1066" s="67"/>
      <c r="B1066" s="309"/>
      <c r="C1066" s="365"/>
      <c r="D1066" s="350"/>
      <c r="E1066" s="363"/>
    </row>
    <row r="1067" spans="1:5" ht="11.25" hidden="1" customHeight="1">
      <c r="A1067" s="67"/>
      <c r="B1067" s="405"/>
      <c r="C1067" s="406" t="s">
        <v>323</v>
      </c>
      <c r="D1067" s="366" t="s">
        <v>324</v>
      </c>
      <c r="E1067" s="363"/>
    </row>
    <row r="1068" spans="1:5" ht="11.25" hidden="1" customHeight="1">
      <c r="A1068" s="67"/>
      <c r="B1068" s="407"/>
      <c r="C1068" s="408"/>
      <c r="D1068" s="409"/>
      <c r="E1068" s="363"/>
    </row>
    <row r="1069" spans="1:5" ht="11.25" hidden="1" customHeight="1">
      <c r="A1069" s="67"/>
      <c r="B1069" s="434" t="s">
        <v>97</v>
      </c>
      <c r="C1069" s="316" t="s">
        <v>98</v>
      </c>
      <c r="D1069" s="439"/>
      <c r="E1069" s="363"/>
    </row>
    <row r="1070" spans="1:5" ht="11.4" hidden="1">
      <c r="A1070" s="67"/>
      <c r="B1070" s="425" t="s">
        <v>195</v>
      </c>
      <c r="C1070" s="316" t="s">
        <v>196</v>
      </c>
      <c r="D1070" s="431">
        <v>0</v>
      </c>
      <c r="E1070" s="363"/>
    </row>
    <row r="1071" spans="1:5" ht="11.25" hidden="1" customHeight="1">
      <c r="A1071" s="67"/>
      <c r="B1071" s="414"/>
      <c r="C1071" s="309" t="s">
        <v>265</v>
      </c>
      <c r="D1071" s="415">
        <f>SUM(D1069:D1070)</f>
        <v>0</v>
      </c>
      <c r="E1071" s="363"/>
    </row>
    <row r="1072" spans="1:5" ht="11.25" hidden="1" customHeight="1">
      <c r="A1072" s="67"/>
      <c r="B1072" s="416"/>
      <c r="C1072" s="417"/>
      <c r="D1072" s="418"/>
      <c r="E1072" s="363"/>
    </row>
    <row r="1073" spans="1:5" ht="11.25" hidden="1" customHeight="1">
      <c r="A1073" s="67"/>
      <c r="B1073" s="309"/>
      <c r="C1073" s="365"/>
      <c r="D1073" s="350"/>
      <c r="E1073" s="363"/>
    </row>
    <row r="1074" spans="1:5" ht="11.25" hidden="1" customHeight="1">
      <c r="A1074" s="67"/>
      <c r="B1074" s="309"/>
      <c r="C1074" s="365"/>
      <c r="D1074" s="350"/>
      <c r="E1074" s="363"/>
    </row>
    <row r="1075" spans="1:5" ht="11.25" hidden="1" customHeight="1">
      <c r="A1075" s="67"/>
      <c r="B1075" s="405"/>
      <c r="C1075" s="406" t="s">
        <v>325</v>
      </c>
      <c r="D1075" s="366" t="s">
        <v>326</v>
      </c>
      <c r="E1075" s="363"/>
    </row>
    <row r="1076" spans="1:5" ht="11.25" hidden="1" customHeight="1">
      <c r="A1076" s="67"/>
      <c r="B1076" s="407"/>
      <c r="C1076" s="408"/>
      <c r="D1076" s="409"/>
      <c r="E1076" s="363"/>
    </row>
    <row r="1077" spans="1:5" ht="11.25" hidden="1" customHeight="1">
      <c r="A1077" s="67"/>
      <c r="B1077" s="425" t="s">
        <v>29</v>
      </c>
      <c r="C1077" s="316" t="s">
        <v>30</v>
      </c>
      <c r="D1077" s="430"/>
      <c r="E1077" s="363"/>
    </row>
    <row r="1078" spans="1:5" ht="11.25" hidden="1" customHeight="1">
      <c r="A1078" s="67"/>
      <c r="B1078" s="425" t="s">
        <v>43</v>
      </c>
      <c r="C1078" s="316" t="s">
        <v>44</v>
      </c>
      <c r="D1078" s="430">
        <v>0</v>
      </c>
      <c r="E1078" s="363"/>
    </row>
    <row r="1079" spans="1:5" ht="11.25" hidden="1" customHeight="1">
      <c r="A1079" s="67"/>
      <c r="B1079" s="425" t="s">
        <v>45</v>
      </c>
      <c r="C1079" s="316" t="s">
        <v>46</v>
      </c>
      <c r="D1079" s="430">
        <v>0</v>
      </c>
      <c r="E1079" s="363"/>
    </row>
    <row r="1080" spans="1:5" ht="11.25" hidden="1" customHeight="1">
      <c r="A1080" s="67"/>
      <c r="B1080" s="425" t="s">
        <v>47</v>
      </c>
      <c r="C1080" s="316" t="s">
        <v>48</v>
      </c>
      <c r="D1080" s="430">
        <v>0</v>
      </c>
      <c r="E1080" s="363"/>
    </row>
    <row r="1081" spans="1:5" ht="20.399999999999999" hidden="1">
      <c r="A1081" s="67"/>
      <c r="B1081" s="411" t="s">
        <v>52</v>
      </c>
      <c r="C1081" s="334" t="s">
        <v>53</v>
      </c>
      <c r="D1081" s="430">
        <f>+(D1077+D1078+D1080)*9.25%</f>
        <v>0</v>
      </c>
      <c r="E1081" s="363"/>
    </row>
    <row r="1082" spans="1:5" ht="11.4" hidden="1">
      <c r="A1082" s="67"/>
      <c r="B1082" s="411" t="s">
        <v>54</v>
      </c>
      <c r="C1082" s="334" t="s">
        <v>55</v>
      </c>
      <c r="D1082" s="430">
        <f>+(D1077+D1078+D1080)*0.5%</f>
        <v>0</v>
      </c>
      <c r="E1082" s="363"/>
    </row>
    <row r="1083" spans="1:5" ht="20.399999999999999" hidden="1">
      <c r="A1083" s="67"/>
      <c r="B1083" s="411" t="s">
        <v>58</v>
      </c>
      <c r="C1083" s="334" t="s">
        <v>59</v>
      </c>
      <c r="D1083" s="430">
        <f>+(D1077+D1078+D1080)*5.42%</f>
        <v>0</v>
      </c>
      <c r="E1083" s="363"/>
    </row>
    <row r="1084" spans="1:5" ht="20.399999999999999" hidden="1">
      <c r="A1084" s="67"/>
      <c r="B1084" s="411" t="s">
        <v>60</v>
      </c>
      <c r="C1084" s="334" t="s">
        <v>61</v>
      </c>
      <c r="D1084" s="430">
        <f>+(D1077+D1078+D1080)*3%</f>
        <v>0</v>
      </c>
      <c r="E1084" s="363"/>
    </row>
    <row r="1085" spans="1:5" ht="11.25" hidden="1" customHeight="1">
      <c r="A1085" s="67"/>
      <c r="B1085" s="411" t="s">
        <v>62</v>
      </c>
      <c r="C1085" s="334" t="s">
        <v>63</v>
      </c>
      <c r="D1085" s="431">
        <f>+(D1077+D1078+D1080)*1.5%</f>
        <v>0</v>
      </c>
      <c r="E1085" s="363"/>
    </row>
    <row r="1086" spans="1:5" ht="11.25" hidden="1" customHeight="1">
      <c r="A1086" s="67"/>
      <c r="B1086" s="425" t="s">
        <v>70</v>
      </c>
      <c r="C1086" s="316" t="s">
        <v>71</v>
      </c>
      <c r="D1086" s="412">
        <v>0</v>
      </c>
      <c r="E1086" s="363"/>
    </row>
    <row r="1087" spans="1:5" ht="11.25" hidden="1" customHeight="1">
      <c r="A1087" s="67"/>
      <c r="B1087" s="425" t="s">
        <v>81</v>
      </c>
      <c r="C1087" s="316" t="s">
        <v>82</v>
      </c>
      <c r="D1087" s="412">
        <v>0</v>
      </c>
      <c r="E1087" s="363"/>
    </row>
    <row r="1088" spans="1:5" ht="11.25" hidden="1" customHeight="1">
      <c r="A1088" s="67"/>
      <c r="B1088" s="425" t="s">
        <v>101</v>
      </c>
      <c r="C1088" s="316" t="s">
        <v>102</v>
      </c>
      <c r="D1088" s="412">
        <v>0</v>
      </c>
      <c r="E1088" s="363"/>
    </row>
    <row r="1089" spans="1:5" ht="11.25" hidden="1" customHeight="1">
      <c r="A1089" s="67"/>
      <c r="B1089" s="425" t="s">
        <v>283</v>
      </c>
      <c r="C1089" s="316" t="s">
        <v>284</v>
      </c>
      <c r="D1089" s="412">
        <v>0</v>
      </c>
      <c r="E1089" s="363"/>
    </row>
    <row r="1090" spans="1:5" ht="11.25" hidden="1" customHeight="1">
      <c r="A1090" s="67"/>
      <c r="B1090" s="425" t="s">
        <v>285</v>
      </c>
      <c r="C1090" s="316" t="s">
        <v>286</v>
      </c>
      <c r="D1090" s="413">
        <v>0</v>
      </c>
      <c r="E1090" s="363"/>
    </row>
    <row r="1091" spans="1:5" ht="11.25" hidden="1" customHeight="1">
      <c r="A1091" s="67"/>
      <c r="B1091" s="90" t="s">
        <v>195</v>
      </c>
      <c r="C1091" s="316" t="s">
        <v>196</v>
      </c>
      <c r="D1091" s="413">
        <v>0</v>
      </c>
      <c r="E1091" s="363"/>
    </row>
    <row r="1092" spans="1:5" ht="11.25" hidden="1" customHeight="1">
      <c r="A1092" s="67"/>
      <c r="B1092" s="414"/>
      <c r="C1092" s="309" t="s">
        <v>265</v>
      </c>
      <c r="D1092" s="415">
        <f>SUM(D1077:D1091)</f>
        <v>0</v>
      </c>
      <c r="E1092" s="363"/>
    </row>
    <row r="1093" spans="1:5" ht="11.25" hidden="1" customHeight="1">
      <c r="A1093" s="67"/>
      <c r="B1093" s="416"/>
      <c r="C1093" s="417"/>
      <c r="D1093" s="418"/>
      <c r="E1093" s="363"/>
    </row>
    <row r="1094" spans="1:5" ht="11.25" hidden="1" customHeight="1">
      <c r="A1094" s="67"/>
      <c r="B1094" s="348"/>
      <c r="C1094" s="426"/>
      <c r="D1094" s="350"/>
      <c r="E1094" s="363"/>
    </row>
    <row r="1095" spans="1:5" ht="11.4" hidden="1">
      <c r="A1095" s="67"/>
      <c r="B1095" s="348"/>
      <c r="C1095" s="426"/>
      <c r="D1095" s="350"/>
      <c r="E1095" s="363"/>
    </row>
    <row r="1096" spans="1:5" ht="10.8" hidden="1" customHeight="1">
      <c r="B1096" s="309"/>
      <c r="C1096" s="447"/>
    </row>
    <row r="1097" spans="1:5" ht="10.8" hidden="1" customHeight="1">
      <c r="B1097" s="309"/>
      <c r="C1097" s="447"/>
    </row>
    <row r="1098" spans="1:5" ht="11.25" hidden="1" customHeight="1">
      <c r="B1098" s="309"/>
      <c r="C1098" s="447"/>
    </row>
    <row r="1099" spans="1:5" ht="11.25" hidden="1" customHeight="1">
      <c r="B1099" s="564" t="s">
        <v>327</v>
      </c>
      <c r="D1099" s="565" t="s">
        <v>328</v>
      </c>
      <c r="E1099" s="366" t="s">
        <v>329</v>
      </c>
    </row>
    <row r="1100" spans="1:5" ht="11.25" hidden="1" customHeight="1">
      <c r="B1100" s="309"/>
      <c r="C1100" s="447"/>
    </row>
    <row r="1101" spans="1:5" ht="11.25" hidden="1" customHeight="1">
      <c r="A1101" s="735" t="s">
        <v>19</v>
      </c>
      <c r="B1101" s="735"/>
      <c r="C1101" s="758" t="s">
        <v>20</v>
      </c>
      <c r="D1101" s="755" t="s">
        <v>21</v>
      </c>
      <c r="E1101" s="750" t="s">
        <v>22</v>
      </c>
    </row>
    <row r="1102" spans="1:5" ht="11.25" hidden="1" customHeight="1">
      <c r="A1102" s="735"/>
      <c r="B1102" s="735"/>
      <c r="C1102" s="758"/>
      <c r="D1102" s="755"/>
      <c r="E1102" s="750"/>
    </row>
    <row r="1103" spans="1:5" ht="11.25" hidden="1" customHeight="1">
      <c r="A1103" s="594"/>
      <c r="B1103" s="594"/>
      <c r="C1103" s="379"/>
      <c r="D1103" s="534"/>
      <c r="E1103" s="619"/>
    </row>
    <row r="1104" spans="1:5" ht="13.2" hidden="1" customHeight="1">
      <c r="A1104" s="536" t="s">
        <v>23</v>
      </c>
      <c r="B1104" s="284" t="s">
        <v>24</v>
      </c>
      <c r="C1104" s="315" t="s">
        <v>25</v>
      </c>
      <c r="D1104" s="89">
        <f>+D1106+D1109+D1113+D1117</f>
        <v>0</v>
      </c>
      <c r="E1104" s="537" t="e">
        <f>+D1104/$D$1177</f>
        <v>#DIV/0!</v>
      </c>
    </row>
    <row r="1105" spans="1:5" ht="11.25" hidden="1" customHeight="1">
      <c r="A1105" s="536"/>
      <c r="B1105" s="284"/>
      <c r="C1105" s="318"/>
      <c r="D1105" s="89"/>
      <c r="E1105" s="537"/>
    </row>
    <row r="1106" spans="1:5" ht="11.25" hidden="1" customHeight="1">
      <c r="A1106" s="538" t="s">
        <v>26</v>
      </c>
      <c r="B1106" s="292" t="s">
        <v>27</v>
      </c>
      <c r="C1106" s="321" t="s">
        <v>28</v>
      </c>
      <c r="D1106" s="539">
        <f>SUM(D1107:D1107)</f>
        <v>0</v>
      </c>
      <c r="E1106" s="537" t="e">
        <f>+D1106/$D$1177</f>
        <v>#DIV/0!</v>
      </c>
    </row>
    <row r="1107" spans="1:5" ht="11.25" hidden="1" customHeight="1">
      <c r="A1107" s="499" t="s">
        <v>26</v>
      </c>
      <c r="B1107" s="90" t="s">
        <v>29</v>
      </c>
      <c r="C1107" s="316" t="s">
        <v>30</v>
      </c>
      <c r="D1107" s="81">
        <v>0</v>
      </c>
      <c r="E1107" s="540" t="e">
        <f>+D1107/$D$1177</f>
        <v>#DIV/0!</v>
      </c>
    </row>
    <row r="1108" spans="1:5" ht="11.25" hidden="1" customHeight="1">
      <c r="A1108" s="499"/>
      <c r="B1108" s="90"/>
      <c r="D1108" s="81"/>
      <c r="E1108" s="540"/>
    </row>
    <row r="1109" spans="1:5" ht="11.25" hidden="1" customHeight="1">
      <c r="A1109" s="538" t="s">
        <v>26</v>
      </c>
      <c r="B1109" s="292" t="s">
        <v>41</v>
      </c>
      <c r="C1109" s="321" t="s">
        <v>42</v>
      </c>
      <c r="D1109" s="539">
        <f>SUM(D1110:D1111)</f>
        <v>0</v>
      </c>
      <c r="E1109" s="537" t="e">
        <f>+D1109/$D$1177</f>
        <v>#DIV/0!</v>
      </c>
    </row>
    <row r="1110" spans="1:5" ht="11.25" hidden="1" customHeight="1">
      <c r="A1110" s="499" t="s">
        <v>26</v>
      </c>
      <c r="B1110" s="90" t="s">
        <v>43</v>
      </c>
      <c r="C1110" s="316" t="s">
        <v>44</v>
      </c>
      <c r="D1110" s="81">
        <v>0</v>
      </c>
      <c r="E1110" s="540" t="e">
        <f>+D1110/$D$1177</f>
        <v>#DIV/0!</v>
      </c>
    </row>
    <row r="1111" spans="1:5" ht="11.25" hidden="1" customHeight="1">
      <c r="A1111" s="499" t="s">
        <v>26</v>
      </c>
      <c r="B1111" s="90" t="s">
        <v>45</v>
      </c>
      <c r="C1111" s="316" t="s">
        <v>46</v>
      </c>
      <c r="D1111" s="570">
        <v>0</v>
      </c>
      <c r="E1111" s="540" t="e">
        <f>+D1111/$D$1177</f>
        <v>#DIV/0!</v>
      </c>
    </row>
    <row r="1112" spans="1:5" ht="11.25" hidden="1" customHeight="1">
      <c r="A1112" s="499"/>
      <c r="B1112" s="90"/>
      <c r="D1112" s="81"/>
      <c r="E1112" s="537"/>
    </row>
    <row r="1113" spans="1:5" ht="21" hidden="1">
      <c r="A1113" s="502" t="s">
        <v>49</v>
      </c>
      <c r="B1113" s="542" t="s">
        <v>50</v>
      </c>
      <c r="C1113" s="330" t="s">
        <v>51</v>
      </c>
      <c r="D1113" s="578">
        <f>SUM(D1114:D1115)</f>
        <v>0</v>
      </c>
      <c r="E1113" s="537" t="e">
        <f>+D1113/$D$1177</f>
        <v>#DIV/0!</v>
      </c>
    </row>
    <row r="1114" spans="1:5" ht="20.399999999999999" hidden="1">
      <c r="A1114" s="279" t="s">
        <v>49</v>
      </c>
      <c r="B1114" s="277" t="s">
        <v>52</v>
      </c>
      <c r="C1114" s="334" t="s">
        <v>53</v>
      </c>
      <c r="D1114" s="581">
        <v>0</v>
      </c>
      <c r="E1114" s="540" t="e">
        <f>+D1114/$D$1177</f>
        <v>#DIV/0!</v>
      </c>
    </row>
    <row r="1115" spans="1:5" ht="10.199999999999999" hidden="1">
      <c r="A1115" s="279" t="s">
        <v>49</v>
      </c>
      <c r="B1115" s="277" t="s">
        <v>54</v>
      </c>
      <c r="C1115" s="334" t="s">
        <v>55</v>
      </c>
      <c r="D1115" s="581">
        <v>0</v>
      </c>
      <c r="E1115" s="540" t="e">
        <f>+D1115/$D$1177</f>
        <v>#DIV/0!</v>
      </c>
    </row>
    <row r="1116" spans="1:5" ht="11.25" hidden="1" customHeight="1">
      <c r="A1116" s="288"/>
      <c r="B1116" s="277"/>
      <c r="C1116" s="337"/>
      <c r="D1116" s="581"/>
      <c r="E1116" s="574"/>
    </row>
    <row r="1117" spans="1:5" ht="21" hidden="1">
      <c r="A1117" s="502" t="s">
        <v>49</v>
      </c>
      <c r="B1117" s="542" t="s">
        <v>56</v>
      </c>
      <c r="C1117" s="330" t="s">
        <v>57</v>
      </c>
      <c r="D1117" s="578">
        <f>SUM(D1118:D1120)</f>
        <v>0</v>
      </c>
      <c r="E1117" s="537" t="e">
        <f>+D1117/$D$1177</f>
        <v>#DIV/0!</v>
      </c>
    </row>
    <row r="1118" spans="1:5" ht="20.399999999999999" hidden="1">
      <c r="A1118" s="279" t="s">
        <v>49</v>
      </c>
      <c r="B1118" s="277" t="s">
        <v>58</v>
      </c>
      <c r="C1118" s="334" t="s">
        <v>59</v>
      </c>
      <c r="D1118" s="581">
        <v>0</v>
      </c>
      <c r="E1118" s="540" t="e">
        <f>+D1118/$D$1177</f>
        <v>#DIV/0!</v>
      </c>
    </row>
    <row r="1119" spans="1:5" ht="20.399999999999999" hidden="1">
      <c r="A1119" s="496" t="s">
        <v>49</v>
      </c>
      <c r="B1119" s="411" t="s">
        <v>60</v>
      </c>
      <c r="C1119" s="287" t="s">
        <v>61</v>
      </c>
      <c r="D1119" s="581">
        <v>0</v>
      </c>
      <c r="E1119" s="540" t="e">
        <f>+D1119/$D$1177</f>
        <v>#DIV/0!</v>
      </c>
    </row>
    <row r="1120" spans="1:5" ht="11.25" hidden="1" customHeight="1">
      <c r="A1120" s="496" t="s">
        <v>49</v>
      </c>
      <c r="B1120" s="411" t="s">
        <v>62</v>
      </c>
      <c r="C1120" s="287" t="s">
        <v>63</v>
      </c>
      <c r="D1120" s="581">
        <v>0</v>
      </c>
      <c r="E1120" s="540" t="e">
        <f>+D1120/$D$1177</f>
        <v>#DIV/0!</v>
      </c>
    </row>
    <row r="1121" spans="1:5" ht="11.25" hidden="1" customHeight="1">
      <c r="A1121" s="603"/>
      <c r="B1121" s="603"/>
      <c r="C1121" s="86"/>
      <c r="D1121" s="620"/>
      <c r="E1121" s="619"/>
    </row>
    <row r="1122" spans="1:5" ht="11.25" hidden="1" customHeight="1">
      <c r="A1122" s="536"/>
      <c r="B1122" s="284"/>
      <c r="C1122" s="353"/>
      <c r="D1122" s="620"/>
      <c r="E1122" s="637"/>
    </row>
    <row r="1123" spans="1:5" ht="11.25" hidden="1" customHeight="1">
      <c r="A1123" s="603" t="s">
        <v>64</v>
      </c>
      <c r="B1123" s="284">
        <v>1</v>
      </c>
      <c r="C1123" s="441" t="s">
        <v>65</v>
      </c>
      <c r="D1123" s="89">
        <f>+D1129+D1140+D1133+D1137+D1125</f>
        <v>0</v>
      </c>
      <c r="E1123" s="619" t="e">
        <f>+D1123/$D$1177</f>
        <v>#DIV/0!</v>
      </c>
    </row>
    <row r="1124" spans="1:5" ht="11.25" hidden="1" customHeight="1">
      <c r="A1124" s="603"/>
      <c r="B1124" s="284"/>
      <c r="C1124" s="441"/>
      <c r="D1124" s="620"/>
      <c r="E1124" s="619"/>
    </row>
    <row r="1125" spans="1:5" ht="11.25" hidden="1" customHeight="1">
      <c r="A1125" s="502" t="s">
        <v>64</v>
      </c>
      <c r="B1125" s="542" t="s">
        <v>66</v>
      </c>
      <c r="C1125" s="330" t="s">
        <v>67</v>
      </c>
      <c r="D1125" s="539">
        <f>+D1127+D1126</f>
        <v>0</v>
      </c>
      <c r="E1125" s="619" t="e">
        <f>+D1125/$D$1177</f>
        <v>#DIV/0!</v>
      </c>
    </row>
    <row r="1126" spans="1:5" ht="11.25" hidden="1" customHeight="1">
      <c r="A1126" s="279" t="s">
        <v>64</v>
      </c>
      <c r="B1126" s="277" t="s">
        <v>70</v>
      </c>
      <c r="C1126" s="334" t="s">
        <v>71</v>
      </c>
      <c r="D1126" s="81">
        <v>0</v>
      </c>
      <c r="E1126" s="637" t="e">
        <f>+D1126/$D$1177</f>
        <v>#DIV/0!</v>
      </c>
    </row>
    <row r="1127" spans="1:5" ht="11.25" hidden="1" customHeight="1">
      <c r="A1127" s="279" t="s">
        <v>64</v>
      </c>
      <c r="B1127" s="277" t="s">
        <v>330</v>
      </c>
      <c r="C1127" s="334" t="s">
        <v>331</v>
      </c>
      <c r="D1127" s="81">
        <v>0</v>
      </c>
      <c r="E1127" s="637" t="e">
        <f>+D1127/$D$1177</f>
        <v>#DIV/0!</v>
      </c>
    </row>
    <row r="1128" spans="1:5" ht="11.25" hidden="1" customHeight="1">
      <c r="A1128" s="603"/>
      <c r="B1128" s="284"/>
      <c r="C1128" s="441"/>
      <c r="D1128" s="620"/>
      <c r="E1128" s="637"/>
    </row>
    <row r="1129" spans="1:5" ht="11.25" hidden="1" customHeight="1">
      <c r="A1129" s="273" t="s">
        <v>64</v>
      </c>
      <c r="B1129" s="292" t="s">
        <v>72</v>
      </c>
      <c r="C1129" s="622" t="s">
        <v>73</v>
      </c>
      <c r="D1129" s="539">
        <f>SUM(D1130:D1131)</f>
        <v>0</v>
      </c>
      <c r="E1129" s="619" t="e">
        <f>+D1129/$D$1177</f>
        <v>#DIV/0!</v>
      </c>
    </row>
    <row r="1130" spans="1:5" ht="11.25" hidden="1" customHeight="1">
      <c r="A1130" s="80" t="s">
        <v>64</v>
      </c>
      <c r="B1130" s="90" t="s">
        <v>74</v>
      </c>
      <c r="C1130" s="68" t="s">
        <v>75</v>
      </c>
      <c r="D1130" s="81">
        <v>0</v>
      </c>
      <c r="E1130" s="637" t="e">
        <f>+D1130/$D$1177</f>
        <v>#DIV/0!</v>
      </c>
    </row>
    <row r="1131" spans="1:5" ht="11.25" hidden="1" customHeight="1">
      <c r="A1131" s="80" t="s">
        <v>64</v>
      </c>
      <c r="B1131" s="90" t="s">
        <v>76</v>
      </c>
      <c r="C1131" s="68" t="s">
        <v>77</v>
      </c>
      <c r="D1131" s="81">
        <v>0</v>
      </c>
      <c r="E1131" s="637" t="e">
        <f>+D1131/$D$1177</f>
        <v>#DIV/0!</v>
      </c>
    </row>
    <row r="1132" spans="1:5" ht="11.25" hidden="1" customHeight="1">
      <c r="A1132" s="536"/>
      <c r="B1132" s="284"/>
      <c r="C1132" s="353"/>
      <c r="D1132" s="620"/>
      <c r="E1132" s="637"/>
    </row>
    <row r="1133" spans="1:5" ht="11.25" hidden="1" customHeight="1">
      <c r="A1133" s="536" t="s">
        <v>64</v>
      </c>
      <c r="B1133" s="284" t="s">
        <v>279</v>
      </c>
      <c r="C1133" s="353" t="s">
        <v>78</v>
      </c>
      <c r="D1133" s="539">
        <f>SUM(D1134:D1135)</f>
        <v>0</v>
      </c>
      <c r="E1133" s="619" t="e">
        <f>+D1133/$D$1177</f>
        <v>#DIV/0!</v>
      </c>
    </row>
    <row r="1134" spans="1:5" ht="11.25" hidden="1" customHeight="1">
      <c r="A1134" s="80" t="s">
        <v>64</v>
      </c>
      <c r="B1134" s="90" t="s">
        <v>79</v>
      </c>
      <c r="C1134" s="68" t="s">
        <v>80</v>
      </c>
      <c r="D1134" s="81">
        <v>0</v>
      </c>
      <c r="E1134" s="637" t="e">
        <f>+D1134/$D$1177</f>
        <v>#DIV/0!</v>
      </c>
    </row>
    <row r="1135" spans="1:5" ht="11.25" hidden="1" customHeight="1">
      <c r="A1135" s="80" t="s">
        <v>64</v>
      </c>
      <c r="B1135" s="90" t="s">
        <v>214</v>
      </c>
      <c r="C1135" s="68" t="s">
        <v>215</v>
      </c>
      <c r="D1135" s="81">
        <v>0</v>
      </c>
      <c r="E1135" s="637" t="e">
        <f>+D1135/$D$1177</f>
        <v>#DIV/0!</v>
      </c>
    </row>
    <row r="1136" spans="1:5" ht="11.25" hidden="1" customHeight="1">
      <c r="A1136" s="536"/>
      <c r="B1136" s="284"/>
      <c r="C1136" s="353"/>
      <c r="D1136" s="81"/>
      <c r="E1136" s="637"/>
    </row>
    <row r="1137" spans="1:5" ht="11.25" hidden="1" customHeight="1">
      <c r="A1137" s="536" t="s">
        <v>64</v>
      </c>
      <c r="B1137" s="284" t="s">
        <v>89</v>
      </c>
      <c r="C1137" s="353" t="s">
        <v>90</v>
      </c>
      <c r="D1137" s="539">
        <f>+D1138</f>
        <v>0</v>
      </c>
      <c r="E1137" s="619" t="e">
        <f>+D1137/$D$1177</f>
        <v>#DIV/0!</v>
      </c>
    </row>
    <row r="1138" spans="1:5" ht="11.25" hidden="1" customHeight="1">
      <c r="A1138" s="80" t="s">
        <v>64</v>
      </c>
      <c r="B1138" s="90" t="s">
        <v>207</v>
      </c>
      <c r="C1138" s="68" t="s">
        <v>216</v>
      </c>
      <c r="D1138" s="81">
        <v>0</v>
      </c>
      <c r="E1138" s="637" t="e">
        <f>+D1138/$D$1177</f>
        <v>#DIV/0!</v>
      </c>
    </row>
    <row r="1139" spans="1:5" ht="11.25" hidden="1" customHeight="1">
      <c r="A1139" s="536"/>
      <c r="B1139" s="284"/>
      <c r="C1139" s="353"/>
      <c r="D1139" s="81"/>
      <c r="E1139" s="637"/>
    </row>
    <row r="1140" spans="1:5" ht="11.25" hidden="1" customHeight="1">
      <c r="A1140" s="273" t="s">
        <v>64</v>
      </c>
      <c r="B1140" s="292" t="s">
        <v>251</v>
      </c>
      <c r="C1140" s="622" t="s">
        <v>103</v>
      </c>
      <c r="D1140" s="539">
        <f>+D1141+D1142</f>
        <v>0</v>
      </c>
      <c r="E1140" s="619" t="e">
        <f>+D1140/$D$1177</f>
        <v>#DIV/0!</v>
      </c>
    </row>
    <row r="1141" spans="1:5" ht="11.25" hidden="1" customHeight="1">
      <c r="A1141" s="288" t="s">
        <v>64</v>
      </c>
      <c r="B1141" s="277" t="s">
        <v>106</v>
      </c>
      <c r="C1141" s="316" t="s">
        <v>107</v>
      </c>
      <c r="D1141" s="81">
        <v>0</v>
      </c>
      <c r="E1141" s="637" t="e">
        <f>+D1141/$D$1177</f>
        <v>#DIV/0!</v>
      </c>
    </row>
    <row r="1142" spans="1:5" ht="20.399999999999999" hidden="1">
      <c r="A1142" s="288" t="s">
        <v>64</v>
      </c>
      <c r="B1142" s="277" t="s">
        <v>114</v>
      </c>
      <c r="C1142" s="655" t="s">
        <v>115</v>
      </c>
      <c r="D1142" s="81">
        <v>0</v>
      </c>
      <c r="E1142" s="637" t="e">
        <f>+D1142/$D$1177</f>
        <v>#DIV/0!</v>
      </c>
    </row>
    <row r="1143" spans="1:5" ht="11.25" hidden="1" customHeight="1">
      <c r="A1143" s="288"/>
      <c r="B1143" s="277"/>
      <c r="D1143" s="81"/>
      <c r="E1143" s="637"/>
    </row>
    <row r="1144" spans="1:5" ht="11.25" hidden="1" customHeight="1">
      <c r="A1144" s="536"/>
      <c r="B1144" s="284"/>
      <c r="C1144" s="353"/>
      <c r="D1144" s="539"/>
      <c r="E1144" s="637"/>
    </row>
    <row r="1145" spans="1:5" ht="11.25" hidden="1" customHeight="1">
      <c r="A1145" s="603" t="s">
        <v>64</v>
      </c>
      <c r="B1145" s="284" t="s">
        <v>3</v>
      </c>
      <c r="C1145" s="441" t="s">
        <v>122</v>
      </c>
      <c r="D1145" s="89">
        <f>++D1147+D1154+D1151</f>
        <v>0</v>
      </c>
      <c r="E1145" s="537" t="e">
        <f>+D1145/$D$1177</f>
        <v>#DIV/0!</v>
      </c>
    </row>
    <row r="1146" spans="1:5" ht="11.25" hidden="1" customHeight="1">
      <c r="A1146" s="603"/>
      <c r="B1146" s="284"/>
      <c r="C1146" s="419"/>
      <c r="D1146" s="89"/>
      <c r="E1146" s="537"/>
    </row>
    <row r="1147" spans="1:5" ht="11.25" hidden="1" customHeight="1">
      <c r="A1147" s="273" t="s">
        <v>64</v>
      </c>
      <c r="B1147" s="292" t="s">
        <v>123</v>
      </c>
      <c r="C1147" s="622" t="s">
        <v>124</v>
      </c>
      <c r="D1147" s="539">
        <f>SUM(D1148:D1149)</f>
        <v>0</v>
      </c>
      <c r="E1147" s="537" t="e">
        <f>+D1147/$D$1177</f>
        <v>#DIV/0!</v>
      </c>
    </row>
    <row r="1148" spans="1:5" ht="11.25" hidden="1" customHeight="1">
      <c r="A1148" s="80" t="s">
        <v>64</v>
      </c>
      <c r="B1148" s="90" t="s">
        <v>127</v>
      </c>
      <c r="C1148" s="68" t="s">
        <v>128</v>
      </c>
      <c r="D1148" s="81">
        <v>0</v>
      </c>
      <c r="E1148" s="540" t="e">
        <f>+D1148/$D$1177</f>
        <v>#DIV/0!</v>
      </c>
    </row>
    <row r="1149" spans="1:5" ht="11.25" hidden="1" customHeight="1">
      <c r="A1149" s="80" t="s">
        <v>64</v>
      </c>
      <c r="B1149" s="90" t="s">
        <v>129</v>
      </c>
      <c r="C1149" s="68" t="s">
        <v>130</v>
      </c>
      <c r="D1149" s="81">
        <v>0</v>
      </c>
      <c r="E1149" s="540" t="e">
        <f>+D1149/$D$1177</f>
        <v>#DIV/0!</v>
      </c>
    </row>
    <row r="1150" spans="1:5" ht="11.25" hidden="1" customHeight="1">
      <c r="A1150" s="603"/>
      <c r="B1150" s="284"/>
      <c r="C1150" s="419"/>
      <c r="D1150" s="89"/>
      <c r="E1150" s="540"/>
    </row>
    <row r="1151" spans="1:5" ht="11.25" hidden="1" customHeight="1">
      <c r="A1151" s="273" t="s">
        <v>64</v>
      </c>
      <c r="B1151" s="292" t="s">
        <v>139</v>
      </c>
      <c r="C1151" s="622" t="s">
        <v>140</v>
      </c>
      <c r="D1151" s="539">
        <f>SUM(D1152)</f>
        <v>0</v>
      </c>
      <c r="E1151" s="537" t="e">
        <f>+D1151/$D$1177</f>
        <v>#DIV/0!</v>
      </c>
    </row>
    <row r="1152" spans="1:5" ht="11.25" hidden="1" customHeight="1">
      <c r="A1152" s="80" t="s">
        <v>64</v>
      </c>
      <c r="B1152" s="90" t="s">
        <v>141</v>
      </c>
      <c r="C1152" s="68" t="s">
        <v>142</v>
      </c>
      <c r="D1152" s="81">
        <v>0</v>
      </c>
      <c r="E1152" s="540" t="e">
        <f>+D1152/$D$1177</f>
        <v>#DIV/0!</v>
      </c>
    </row>
    <row r="1153" spans="1:5" ht="11.25" hidden="1" customHeight="1">
      <c r="A1153" s="603"/>
      <c r="B1153" s="284"/>
      <c r="C1153" s="419"/>
      <c r="D1153" s="89"/>
      <c r="E1153" s="537"/>
    </row>
    <row r="1154" spans="1:5" ht="11.25" hidden="1" customHeight="1">
      <c r="A1154" s="273" t="s">
        <v>64</v>
      </c>
      <c r="B1154" s="292">
        <v>2.99</v>
      </c>
      <c r="C1154" s="622" t="s">
        <v>209</v>
      </c>
      <c r="D1154" s="539">
        <f>SUM(D1155:D1159)</f>
        <v>0</v>
      </c>
      <c r="E1154" s="537" t="e">
        <f t="shared" ref="E1154:E1159" si="9">+D1154/$D$1177</f>
        <v>#DIV/0!</v>
      </c>
    </row>
    <row r="1155" spans="1:5" ht="11.25" hidden="1" customHeight="1">
      <c r="A1155" s="80" t="s">
        <v>64</v>
      </c>
      <c r="B1155" s="90" t="s">
        <v>147</v>
      </c>
      <c r="C1155" s="68" t="s">
        <v>148</v>
      </c>
      <c r="D1155" s="81">
        <v>0</v>
      </c>
      <c r="E1155" s="540" t="e">
        <f t="shared" si="9"/>
        <v>#DIV/0!</v>
      </c>
    </row>
    <row r="1156" spans="1:5" ht="11.25" hidden="1" customHeight="1">
      <c r="A1156" s="80" t="s">
        <v>64</v>
      </c>
      <c r="B1156" s="90" t="s">
        <v>149</v>
      </c>
      <c r="C1156" s="68" t="s">
        <v>150</v>
      </c>
      <c r="D1156" s="81">
        <v>0</v>
      </c>
      <c r="E1156" s="540" t="e">
        <f t="shared" si="9"/>
        <v>#DIV/0!</v>
      </c>
    </row>
    <row r="1157" spans="1:5" ht="11.25" hidden="1" customHeight="1">
      <c r="A1157" s="80" t="s">
        <v>64</v>
      </c>
      <c r="B1157" s="90" t="s">
        <v>151</v>
      </c>
      <c r="C1157" s="68" t="s">
        <v>152</v>
      </c>
      <c r="D1157" s="81">
        <v>0</v>
      </c>
      <c r="E1157" s="540" t="e">
        <f t="shared" si="9"/>
        <v>#DIV/0!</v>
      </c>
    </row>
    <row r="1158" spans="1:5" ht="10.199999999999999" hidden="1">
      <c r="A1158" s="80" t="s">
        <v>64</v>
      </c>
      <c r="B1158" s="90" t="s">
        <v>153</v>
      </c>
      <c r="C1158" s="68" t="s">
        <v>154</v>
      </c>
      <c r="D1158" s="81">
        <v>0</v>
      </c>
      <c r="E1158" s="540" t="e">
        <f t="shared" si="9"/>
        <v>#DIV/0!</v>
      </c>
    </row>
    <row r="1159" spans="1:5" ht="11.25" hidden="1" customHeight="1">
      <c r="A1159" s="80" t="s">
        <v>64</v>
      </c>
      <c r="B1159" s="90" t="s">
        <v>155</v>
      </c>
      <c r="C1159" s="68" t="s">
        <v>156</v>
      </c>
      <c r="D1159" s="81">
        <v>0</v>
      </c>
      <c r="E1159" s="540" t="e">
        <f t="shared" si="9"/>
        <v>#DIV/0!</v>
      </c>
    </row>
    <row r="1160" spans="1:5" ht="11.25" hidden="1" customHeight="1">
      <c r="A1160" s="80"/>
      <c r="B1160" s="90"/>
      <c r="C1160" s="68"/>
      <c r="D1160" s="620"/>
      <c r="E1160" s="540"/>
    </row>
    <row r="1161" spans="1:5" ht="11.25" hidden="1" customHeight="1">
      <c r="A1161" s="80"/>
      <c r="B1161" s="90"/>
      <c r="C1161" s="68"/>
      <c r="D1161" s="620"/>
      <c r="E1161" s="540"/>
    </row>
    <row r="1162" spans="1:5" ht="11.25" hidden="1" customHeight="1">
      <c r="A1162" s="603">
        <v>2</v>
      </c>
      <c r="B1162" s="284">
        <v>5</v>
      </c>
      <c r="C1162" s="441" t="s">
        <v>157</v>
      </c>
      <c r="D1162" s="89">
        <f>+D1168+D1164</f>
        <v>0</v>
      </c>
      <c r="E1162" s="537" t="e">
        <f>+D1162/$D$1177</f>
        <v>#DIV/0!</v>
      </c>
    </row>
    <row r="1163" spans="1:5" ht="11.25" hidden="1" customHeight="1">
      <c r="A1163" s="603"/>
      <c r="B1163" s="284"/>
      <c r="C1163" s="419"/>
      <c r="D1163" s="89"/>
      <c r="E1163" s="537"/>
    </row>
    <row r="1164" spans="1:5" ht="11.25" hidden="1" customHeight="1">
      <c r="A1164" s="273" t="s">
        <v>158</v>
      </c>
      <c r="B1164" s="292" t="s">
        <v>159</v>
      </c>
      <c r="C1164" s="622" t="s">
        <v>160</v>
      </c>
      <c r="D1164" s="539">
        <f>+D1166+D1165</f>
        <v>0</v>
      </c>
      <c r="E1164" s="537" t="e">
        <f>+D1164/$D$1177</f>
        <v>#DIV/0!</v>
      </c>
    </row>
    <row r="1165" spans="1:5" ht="11.25" hidden="1" customHeight="1">
      <c r="A1165" s="80" t="s">
        <v>158</v>
      </c>
      <c r="B1165" s="90" t="s">
        <v>163</v>
      </c>
      <c r="C1165" s="68" t="s">
        <v>164</v>
      </c>
      <c r="D1165" s="81">
        <v>0</v>
      </c>
      <c r="E1165" s="540" t="e">
        <f>+D1165/$D$1177</f>
        <v>#DIV/0!</v>
      </c>
    </row>
    <row r="1166" spans="1:5" ht="11.25" hidden="1" customHeight="1">
      <c r="A1166" s="80" t="s">
        <v>158</v>
      </c>
      <c r="B1166" s="90" t="s">
        <v>167</v>
      </c>
      <c r="C1166" s="68" t="s">
        <v>168</v>
      </c>
      <c r="D1166" s="81">
        <v>0</v>
      </c>
      <c r="E1166" s="540" t="e">
        <f>+D1166/$D$1177</f>
        <v>#DIV/0!</v>
      </c>
    </row>
    <row r="1167" spans="1:5" ht="11.25" hidden="1" customHeight="1">
      <c r="A1167" s="603"/>
      <c r="B1167" s="284"/>
      <c r="C1167" s="419"/>
      <c r="D1167" s="89"/>
      <c r="E1167" s="537"/>
    </row>
    <row r="1168" spans="1:5" ht="11.25" hidden="1" customHeight="1">
      <c r="A1168" s="273" t="s">
        <v>158</v>
      </c>
      <c r="B1168" s="292" t="s">
        <v>176</v>
      </c>
      <c r="C1168" s="622" t="s">
        <v>177</v>
      </c>
      <c r="D1168" s="539">
        <f>+D1169</f>
        <v>0</v>
      </c>
      <c r="E1168" s="537" t="e">
        <f>+D1168/$D$1177</f>
        <v>#DIV/0!</v>
      </c>
    </row>
    <row r="1169" spans="1:7" ht="11.25" hidden="1" customHeight="1">
      <c r="A1169" s="80" t="s">
        <v>178</v>
      </c>
      <c r="B1169" s="90" t="s">
        <v>179</v>
      </c>
      <c r="C1169" s="68" t="s">
        <v>258</v>
      </c>
      <c r="D1169" s="81">
        <v>0</v>
      </c>
      <c r="E1169" s="540" t="e">
        <f>+D1169/$D$1177</f>
        <v>#DIV/0!</v>
      </c>
    </row>
    <row r="1170" spans="1:7" ht="11.25" hidden="1" customHeight="1">
      <c r="A1170" s="536"/>
      <c r="B1170" s="284"/>
      <c r="C1170" s="353"/>
      <c r="D1170" s="620"/>
      <c r="E1170" s="540"/>
    </row>
    <row r="1171" spans="1:7" ht="11.25" hidden="1" customHeight="1">
      <c r="A1171" s="536"/>
      <c r="B1171" s="284"/>
      <c r="C1171" s="353"/>
      <c r="D1171" s="620"/>
      <c r="E1171" s="540"/>
    </row>
    <row r="1172" spans="1:7" ht="11.25" hidden="1" customHeight="1">
      <c r="A1172" s="536"/>
      <c r="B1172" s="284" t="s">
        <v>191</v>
      </c>
      <c r="C1172" s="315" t="s">
        <v>192</v>
      </c>
      <c r="D1172" s="89">
        <f>+D1174</f>
        <v>0</v>
      </c>
      <c r="E1172" s="537" t="e">
        <f>+D1172/$D$1177</f>
        <v>#DIV/0!</v>
      </c>
    </row>
    <row r="1173" spans="1:7" ht="11.25" hidden="1" customHeight="1">
      <c r="A1173" s="536"/>
      <c r="B1173" s="284"/>
      <c r="C1173" s="318"/>
      <c r="D1173" s="89"/>
      <c r="E1173" s="537"/>
    </row>
    <row r="1174" spans="1:7" ht="11.25" hidden="1" customHeight="1">
      <c r="A1174" s="538">
        <v>4</v>
      </c>
      <c r="B1174" s="292" t="s">
        <v>193</v>
      </c>
      <c r="C1174" s="321" t="s">
        <v>194</v>
      </c>
      <c r="D1174" s="539">
        <f>SUM(D1175:D1175)</f>
        <v>0</v>
      </c>
      <c r="E1174" s="537" t="e">
        <f>+D1174/$D$1177</f>
        <v>#DIV/0!</v>
      </c>
    </row>
    <row r="1175" spans="1:7" ht="11.25" hidden="1" customHeight="1">
      <c r="A1175" s="499">
        <v>4</v>
      </c>
      <c r="B1175" s="90" t="s">
        <v>197</v>
      </c>
      <c r="C1175" s="316" t="s">
        <v>198</v>
      </c>
      <c r="D1175" s="81">
        <v>0</v>
      </c>
      <c r="E1175" s="540" t="e">
        <f>+D1175/$D$1177</f>
        <v>#DIV/0!</v>
      </c>
    </row>
    <row r="1176" spans="1:7" ht="11.25" hidden="1" customHeight="1">
      <c r="A1176" s="499"/>
      <c r="B1176" s="90"/>
      <c r="D1176" s="81"/>
      <c r="E1176" s="540"/>
    </row>
    <row r="1177" spans="1:7" ht="18" hidden="1" customHeight="1">
      <c r="A1177" s="741" t="s">
        <v>332</v>
      </c>
      <c r="B1177" s="742"/>
      <c r="C1177" s="743"/>
      <c r="D1177" s="648">
        <f>+D1172+D1145+D1162+D1104+D1123</f>
        <v>0</v>
      </c>
      <c r="E1177" s="615" t="e">
        <f>+D1177/D1177</f>
        <v>#DIV/0!</v>
      </c>
    </row>
    <row r="1178" spans="1:7" ht="11.25" hidden="1" customHeight="1">
      <c r="A1178" s="349"/>
      <c r="B1178" s="349"/>
      <c r="C1178" s="349"/>
      <c r="D1178" s="565"/>
      <c r="E1178" s="332"/>
    </row>
    <row r="1179" spans="1:7" ht="11.25" hidden="1" customHeight="1">
      <c r="A1179" s="349"/>
      <c r="B1179" s="349"/>
      <c r="C1179" s="349"/>
      <c r="D1179" s="565"/>
      <c r="E1179" s="332"/>
    </row>
    <row r="1180" spans="1:7" ht="11.25" hidden="1" customHeight="1">
      <c r="A1180" s="349"/>
      <c r="B1180" s="349"/>
      <c r="C1180" s="349"/>
      <c r="D1180" s="565"/>
      <c r="E1180" s="332"/>
    </row>
    <row r="1181" spans="1:7" ht="11.25" hidden="1" customHeight="1">
      <c r="A1181" s="349"/>
      <c r="B1181" s="349"/>
      <c r="C1181" s="349"/>
      <c r="D1181" s="565"/>
      <c r="E1181" s="332"/>
    </row>
    <row r="1182" spans="1:7" ht="11.25" hidden="1" customHeight="1">
      <c r="A1182" s="349"/>
      <c r="B1182" s="349"/>
      <c r="C1182" s="349"/>
      <c r="D1182" s="565"/>
      <c r="E1182" s="332"/>
      <c r="G1182" s="326"/>
    </row>
    <row r="1183" spans="1:7" ht="11.25" hidden="1" customHeight="1">
      <c r="B1183" s="564" t="s">
        <v>333</v>
      </c>
      <c r="D1183" s="565" t="s">
        <v>334</v>
      </c>
      <c r="E1183" s="366" t="s">
        <v>335</v>
      </c>
      <c r="G1183" s="326"/>
    </row>
    <row r="1184" spans="1:7" ht="11.25" hidden="1" customHeight="1">
      <c r="B1184" s="309"/>
      <c r="C1184" s="447"/>
      <c r="G1184" s="326"/>
    </row>
    <row r="1185" spans="1:7" ht="11.25" hidden="1" customHeight="1">
      <c r="A1185" s="746" t="s">
        <v>19</v>
      </c>
      <c r="B1185" s="747"/>
      <c r="C1185" s="753" t="s">
        <v>20</v>
      </c>
      <c r="D1185" s="751" t="s">
        <v>21</v>
      </c>
      <c r="E1185" s="744" t="s">
        <v>22</v>
      </c>
      <c r="G1185" s="326"/>
    </row>
    <row r="1186" spans="1:7" ht="11.25" hidden="1" customHeight="1">
      <c r="A1186" s="748"/>
      <c r="B1186" s="749"/>
      <c r="C1186" s="754"/>
      <c r="D1186" s="752"/>
      <c r="E1186" s="745"/>
      <c r="G1186" s="326"/>
    </row>
    <row r="1187" spans="1:7" ht="11.25" hidden="1" customHeight="1">
      <c r="A1187" s="638"/>
      <c r="B1187" s="639"/>
      <c r="C1187" s="640"/>
      <c r="D1187" s="534"/>
      <c r="E1187" s="535"/>
      <c r="G1187" s="326"/>
    </row>
    <row r="1188" spans="1:7" ht="11.25" hidden="1" customHeight="1">
      <c r="A1188" s="536" t="s">
        <v>23</v>
      </c>
      <c r="B1188" s="284" t="s">
        <v>24</v>
      </c>
      <c r="C1188" s="315" t="s">
        <v>25</v>
      </c>
      <c r="D1188" s="89">
        <f>+D1190+D1193+D1198+D1202</f>
        <v>0</v>
      </c>
      <c r="E1188" s="537" t="e">
        <f>+D1188/$D$1243</f>
        <v>#DIV/0!</v>
      </c>
      <c r="G1188" s="326"/>
    </row>
    <row r="1189" spans="1:7" ht="11.25" hidden="1" customHeight="1">
      <c r="A1189" s="536"/>
      <c r="B1189" s="284"/>
      <c r="C1189" s="318"/>
      <c r="D1189" s="89"/>
      <c r="E1189" s="537"/>
      <c r="G1189" s="326"/>
    </row>
    <row r="1190" spans="1:7" ht="11.25" hidden="1" customHeight="1">
      <c r="A1190" s="538" t="s">
        <v>26</v>
      </c>
      <c r="B1190" s="292" t="s">
        <v>27</v>
      </c>
      <c r="C1190" s="321" t="s">
        <v>28</v>
      </c>
      <c r="D1190" s="539">
        <f>SUM(D1191:D1191)</f>
        <v>0</v>
      </c>
      <c r="E1190" s="537" t="e">
        <f>+D1190/$D$1243</f>
        <v>#DIV/0!</v>
      </c>
      <c r="G1190" s="326"/>
    </row>
    <row r="1191" spans="1:7" ht="11.25" hidden="1" customHeight="1">
      <c r="A1191" s="499" t="s">
        <v>26</v>
      </c>
      <c r="B1191" s="90" t="s">
        <v>29</v>
      </c>
      <c r="C1191" s="316" t="s">
        <v>30</v>
      </c>
      <c r="D1191" s="81">
        <v>0</v>
      </c>
      <c r="E1191" s="540" t="e">
        <f>+D1191/$D$1243</f>
        <v>#DIV/0!</v>
      </c>
      <c r="G1191" s="326"/>
    </row>
    <row r="1192" spans="1:7" ht="11.25" hidden="1" customHeight="1">
      <c r="A1192" s="499"/>
      <c r="B1192" s="90"/>
      <c r="D1192" s="81"/>
      <c r="E1192" s="540"/>
      <c r="G1192" s="326"/>
    </row>
    <row r="1193" spans="1:7" ht="11.25" hidden="1" customHeight="1">
      <c r="A1193" s="538" t="s">
        <v>26</v>
      </c>
      <c r="B1193" s="292" t="s">
        <v>41</v>
      </c>
      <c r="C1193" s="321" t="s">
        <v>42</v>
      </c>
      <c r="D1193" s="539">
        <f>SUM(D1194:D1196)</f>
        <v>0</v>
      </c>
      <c r="E1193" s="537" t="e">
        <f>+D1193/$D$1243</f>
        <v>#DIV/0!</v>
      </c>
      <c r="G1193" s="326"/>
    </row>
    <row r="1194" spans="1:7" ht="11.25" hidden="1" customHeight="1">
      <c r="A1194" s="499" t="s">
        <v>26</v>
      </c>
      <c r="B1194" s="90" t="s">
        <v>43</v>
      </c>
      <c r="C1194" s="316" t="s">
        <v>44</v>
      </c>
      <c r="D1194" s="81">
        <v>0</v>
      </c>
      <c r="E1194" s="540" t="e">
        <f>+D1194/$D$1243</f>
        <v>#DIV/0!</v>
      </c>
      <c r="G1194" s="326"/>
    </row>
    <row r="1195" spans="1:7" ht="11.25" hidden="1" customHeight="1">
      <c r="A1195" s="499" t="s">
        <v>26</v>
      </c>
      <c r="B1195" s="90" t="s">
        <v>45</v>
      </c>
      <c r="C1195" s="316" t="s">
        <v>46</v>
      </c>
      <c r="D1195" s="81">
        <v>0</v>
      </c>
      <c r="E1195" s="540" t="e">
        <f>+D1195/$D$1243</f>
        <v>#DIV/0!</v>
      </c>
      <c r="G1195" s="326"/>
    </row>
    <row r="1196" spans="1:7" ht="11.25" hidden="1" customHeight="1">
      <c r="A1196" s="499" t="s">
        <v>26</v>
      </c>
      <c r="B1196" s="90" t="s">
        <v>47</v>
      </c>
      <c r="C1196" s="316" t="s">
        <v>48</v>
      </c>
      <c r="D1196" s="81"/>
      <c r="E1196" s="540" t="e">
        <f>+D1196/$D$1243</f>
        <v>#DIV/0!</v>
      </c>
      <c r="G1196" s="326"/>
    </row>
    <row r="1197" spans="1:7" ht="11.25" hidden="1" customHeight="1">
      <c r="A1197" s="499"/>
      <c r="B1197" s="90"/>
      <c r="D1197" s="81"/>
      <c r="E1197" s="540"/>
      <c r="G1197" s="326"/>
    </row>
    <row r="1198" spans="1:7" ht="21" hidden="1">
      <c r="A1198" s="502" t="s">
        <v>49</v>
      </c>
      <c r="B1198" s="542" t="s">
        <v>50</v>
      </c>
      <c r="C1198" s="330" t="s">
        <v>51</v>
      </c>
      <c r="D1198" s="539">
        <f>SUM(D1199:D1200)</f>
        <v>0</v>
      </c>
      <c r="E1198" s="537" t="e">
        <f>+D1198/$D$1243</f>
        <v>#DIV/0!</v>
      </c>
      <c r="G1198" s="326"/>
    </row>
    <row r="1199" spans="1:7" ht="20.399999999999999" hidden="1">
      <c r="A1199" s="279" t="s">
        <v>49</v>
      </c>
      <c r="B1199" s="277" t="s">
        <v>52</v>
      </c>
      <c r="C1199" s="334" t="s">
        <v>53</v>
      </c>
      <c r="D1199" s="81">
        <v>0</v>
      </c>
      <c r="E1199" s="540" t="e">
        <f>+D1199/$D$1243</f>
        <v>#DIV/0!</v>
      </c>
      <c r="G1199" s="326"/>
    </row>
    <row r="1200" spans="1:7" ht="11.25" hidden="1" customHeight="1">
      <c r="A1200" s="279" t="s">
        <v>49</v>
      </c>
      <c r="B1200" s="277" t="s">
        <v>54</v>
      </c>
      <c r="C1200" s="334" t="s">
        <v>55</v>
      </c>
      <c r="D1200" s="81">
        <v>0</v>
      </c>
      <c r="E1200" s="540" t="e">
        <f>+D1200/$D$1243</f>
        <v>#DIV/0!</v>
      </c>
      <c r="G1200" s="326"/>
    </row>
    <row r="1201" spans="1:7" ht="11.25" hidden="1" customHeight="1">
      <c r="A1201" s="288"/>
      <c r="B1201" s="277"/>
      <c r="C1201" s="337"/>
      <c r="D1201" s="81"/>
      <c r="E1201" s="540"/>
      <c r="G1201" s="326"/>
    </row>
    <row r="1202" spans="1:7" ht="21" hidden="1">
      <c r="A1202" s="502" t="s">
        <v>49</v>
      </c>
      <c r="B1202" s="542" t="s">
        <v>56</v>
      </c>
      <c r="C1202" s="330" t="s">
        <v>57</v>
      </c>
      <c r="D1202" s="539">
        <f>SUM(D1203:D1205)</f>
        <v>0</v>
      </c>
      <c r="E1202" s="537" t="e">
        <f>+D1202/$D$1243</f>
        <v>#DIV/0!</v>
      </c>
      <c r="G1202" s="326"/>
    </row>
    <row r="1203" spans="1:7" ht="20.399999999999999" hidden="1">
      <c r="A1203" s="279" t="s">
        <v>49</v>
      </c>
      <c r="B1203" s="277" t="s">
        <v>58</v>
      </c>
      <c r="C1203" s="334" t="s">
        <v>59</v>
      </c>
      <c r="D1203" s="81">
        <v>0</v>
      </c>
      <c r="E1203" s="540" t="e">
        <f>+D1203/$D$1243</f>
        <v>#DIV/0!</v>
      </c>
      <c r="G1203" s="326"/>
    </row>
    <row r="1204" spans="1:7" ht="20.399999999999999" hidden="1">
      <c r="A1204" s="496" t="s">
        <v>49</v>
      </c>
      <c r="B1204" s="411" t="s">
        <v>60</v>
      </c>
      <c r="C1204" s="287" t="s">
        <v>61</v>
      </c>
      <c r="D1204" s="81">
        <v>0</v>
      </c>
      <c r="E1204" s="540" t="e">
        <f>+D1204/$D$1243</f>
        <v>#DIV/0!</v>
      </c>
      <c r="G1204" s="326"/>
    </row>
    <row r="1205" spans="1:7" ht="11.25" hidden="1" customHeight="1">
      <c r="A1205" s="496" t="s">
        <v>49</v>
      </c>
      <c r="B1205" s="411" t="s">
        <v>62</v>
      </c>
      <c r="C1205" s="287" t="s">
        <v>63</v>
      </c>
      <c r="D1205" s="81">
        <v>0</v>
      </c>
      <c r="E1205" s="540" t="e">
        <f>+D1205/$D$1243</f>
        <v>#DIV/0!</v>
      </c>
      <c r="G1205" s="326"/>
    </row>
    <row r="1206" spans="1:7" ht="11.25" hidden="1" customHeight="1">
      <c r="A1206" s="547"/>
      <c r="B1206" s="414"/>
      <c r="C1206" s="636"/>
      <c r="D1206" s="81"/>
      <c r="E1206" s="540"/>
      <c r="G1206" s="326"/>
    </row>
    <row r="1207" spans="1:7" ht="11.25" hidden="1" customHeight="1">
      <c r="A1207" s="547"/>
      <c r="B1207" s="414"/>
      <c r="C1207" s="636"/>
      <c r="D1207" s="81"/>
      <c r="E1207" s="540"/>
      <c r="G1207" s="326"/>
    </row>
    <row r="1208" spans="1:7" ht="11.25" hidden="1" customHeight="1">
      <c r="A1208" s="536" t="s">
        <v>64</v>
      </c>
      <c r="B1208" s="414" t="s">
        <v>205</v>
      </c>
      <c r="C1208" s="624" t="s">
        <v>65</v>
      </c>
      <c r="D1208" s="89">
        <f>+D1216+D1210+D1213</f>
        <v>0</v>
      </c>
      <c r="E1208" s="537" t="e">
        <f>+D1208/$D$1243</f>
        <v>#DIV/0!</v>
      </c>
      <c r="G1208" s="326"/>
    </row>
    <row r="1209" spans="1:7" ht="11.25" hidden="1" customHeight="1">
      <c r="A1209" s="547"/>
      <c r="B1209" s="414"/>
      <c r="C1209" s="642"/>
      <c r="D1209" s="81"/>
      <c r="E1209" s="540"/>
      <c r="G1209" s="326"/>
    </row>
    <row r="1210" spans="1:7" ht="11.25" hidden="1" customHeight="1">
      <c r="A1210" s="560" t="s">
        <v>64</v>
      </c>
      <c r="B1210" s="541" t="s">
        <v>72</v>
      </c>
      <c r="C1210" s="503" t="s">
        <v>336</v>
      </c>
      <c r="D1210" s="539">
        <f>+D1211</f>
        <v>0</v>
      </c>
      <c r="E1210" s="537" t="e">
        <f>+D1210/$D$1243</f>
        <v>#DIV/0!</v>
      </c>
      <c r="G1210" s="326"/>
    </row>
    <row r="1211" spans="1:7" ht="11.25" hidden="1" customHeight="1">
      <c r="A1211" s="545" t="s">
        <v>64</v>
      </c>
      <c r="B1211" s="411" t="s">
        <v>70</v>
      </c>
      <c r="C1211" s="556" t="s">
        <v>71</v>
      </c>
      <c r="D1211" s="81">
        <v>0</v>
      </c>
      <c r="E1211" s="540" t="e">
        <f>+D1211/$D$1243</f>
        <v>#DIV/0!</v>
      </c>
      <c r="G1211" s="326"/>
    </row>
    <row r="1212" spans="1:7" ht="11.25" hidden="1" customHeight="1">
      <c r="A1212" s="547"/>
      <c r="B1212" s="414"/>
      <c r="C1212" s="642"/>
      <c r="D1212" s="81"/>
      <c r="E1212" s="540"/>
      <c r="G1212" s="326"/>
    </row>
    <row r="1213" spans="1:7" ht="11.25" hidden="1" customHeight="1">
      <c r="A1213" s="560" t="s">
        <v>64</v>
      </c>
      <c r="B1213" s="541">
        <v>1.08</v>
      </c>
      <c r="C1213" s="503" t="s">
        <v>103</v>
      </c>
      <c r="D1213" s="539">
        <f>+D1214</f>
        <v>0</v>
      </c>
      <c r="E1213" s="537" t="e">
        <f>+D1213/D1243</f>
        <v>#DIV/0!</v>
      </c>
      <c r="G1213" s="326"/>
    </row>
    <row r="1214" spans="1:7" ht="11.25" hidden="1" customHeight="1">
      <c r="A1214" s="545" t="s">
        <v>64</v>
      </c>
      <c r="B1214" s="411" t="s">
        <v>252</v>
      </c>
      <c r="C1214" s="556" t="s">
        <v>253</v>
      </c>
      <c r="D1214" s="81">
        <v>0</v>
      </c>
      <c r="E1214" s="540" t="e">
        <f>+D1214/D1243</f>
        <v>#DIV/0!</v>
      </c>
      <c r="G1214" s="326"/>
    </row>
    <row r="1215" spans="1:7" ht="11.25" hidden="1" customHeight="1">
      <c r="A1215" s="547"/>
      <c r="B1215" s="414"/>
      <c r="C1215" s="642"/>
      <c r="D1215" s="81"/>
      <c r="E1215" s="540"/>
      <c r="G1215" s="326"/>
    </row>
    <row r="1216" spans="1:7" ht="11.25" hidden="1" customHeight="1">
      <c r="A1216" s="560" t="s">
        <v>64</v>
      </c>
      <c r="B1216" s="541">
        <v>1.06</v>
      </c>
      <c r="C1216" s="503" t="s">
        <v>280</v>
      </c>
      <c r="D1216" s="539">
        <f>+D1217</f>
        <v>0</v>
      </c>
      <c r="E1216" s="537" t="e">
        <f>+D1216/$D$1243</f>
        <v>#DIV/0!</v>
      </c>
      <c r="G1216" s="326"/>
    </row>
    <row r="1217" spans="1:7" ht="11.25" hidden="1" customHeight="1">
      <c r="A1217" s="545" t="s">
        <v>64</v>
      </c>
      <c r="B1217" s="411" t="s">
        <v>101</v>
      </c>
      <c r="C1217" s="556" t="s">
        <v>102</v>
      </c>
      <c r="D1217" s="81">
        <v>0</v>
      </c>
      <c r="E1217" s="540" t="e">
        <f>+D1217/$D$1243</f>
        <v>#DIV/0!</v>
      </c>
      <c r="G1217" s="326"/>
    </row>
    <row r="1218" spans="1:7" ht="11.25" hidden="1" customHeight="1">
      <c r="A1218" s="545"/>
      <c r="B1218" s="411"/>
      <c r="C1218" s="556"/>
      <c r="D1218" s="81"/>
      <c r="E1218" s="540"/>
      <c r="G1218" s="326"/>
    </row>
    <row r="1219" spans="1:7" ht="11.25" hidden="1" customHeight="1">
      <c r="A1219" s="545"/>
      <c r="B1219" s="411"/>
      <c r="C1219" s="556"/>
      <c r="D1219" s="81"/>
      <c r="E1219" s="540"/>
      <c r="G1219" s="326"/>
    </row>
    <row r="1220" spans="1:7" ht="11.25" hidden="1" customHeight="1">
      <c r="A1220" s="536" t="s">
        <v>64</v>
      </c>
      <c r="B1220" s="284">
        <v>2</v>
      </c>
      <c r="C1220" s="315" t="s">
        <v>122</v>
      </c>
      <c r="D1220" s="89">
        <f>+D1222+D1226</f>
        <v>0</v>
      </c>
      <c r="E1220" s="537" t="e">
        <f>+D1220/$D$1243</f>
        <v>#DIV/0!</v>
      </c>
      <c r="G1220" s="326"/>
    </row>
    <row r="1221" spans="1:7" ht="11.25" hidden="1" customHeight="1">
      <c r="A1221" s="536"/>
      <c r="B1221" s="284"/>
      <c r="C1221" s="318"/>
      <c r="D1221" s="89"/>
      <c r="E1221" s="537"/>
      <c r="G1221" s="326"/>
    </row>
    <row r="1222" spans="1:7" ht="11.25" hidden="1" customHeight="1">
      <c r="A1222" s="538" t="s">
        <v>64</v>
      </c>
      <c r="B1222" s="292">
        <v>2.0099999999999998</v>
      </c>
      <c r="C1222" s="321" t="s">
        <v>124</v>
      </c>
      <c r="D1222" s="539">
        <f>SUM(D1223:D1224)</f>
        <v>0</v>
      </c>
      <c r="E1222" s="537" t="e">
        <f t="shared" ref="E1222:E1228" si="10">+D1222/$D$1243</f>
        <v>#DIV/0!</v>
      </c>
      <c r="G1222" s="326"/>
    </row>
    <row r="1223" spans="1:7" ht="11.25" hidden="1" customHeight="1">
      <c r="A1223" s="499" t="s">
        <v>64</v>
      </c>
      <c r="B1223" s="90" t="s">
        <v>125</v>
      </c>
      <c r="C1223" s="316" t="s">
        <v>126</v>
      </c>
      <c r="D1223" s="81">
        <v>0</v>
      </c>
      <c r="E1223" s="540" t="e">
        <f t="shared" si="10"/>
        <v>#DIV/0!</v>
      </c>
      <c r="G1223" s="326"/>
    </row>
    <row r="1224" spans="1:7" ht="11.25" hidden="1" customHeight="1">
      <c r="A1224" s="499" t="s">
        <v>64</v>
      </c>
      <c r="B1224" s="90" t="s">
        <v>129</v>
      </c>
      <c r="C1224" s="316" t="s">
        <v>337</v>
      </c>
      <c r="D1224" s="81">
        <v>0</v>
      </c>
      <c r="E1224" s="540" t="e">
        <f t="shared" si="10"/>
        <v>#DIV/0!</v>
      </c>
      <c r="G1224" s="326"/>
    </row>
    <row r="1225" spans="1:7" ht="11.25" hidden="1" customHeight="1">
      <c r="A1225" s="499"/>
      <c r="B1225" s="90"/>
      <c r="D1225" s="81"/>
      <c r="E1225" s="537" t="e">
        <f t="shared" si="10"/>
        <v>#DIV/0!</v>
      </c>
      <c r="G1225" s="326"/>
    </row>
    <row r="1226" spans="1:7" ht="24" hidden="1" customHeight="1">
      <c r="A1226" s="538" t="s">
        <v>64</v>
      </c>
      <c r="B1226" s="292">
        <v>2.0299999999999998</v>
      </c>
      <c r="C1226" s="321" t="s">
        <v>132</v>
      </c>
      <c r="D1226" s="539">
        <f>SUM(D1227:D1228)</f>
        <v>0</v>
      </c>
      <c r="E1226" s="537" t="e">
        <f t="shared" si="10"/>
        <v>#DIV/0!</v>
      </c>
      <c r="G1226" s="326"/>
    </row>
    <row r="1227" spans="1:7" ht="11.25" hidden="1" customHeight="1">
      <c r="A1227" s="499" t="s">
        <v>64</v>
      </c>
      <c r="B1227" s="90" t="s">
        <v>133</v>
      </c>
      <c r="C1227" s="316" t="s">
        <v>134</v>
      </c>
      <c r="D1227" s="81">
        <v>0</v>
      </c>
      <c r="E1227" s="540" t="e">
        <f t="shared" si="10"/>
        <v>#DIV/0!</v>
      </c>
      <c r="G1227" s="326"/>
    </row>
    <row r="1228" spans="1:7" ht="11.25" hidden="1" customHeight="1">
      <c r="A1228" s="499" t="s">
        <v>64</v>
      </c>
      <c r="B1228" s="90" t="s">
        <v>135</v>
      </c>
      <c r="C1228" s="316" t="s">
        <v>136</v>
      </c>
      <c r="D1228" s="81">
        <v>0</v>
      </c>
      <c r="E1228" s="540" t="e">
        <f t="shared" si="10"/>
        <v>#DIV/0!</v>
      </c>
      <c r="G1228" s="326"/>
    </row>
    <row r="1229" spans="1:7" ht="11.25" hidden="1" customHeight="1">
      <c r="A1229" s="547"/>
      <c r="B1229" s="414"/>
      <c r="C1229" s="636"/>
      <c r="D1229" s="81"/>
      <c r="E1229" s="540"/>
      <c r="G1229" s="326"/>
    </row>
    <row r="1230" spans="1:7" ht="11.25" hidden="1" customHeight="1">
      <c r="A1230" s="547"/>
      <c r="B1230" s="414"/>
      <c r="C1230" s="636"/>
      <c r="D1230" s="81"/>
      <c r="E1230" s="540"/>
      <c r="G1230" s="326"/>
    </row>
    <row r="1231" spans="1:7" ht="11.25" hidden="1" customHeight="1">
      <c r="A1231" s="496" t="s">
        <v>348</v>
      </c>
      <c r="B1231" s="414" t="s">
        <v>515</v>
      </c>
      <c r="C1231" s="624" t="s">
        <v>185</v>
      </c>
      <c r="D1231" s="89">
        <f>+D1234</f>
        <v>0</v>
      </c>
      <c r="E1231" s="537" t="e">
        <f>+D1231/$D$1243</f>
        <v>#DIV/0!</v>
      </c>
      <c r="G1231" s="326"/>
    </row>
    <row r="1232" spans="1:7" ht="11.25" hidden="1" customHeight="1">
      <c r="A1232" s="502"/>
      <c r="B1232" s="625"/>
      <c r="C1232" s="626"/>
      <c r="D1232" s="544"/>
      <c r="E1232" s="537"/>
      <c r="G1232" s="326"/>
    </row>
    <row r="1233" spans="1:7" ht="11.25" hidden="1" customHeight="1">
      <c r="A1233" s="502" t="s">
        <v>184</v>
      </c>
      <c r="B1233" s="625" t="s">
        <v>516</v>
      </c>
      <c r="C1233" s="626" t="s">
        <v>517</v>
      </c>
      <c r="D1233" s="543">
        <f>+D1234</f>
        <v>0</v>
      </c>
      <c r="E1233" s="537" t="e">
        <f>+D1233/$D$1243</f>
        <v>#DIV/0!</v>
      </c>
      <c r="G1233" s="326"/>
    </row>
    <row r="1234" spans="1:7" ht="11.25" hidden="1" customHeight="1">
      <c r="A1234" s="496" t="s">
        <v>184</v>
      </c>
      <c r="B1234" s="411" t="s">
        <v>466</v>
      </c>
      <c r="C1234" s="287" t="s">
        <v>467</v>
      </c>
      <c r="D1234" s="544"/>
      <c r="E1234" s="540" t="e">
        <f>+D1234/$D$1243</f>
        <v>#DIV/0!</v>
      </c>
      <c r="G1234" s="326"/>
    </row>
    <row r="1235" spans="1:7" ht="11.25" hidden="1" customHeight="1">
      <c r="A1235" s="547"/>
      <c r="B1235" s="414"/>
      <c r="C1235" s="636"/>
      <c r="D1235" s="81"/>
      <c r="E1235" s="537"/>
      <c r="G1235" s="326"/>
    </row>
    <row r="1236" spans="1:7" ht="11.25" hidden="1" customHeight="1">
      <c r="A1236" s="547"/>
      <c r="B1236" s="414"/>
      <c r="C1236" s="636"/>
      <c r="D1236" s="81"/>
      <c r="E1236" s="537"/>
      <c r="G1236" s="326"/>
    </row>
    <row r="1237" spans="1:7" ht="11.25" hidden="1" customHeight="1">
      <c r="A1237" s="536"/>
      <c r="B1237" s="414" t="s">
        <v>191</v>
      </c>
      <c r="C1237" s="624" t="s">
        <v>192</v>
      </c>
      <c r="D1237" s="89">
        <f>+D1239</f>
        <v>0</v>
      </c>
      <c r="E1237" s="537" t="e">
        <f>+D1237/$D$1243</f>
        <v>#DIV/0!</v>
      </c>
      <c r="G1237" s="326"/>
    </row>
    <row r="1238" spans="1:7" ht="11.25" hidden="1" customHeight="1">
      <c r="A1238" s="545"/>
      <c r="B1238" s="411"/>
      <c r="C1238" s="556"/>
      <c r="D1238" s="81"/>
      <c r="E1238" s="537" t="e">
        <f>+D1238/$D$1243</f>
        <v>#DIV/0!</v>
      </c>
      <c r="G1238" s="326"/>
    </row>
    <row r="1239" spans="1:7" ht="11.25" hidden="1" customHeight="1">
      <c r="A1239" s="560">
        <v>4</v>
      </c>
      <c r="B1239" s="541" t="s">
        <v>193</v>
      </c>
      <c r="C1239" s="503" t="s">
        <v>194</v>
      </c>
      <c r="D1239" s="539">
        <f>+D1241+D1240</f>
        <v>0</v>
      </c>
      <c r="E1239" s="537" t="e">
        <f>+D1239/$D$1243</f>
        <v>#DIV/0!</v>
      </c>
      <c r="G1239" s="326"/>
    </row>
    <row r="1240" spans="1:7" ht="11.25" hidden="1" customHeight="1">
      <c r="A1240" s="545">
        <v>4</v>
      </c>
      <c r="B1240" s="411" t="s">
        <v>195</v>
      </c>
      <c r="C1240" s="556" t="s">
        <v>196</v>
      </c>
      <c r="D1240" s="81">
        <v>0</v>
      </c>
      <c r="E1240" s="537" t="e">
        <f>+D1240/$D$1243</f>
        <v>#DIV/0!</v>
      </c>
      <c r="G1240" s="326"/>
    </row>
    <row r="1241" spans="1:7" ht="11.25" hidden="1" customHeight="1">
      <c r="A1241" s="545">
        <v>4</v>
      </c>
      <c r="B1241" s="411" t="s">
        <v>197</v>
      </c>
      <c r="C1241" s="556" t="s">
        <v>198</v>
      </c>
      <c r="D1241" s="81">
        <v>0</v>
      </c>
      <c r="E1241" s="537" t="e">
        <f>+D1241/$D$1243</f>
        <v>#DIV/0!</v>
      </c>
      <c r="G1241" s="326"/>
    </row>
    <row r="1242" spans="1:7" ht="11.25" hidden="1" customHeight="1">
      <c r="A1242" s="545"/>
      <c r="B1242" s="411"/>
      <c r="C1242" s="556"/>
      <c r="D1242" s="81"/>
      <c r="E1242" s="540"/>
      <c r="G1242" s="326"/>
    </row>
    <row r="1243" spans="1:7" ht="19.2" hidden="1" customHeight="1">
      <c r="A1243" s="741" t="s">
        <v>338</v>
      </c>
      <c r="B1243" s="742"/>
      <c r="C1243" s="743"/>
      <c r="D1243" s="648">
        <f>+D1188+D1237+D1208+D1220+D1231</f>
        <v>0</v>
      </c>
      <c r="E1243" s="531" t="e">
        <f>+D1243/D1243</f>
        <v>#DIV/0!</v>
      </c>
      <c r="G1243" s="326"/>
    </row>
    <row r="1244" spans="1:7" ht="11.25" hidden="1" customHeight="1">
      <c r="A1244" s="349"/>
      <c r="B1244" s="349"/>
      <c r="C1244" s="349"/>
      <c r="D1244" s="565"/>
      <c r="E1244" s="332"/>
      <c r="G1244" s="326"/>
    </row>
    <row r="1245" spans="1:7" ht="11.25" hidden="1" customHeight="1">
      <c r="A1245" s="349"/>
      <c r="B1245" s="349"/>
      <c r="C1245" s="349"/>
      <c r="D1245" s="565"/>
      <c r="E1245" s="332"/>
    </row>
    <row r="1246" spans="1:7" ht="11.25" hidden="1" customHeight="1">
      <c r="A1246" s="349"/>
      <c r="B1246" s="349"/>
      <c r="C1246" s="349"/>
      <c r="D1246" s="565"/>
      <c r="E1246" s="332"/>
    </row>
    <row r="1247" spans="1:7" ht="11.25" hidden="1" customHeight="1">
      <c r="B1247" s="309"/>
      <c r="C1247" s="447"/>
    </row>
    <row r="1248" spans="1:7" ht="11.25" hidden="1" customHeight="1">
      <c r="B1248" s="309"/>
      <c r="C1248" s="447"/>
    </row>
    <row r="1249" spans="1:5" ht="11.25" hidden="1" customHeight="1">
      <c r="B1249" s="564" t="s">
        <v>339</v>
      </c>
      <c r="D1249" s="565" t="s">
        <v>340</v>
      </c>
      <c r="E1249" s="366" t="s">
        <v>341</v>
      </c>
    </row>
    <row r="1250" spans="1:5" ht="11.25" hidden="1" customHeight="1">
      <c r="B1250" s="365"/>
    </row>
    <row r="1251" spans="1:5" ht="11.25" hidden="1" customHeight="1">
      <c r="A1251" s="735" t="s">
        <v>19</v>
      </c>
      <c r="B1251" s="735"/>
      <c r="C1251" s="758" t="s">
        <v>20</v>
      </c>
      <c r="D1251" s="755" t="s">
        <v>21</v>
      </c>
      <c r="E1251" s="750" t="s">
        <v>22</v>
      </c>
    </row>
    <row r="1252" spans="1:5" ht="11.25" hidden="1" customHeight="1">
      <c r="A1252" s="736"/>
      <c r="B1252" s="735"/>
      <c r="C1252" s="758"/>
      <c r="D1252" s="755"/>
      <c r="E1252" s="750"/>
    </row>
    <row r="1253" spans="1:5" ht="11.25" hidden="1" customHeight="1">
      <c r="A1253" s="656"/>
      <c r="B1253" s="657"/>
      <c r="C1253" s="658"/>
      <c r="D1253" s="75"/>
      <c r="E1253" s="659"/>
    </row>
    <row r="1254" spans="1:5" ht="10.5" hidden="1">
      <c r="A1254" s="536" t="s">
        <v>23</v>
      </c>
      <c r="B1254" s="284" t="s">
        <v>24</v>
      </c>
      <c r="C1254" s="315" t="s">
        <v>25</v>
      </c>
      <c r="D1254" s="89">
        <f>+D1256+D1262+D1267+D1271+D1259</f>
        <v>0</v>
      </c>
      <c r="E1254" s="537" t="e">
        <f>+D1254/$D$1276</f>
        <v>#DIV/0!</v>
      </c>
    </row>
    <row r="1255" spans="1:5" ht="10.5" hidden="1">
      <c r="A1255" s="536"/>
      <c r="B1255" s="284"/>
      <c r="C1255" s="318"/>
      <c r="D1255" s="89"/>
      <c r="E1255" s="537"/>
    </row>
    <row r="1256" spans="1:5" ht="10.5" hidden="1">
      <c r="A1256" s="538" t="s">
        <v>26</v>
      </c>
      <c r="B1256" s="292" t="s">
        <v>27</v>
      </c>
      <c r="C1256" s="321" t="s">
        <v>28</v>
      </c>
      <c r="D1256" s="539">
        <f>SUM(D1257:D1257)</f>
        <v>0</v>
      </c>
      <c r="E1256" s="537" t="e">
        <f t="shared" ref="E1256:E1274" si="11">+D1256/$D$1276</f>
        <v>#DIV/0!</v>
      </c>
    </row>
    <row r="1257" spans="1:5" ht="10.199999999999999" hidden="1">
      <c r="A1257" s="499" t="s">
        <v>26</v>
      </c>
      <c r="B1257" s="90" t="s">
        <v>29</v>
      </c>
      <c r="C1257" s="316" t="s">
        <v>30</v>
      </c>
      <c r="D1257" s="81">
        <v>0</v>
      </c>
      <c r="E1257" s="540" t="e">
        <f t="shared" si="11"/>
        <v>#DIV/0!</v>
      </c>
    </row>
    <row r="1258" spans="1:5" ht="10.199999999999999" hidden="1">
      <c r="A1258" s="499"/>
      <c r="B1258" s="90"/>
      <c r="D1258" s="81"/>
      <c r="E1258" s="540"/>
    </row>
    <row r="1259" spans="1:5" ht="10.5" hidden="1">
      <c r="A1259" s="502" t="s">
        <v>26</v>
      </c>
      <c r="B1259" s="541" t="s">
        <v>35</v>
      </c>
      <c r="C1259" s="503" t="s">
        <v>36</v>
      </c>
      <c r="D1259" s="539">
        <f>+D1260</f>
        <v>0</v>
      </c>
      <c r="E1259" s="537" t="e">
        <f t="shared" si="11"/>
        <v>#DIV/0!</v>
      </c>
    </row>
    <row r="1260" spans="1:5" ht="10.199999999999999" hidden="1">
      <c r="A1260" s="496" t="s">
        <v>26</v>
      </c>
      <c r="B1260" s="411" t="s">
        <v>37</v>
      </c>
      <c r="C1260" s="287" t="s">
        <v>38</v>
      </c>
      <c r="D1260" s="81">
        <v>0</v>
      </c>
      <c r="E1260" s="540" t="e">
        <f t="shared" si="11"/>
        <v>#DIV/0!</v>
      </c>
    </row>
    <row r="1261" spans="1:5" ht="10.199999999999999" hidden="1">
      <c r="A1261" s="499"/>
      <c r="B1261" s="90"/>
      <c r="D1261" s="81"/>
      <c r="E1261" s="540"/>
    </row>
    <row r="1262" spans="1:5" ht="10.5" hidden="1">
      <c r="A1262" s="538" t="s">
        <v>26</v>
      </c>
      <c r="B1262" s="292" t="s">
        <v>41</v>
      </c>
      <c r="C1262" s="321" t="s">
        <v>42</v>
      </c>
      <c r="D1262" s="539">
        <f>SUM(D1263:D1265)</f>
        <v>0</v>
      </c>
      <c r="E1262" s="537" t="e">
        <f t="shared" si="11"/>
        <v>#DIV/0!</v>
      </c>
    </row>
    <row r="1263" spans="1:5" ht="10.199999999999999" hidden="1">
      <c r="A1263" s="499" t="s">
        <v>26</v>
      </c>
      <c r="B1263" s="90" t="s">
        <v>43</v>
      </c>
      <c r="C1263" s="316" t="s">
        <v>44</v>
      </c>
      <c r="D1263" s="81">
        <v>0</v>
      </c>
      <c r="E1263" s="540" t="e">
        <f t="shared" si="11"/>
        <v>#DIV/0!</v>
      </c>
    </row>
    <row r="1264" spans="1:5" ht="10.199999999999999" hidden="1">
      <c r="A1264" s="499" t="s">
        <v>26</v>
      </c>
      <c r="B1264" s="90" t="s">
        <v>45</v>
      </c>
      <c r="C1264" s="316" t="s">
        <v>46</v>
      </c>
      <c r="D1264" s="81">
        <f>+(D1256+D1259+D1263+D1265)/12</f>
        <v>0</v>
      </c>
      <c r="E1264" s="540" t="e">
        <f t="shared" si="11"/>
        <v>#DIV/0!</v>
      </c>
    </row>
    <row r="1265" spans="1:7" ht="10.199999999999999" hidden="1">
      <c r="A1265" s="499" t="s">
        <v>26</v>
      </c>
      <c r="B1265" s="90" t="s">
        <v>342</v>
      </c>
      <c r="C1265" s="316" t="s">
        <v>343</v>
      </c>
      <c r="D1265" s="81">
        <v>0</v>
      </c>
      <c r="E1265" s="540" t="e">
        <f t="shared" si="11"/>
        <v>#DIV/0!</v>
      </c>
    </row>
    <row r="1266" spans="1:7" ht="10.199999999999999" hidden="1">
      <c r="A1266" s="499"/>
      <c r="B1266" s="90"/>
      <c r="D1266" s="81"/>
      <c r="E1266" s="540"/>
    </row>
    <row r="1267" spans="1:7" ht="21" hidden="1">
      <c r="A1267" s="502" t="s">
        <v>49</v>
      </c>
      <c r="B1267" s="542" t="s">
        <v>50</v>
      </c>
      <c r="C1267" s="330" t="s">
        <v>51</v>
      </c>
      <c r="D1267" s="539">
        <f>SUM(D1268:D1269)</f>
        <v>0</v>
      </c>
      <c r="E1267" s="537" t="e">
        <f t="shared" si="11"/>
        <v>#DIV/0!</v>
      </c>
    </row>
    <row r="1268" spans="1:7" ht="20.399999999999999" hidden="1">
      <c r="A1268" s="279" t="s">
        <v>49</v>
      </c>
      <c r="B1268" s="277" t="s">
        <v>52</v>
      </c>
      <c r="C1268" s="334" t="s">
        <v>53</v>
      </c>
      <c r="D1268" s="81">
        <f>+(D1256+D1259+D1263+D1265)*9.25%</f>
        <v>0</v>
      </c>
      <c r="E1268" s="540" t="e">
        <f t="shared" si="11"/>
        <v>#DIV/0!</v>
      </c>
    </row>
    <row r="1269" spans="1:7" ht="10.199999999999999" hidden="1">
      <c r="A1269" s="279" t="s">
        <v>49</v>
      </c>
      <c r="B1269" s="277" t="s">
        <v>54</v>
      </c>
      <c r="C1269" s="334" t="s">
        <v>55</v>
      </c>
      <c r="D1269" s="81">
        <f>+(D1256+D1259+D1263+D1265)*0.5%</f>
        <v>0</v>
      </c>
      <c r="E1269" s="540" t="e">
        <f t="shared" si="11"/>
        <v>#DIV/0!</v>
      </c>
    </row>
    <row r="1270" spans="1:7" ht="10.199999999999999" hidden="1">
      <c r="A1270" s="288"/>
      <c r="B1270" s="277"/>
      <c r="C1270" s="337"/>
      <c r="D1270" s="81"/>
      <c r="E1270" s="540"/>
    </row>
    <row r="1271" spans="1:7" ht="21" hidden="1">
      <c r="A1271" s="502" t="s">
        <v>49</v>
      </c>
      <c r="B1271" s="542" t="s">
        <v>56</v>
      </c>
      <c r="C1271" s="330" t="s">
        <v>57</v>
      </c>
      <c r="D1271" s="539">
        <f>SUM(D1272:D1274)</f>
        <v>0</v>
      </c>
      <c r="E1271" s="537" t="e">
        <f t="shared" si="11"/>
        <v>#DIV/0!</v>
      </c>
    </row>
    <row r="1272" spans="1:7" ht="20.399999999999999" hidden="1">
      <c r="A1272" s="279" t="s">
        <v>49</v>
      </c>
      <c r="B1272" s="277" t="s">
        <v>58</v>
      </c>
      <c r="C1272" s="334" t="s">
        <v>59</v>
      </c>
      <c r="D1272" s="81">
        <f>+(D1256+D1259+D1263+D1265)*5.42%</f>
        <v>0</v>
      </c>
      <c r="E1272" s="540" t="e">
        <f t="shared" si="11"/>
        <v>#DIV/0!</v>
      </c>
    </row>
    <row r="1273" spans="1:7" ht="20.399999999999999" hidden="1">
      <c r="A1273" s="496" t="s">
        <v>49</v>
      </c>
      <c r="B1273" s="411" t="s">
        <v>60</v>
      </c>
      <c r="C1273" s="287" t="s">
        <v>61</v>
      </c>
      <c r="D1273" s="81">
        <f>+(D1256+D1259+D1263+D1265)*3%</f>
        <v>0</v>
      </c>
      <c r="E1273" s="540" t="e">
        <f t="shared" si="11"/>
        <v>#DIV/0!</v>
      </c>
    </row>
    <row r="1274" spans="1:7" ht="10.199999999999999" hidden="1">
      <c r="A1274" s="496" t="s">
        <v>49</v>
      </c>
      <c r="B1274" s="411" t="s">
        <v>62</v>
      </c>
      <c r="C1274" s="287" t="s">
        <v>63</v>
      </c>
      <c r="D1274" s="81">
        <f>+(D1256+D1259+D1263+D1265)*1.5%</f>
        <v>0</v>
      </c>
      <c r="E1274" s="540" t="e">
        <f t="shared" si="11"/>
        <v>#DIV/0!</v>
      </c>
    </row>
    <row r="1275" spans="1:7" ht="11.25" hidden="1" customHeight="1">
      <c r="A1275" s="499"/>
      <c r="B1275" s="660"/>
      <c r="C1275" s="661"/>
      <c r="D1275" s="81"/>
      <c r="E1275" s="637"/>
    </row>
    <row r="1276" spans="1:7" ht="19.2" hidden="1" customHeight="1">
      <c r="A1276" s="741" t="s">
        <v>344</v>
      </c>
      <c r="B1276" s="742"/>
      <c r="C1276" s="743"/>
      <c r="D1276" s="648">
        <f>+D1254</f>
        <v>0</v>
      </c>
      <c r="E1276" s="531" t="e">
        <f>+D1276/D1276</f>
        <v>#DIV/0!</v>
      </c>
      <c r="G1276" s="326"/>
    </row>
    <row r="1277" spans="1:7" ht="11.25" hidden="1" customHeight="1">
      <c r="B1277" s="309"/>
      <c r="C1277" s="447"/>
    </row>
    <row r="1278" spans="1:7" ht="11.25" hidden="1" customHeight="1">
      <c r="B1278" s="309"/>
      <c r="C1278" s="447"/>
    </row>
    <row r="1279" spans="1:7" ht="11.25" hidden="1" customHeight="1">
      <c r="B1279" s="309"/>
      <c r="C1279" s="447"/>
    </row>
    <row r="1280" spans="1:7" ht="11.25" hidden="1" customHeight="1">
      <c r="B1280" s="309"/>
      <c r="C1280" s="447"/>
    </row>
    <row r="1281" spans="1:5" ht="11.25" hidden="1" customHeight="1">
      <c r="B1281" s="309"/>
      <c r="C1281" s="447"/>
    </row>
    <row r="1282" spans="1:5" ht="11.25" hidden="1" customHeight="1">
      <c r="B1282" s="309"/>
      <c r="C1282" s="447"/>
    </row>
    <row r="1283" spans="1:5" ht="11.25" hidden="1" customHeight="1">
      <c r="B1283" s="309"/>
      <c r="C1283" s="447"/>
    </row>
    <row r="1284" spans="1:5" ht="11.25" hidden="1" customHeight="1">
      <c r="B1284" s="419" t="s">
        <v>345</v>
      </c>
      <c r="C1284" s="419"/>
      <c r="D1284" s="310" t="s">
        <v>346</v>
      </c>
      <c r="E1284" s="366" t="s">
        <v>347</v>
      </c>
    </row>
    <row r="1285" spans="1:5" ht="11.25" hidden="1" customHeight="1">
      <c r="B1285" s="365"/>
    </row>
    <row r="1286" spans="1:5" ht="11.25" hidden="1" customHeight="1">
      <c r="A1286" s="735" t="s">
        <v>19</v>
      </c>
      <c r="B1286" s="735"/>
      <c r="C1286" s="758" t="s">
        <v>20</v>
      </c>
      <c r="D1286" s="755" t="s">
        <v>21</v>
      </c>
      <c r="E1286" s="750" t="s">
        <v>22</v>
      </c>
    </row>
    <row r="1287" spans="1:5" ht="11.25" hidden="1" customHeight="1">
      <c r="A1287" s="736"/>
      <c r="B1287" s="735"/>
      <c r="C1287" s="758"/>
      <c r="D1287" s="755"/>
      <c r="E1287" s="750"/>
    </row>
    <row r="1288" spans="1:5" ht="11.25" hidden="1" customHeight="1">
      <c r="A1288" s="656"/>
      <c r="B1288" s="657"/>
      <c r="C1288" s="658"/>
      <c r="D1288" s="75"/>
      <c r="E1288" s="659"/>
    </row>
    <row r="1289" spans="1:5" ht="11.25" hidden="1" customHeight="1">
      <c r="A1289" s="536" t="s">
        <v>23</v>
      </c>
      <c r="B1289" s="284" t="s">
        <v>24</v>
      </c>
      <c r="C1289" s="315" t="s">
        <v>25</v>
      </c>
      <c r="D1289" s="89">
        <f>+D1291+D1297+D1302+D1306+D1294</f>
        <v>0</v>
      </c>
      <c r="E1289" s="537" t="e">
        <f>+D1289/$D$1358</f>
        <v>#DIV/0!</v>
      </c>
    </row>
    <row r="1290" spans="1:5" ht="11.25" hidden="1" customHeight="1">
      <c r="A1290" s="536"/>
      <c r="B1290" s="284"/>
      <c r="C1290" s="318"/>
      <c r="D1290" s="89"/>
      <c r="E1290" s="537"/>
    </row>
    <row r="1291" spans="1:5" ht="11.25" hidden="1" customHeight="1">
      <c r="A1291" s="538" t="s">
        <v>26</v>
      </c>
      <c r="B1291" s="292" t="s">
        <v>27</v>
      </c>
      <c r="C1291" s="321" t="s">
        <v>28</v>
      </c>
      <c r="D1291" s="539">
        <f>SUM(D1292:D1292)</f>
        <v>0</v>
      </c>
      <c r="E1291" s="537" t="e">
        <f>+D1291/$D$1358</f>
        <v>#DIV/0!</v>
      </c>
    </row>
    <row r="1292" spans="1:5" ht="11.25" hidden="1" customHeight="1">
      <c r="A1292" s="499" t="s">
        <v>26</v>
      </c>
      <c r="B1292" s="90" t="s">
        <v>29</v>
      </c>
      <c r="C1292" s="316" t="s">
        <v>30</v>
      </c>
      <c r="D1292" s="81">
        <v>0</v>
      </c>
      <c r="E1292" s="540" t="e">
        <f>+D1292/$D$1358</f>
        <v>#DIV/0!</v>
      </c>
    </row>
    <row r="1293" spans="1:5" ht="11.25" hidden="1" customHeight="1">
      <c r="A1293" s="499"/>
      <c r="B1293" s="90"/>
      <c r="D1293" s="81"/>
      <c r="E1293" s="540"/>
    </row>
    <row r="1294" spans="1:5" ht="11.25" hidden="1" customHeight="1">
      <c r="A1294" s="502" t="s">
        <v>26</v>
      </c>
      <c r="B1294" s="541" t="s">
        <v>35</v>
      </c>
      <c r="C1294" s="503" t="s">
        <v>36</v>
      </c>
      <c r="D1294" s="539">
        <f>+D1295</f>
        <v>0</v>
      </c>
      <c r="E1294" s="537" t="e">
        <f>+D1294/$D$1358</f>
        <v>#DIV/0!</v>
      </c>
    </row>
    <row r="1295" spans="1:5" ht="11.25" hidden="1" customHeight="1">
      <c r="A1295" s="496" t="s">
        <v>26</v>
      </c>
      <c r="B1295" s="411" t="s">
        <v>37</v>
      </c>
      <c r="C1295" s="287" t="s">
        <v>38</v>
      </c>
      <c r="D1295" s="81">
        <v>0</v>
      </c>
      <c r="E1295" s="540" t="e">
        <f>+D1295/$D$1358</f>
        <v>#DIV/0!</v>
      </c>
    </row>
    <row r="1296" spans="1:5" ht="11.25" hidden="1" customHeight="1">
      <c r="A1296" s="499"/>
      <c r="B1296" s="90"/>
      <c r="D1296" s="81"/>
      <c r="E1296" s="540"/>
    </row>
    <row r="1297" spans="1:5" ht="11.25" hidden="1" customHeight="1">
      <c r="A1297" s="538" t="s">
        <v>26</v>
      </c>
      <c r="B1297" s="292" t="s">
        <v>41</v>
      </c>
      <c r="C1297" s="321" t="s">
        <v>42</v>
      </c>
      <c r="D1297" s="539">
        <f>SUM(D1298:D1300)</f>
        <v>0</v>
      </c>
      <c r="E1297" s="537" t="e">
        <f>+D1297/$D$1358</f>
        <v>#DIV/0!</v>
      </c>
    </row>
    <row r="1298" spans="1:5" ht="11.25" hidden="1" customHeight="1">
      <c r="A1298" s="499" t="s">
        <v>26</v>
      </c>
      <c r="B1298" s="90" t="s">
        <v>43</v>
      </c>
      <c r="C1298" s="316" t="s">
        <v>44</v>
      </c>
      <c r="D1298" s="81">
        <v>0</v>
      </c>
      <c r="E1298" s="540" t="e">
        <f>+D1298/$D$1358</f>
        <v>#DIV/0!</v>
      </c>
    </row>
    <row r="1299" spans="1:5" ht="11.25" hidden="1" customHeight="1">
      <c r="A1299" s="499" t="s">
        <v>26</v>
      </c>
      <c r="B1299" s="90" t="s">
        <v>45</v>
      </c>
      <c r="C1299" s="316" t="s">
        <v>46</v>
      </c>
      <c r="D1299" s="81">
        <f>+(D1291+D1294+D1298+D1300)/12</f>
        <v>0</v>
      </c>
      <c r="E1299" s="540" t="e">
        <f>+D1299/$D$1358</f>
        <v>#DIV/0!</v>
      </c>
    </row>
    <row r="1300" spans="1:5" ht="11.25" hidden="1" customHeight="1">
      <c r="A1300" s="499" t="s">
        <v>26</v>
      </c>
      <c r="B1300" s="90" t="s">
        <v>342</v>
      </c>
      <c r="C1300" s="316" t="s">
        <v>343</v>
      </c>
      <c r="D1300" s="81">
        <v>0</v>
      </c>
      <c r="E1300" s="540" t="e">
        <f>+D1300/$D$1358</f>
        <v>#DIV/0!</v>
      </c>
    </row>
    <row r="1301" spans="1:5" ht="10.199999999999999" hidden="1">
      <c r="A1301" s="499"/>
      <c r="B1301" s="90"/>
      <c r="D1301" s="81"/>
      <c r="E1301" s="540"/>
    </row>
    <row r="1302" spans="1:5" ht="21" hidden="1">
      <c r="A1302" s="502" t="s">
        <v>49</v>
      </c>
      <c r="B1302" s="542" t="s">
        <v>50</v>
      </c>
      <c r="C1302" s="330" t="s">
        <v>51</v>
      </c>
      <c r="D1302" s="539">
        <f>SUM(D1303:D1304)</f>
        <v>0</v>
      </c>
      <c r="E1302" s="537" t="e">
        <f>+D1302/$D$1358</f>
        <v>#DIV/0!</v>
      </c>
    </row>
    <row r="1303" spans="1:5" ht="20.399999999999999" hidden="1">
      <c r="A1303" s="279" t="s">
        <v>49</v>
      </c>
      <c r="B1303" s="277" t="s">
        <v>52</v>
      </c>
      <c r="C1303" s="334" t="s">
        <v>53</v>
      </c>
      <c r="D1303" s="81">
        <f>+(D1291+D1294+D1298+D1300)*9.25%</f>
        <v>0</v>
      </c>
      <c r="E1303" s="540" t="e">
        <f>+D1303/$D$1358</f>
        <v>#DIV/0!</v>
      </c>
    </row>
    <row r="1304" spans="1:5" ht="10.199999999999999" hidden="1">
      <c r="A1304" s="279" t="s">
        <v>49</v>
      </c>
      <c r="B1304" s="277" t="s">
        <v>54</v>
      </c>
      <c r="C1304" s="334" t="s">
        <v>55</v>
      </c>
      <c r="D1304" s="81">
        <f>+(D1291+D1294+D1298+D1300)*0.5%</f>
        <v>0</v>
      </c>
      <c r="E1304" s="540" t="e">
        <f>+D1304/$D$1358</f>
        <v>#DIV/0!</v>
      </c>
    </row>
    <row r="1305" spans="1:5" ht="10.199999999999999" hidden="1">
      <c r="A1305" s="288"/>
      <c r="B1305" s="277"/>
      <c r="C1305" s="337"/>
      <c r="D1305" s="81"/>
      <c r="E1305" s="540"/>
    </row>
    <row r="1306" spans="1:5" ht="21" hidden="1">
      <c r="A1306" s="502" t="s">
        <v>49</v>
      </c>
      <c r="B1306" s="542" t="s">
        <v>56</v>
      </c>
      <c r="C1306" s="330" t="s">
        <v>57</v>
      </c>
      <c r="D1306" s="539">
        <f>SUM(D1307:D1309)</f>
        <v>0</v>
      </c>
      <c r="E1306" s="537" t="e">
        <f>+D1306/$D$1358</f>
        <v>#DIV/0!</v>
      </c>
    </row>
    <row r="1307" spans="1:5" ht="20.399999999999999" hidden="1">
      <c r="A1307" s="279" t="s">
        <v>49</v>
      </c>
      <c r="B1307" s="277" t="s">
        <v>58</v>
      </c>
      <c r="C1307" s="334" t="s">
        <v>59</v>
      </c>
      <c r="D1307" s="81">
        <f>+(D1291+D1294+D1298+D1300)*5.42%</f>
        <v>0</v>
      </c>
      <c r="E1307" s="540" t="e">
        <f>+D1307/$D$1358</f>
        <v>#DIV/0!</v>
      </c>
    </row>
    <row r="1308" spans="1:5" ht="20.399999999999999" hidden="1">
      <c r="A1308" s="496" t="s">
        <v>49</v>
      </c>
      <c r="B1308" s="411" t="s">
        <v>60</v>
      </c>
      <c r="C1308" s="287" t="s">
        <v>61</v>
      </c>
      <c r="D1308" s="81">
        <f>+(D1291+D1294+D1298+D1300)*3%</f>
        <v>0</v>
      </c>
      <c r="E1308" s="540" t="e">
        <f>+D1308/$D$1358</f>
        <v>#DIV/0!</v>
      </c>
    </row>
    <row r="1309" spans="1:5" ht="10.199999999999999" hidden="1">
      <c r="A1309" s="496" t="s">
        <v>49</v>
      </c>
      <c r="B1309" s="411" t="s">
        <v>62</v>
      </c>
      <c r="C1309" s="287" t="s">
        <v>63</v>
      </c>
      <c r="D1309" s="81">
        <f>+(D1291+D1294+D1298+D1300)*1.5%</f>
        <v>0</v>
      </c>
      <c r="E1309" s="540" t="e">
        <f>+D1309/$D$1358</f>
        <v>#DIV/0!</v>
      </c>
    </row>
    <row r="1310" spans="1:5" ht="10.5" hidden="1">
      <c r="A1310" s="499"/>
      <c r="B1310" s="657"/>
      <c r="C1310" s="644"/>
      <c r="D1310" s="81"/>
      <c r="E1310" s="637"/>
    </row>
    <row r="1311" spans="1:5" ht="11.25" hidden="1" customHeight="1">
      <c r="A1311" s="499"/>
      <c r="B1311" s="657"/>
      <c r="C1311" s="644"/>
      <c r="D1311" s="81"/>
      <c r="E1311" s="637"/>
    </row>
    <row r="1312" spans="1:5" ht="11.25" hidden="1" customHeight="1">
      <c r="A1312" s="643" t="s">
        <v>64</v>
      </c>
      <c r="B1312" s="284" t="s">
        <v>205</v>
      </c>
      <c r="C1312" s="644" t="s">
        <v>65</v>
      </c>
      <c r="D1312" s="89">
        <f>+D1323+D1320+D1314</f>
        <v>0</v>
      </c>
      <c r="E1312" s="537" t="e">
        <f>+D1312/$D$1358</f>
        <v>#DIV/0!</v>
      </c>
    </row>
    <row r="1313" spans="1:5" ht="11.25" hidden="1" customHeight="1">
      <c r="A1313" s="499"/>
      <c r="B1313" s="501"/>
      <c r="C1313" s="554"/>
      <c r="D1313" s="81"/>
      <c r="E1313" s="637"/>
    </row>
    <row r="1314" spans="1:5" ht="11.25" hidden="1" customHeight="1">
      <c r="A1314" s="502" t="s">
        <v>64</v>
      </c>
      <c r="B1314" s="292">
        <v>1.03</v>
      </c>
      <c r="C1314" s="621" t="s">
        <v>78</v>
      </c>
      <c r="D1314" s="539">
        <f>+D1315</f>
        <v>0</v>
      </c>
      <c r="E1314" s="619" t="e">
        <f>+D1314/$D$1358</f>
        <v>#DIV/0!</v>
      </c>
    </row>
    <row r="1315" spans="1:5" ht="11.25" hidden="1" customHeight="1">
      <c r="A1315" s="279" t="s">
        <v>64</v>
      </c>
      <c r="B1315" s="90" t="s">
        <v>214</v>
      </c>
      <c r="C1315" s="662" t="s">
        <v>215</v>
      </c>
      <c r="D1315" s="81"/>
      <c r="E1315" s="637" t="e">
        <f>+D1315/$D$1358</f>
        <v>#DIV/0!</v>
      </c>
    </row>
    <row r="1316" spans="1:5" ht="11.25" hidden="1" customHeight="1">
      <c r="A1316" s="499"/>
      <c r="B1316" s="501"/>
      <c r="C1316" s="554"/>
      <c r="D1316" s="81"/>
      <c r="E1316" s="637"/>
    </row>
    <row r="1317" spans="1:5" ht="11.25" hidden="1" customHeight="1">
      <c r="A1317" s="502" t="s">
        <v>64</v>
      </c>
      <c r="B1317" s="292">
        <v>1.04</v>
      </c>
      <c r="C1317" s="621" t="s">
        <v>90</v>
      </c>
      <c r="D1317" s="539">
        <f>+D1318</f>
        <v>0</v>
      </c>
      <c r="E1317" s="619" t="e">
        <f>+D1317/$D$1358</f>
        <v>#DIV/0!</v>
      </c>
    </row>
    <row r="1318" spans="1:5" ht="11.25" hidden="1" customHeight="1">
      <c r="A1318" s="279" t="s">
        <v>64</v>
      </c>
      <c r="B1318" s="90" t="s">
        <v>95</v>
      </c>
      <c r="C1318" s="662" t="s">
        <v>96</v>
      </c>
      <c r="D1318" s="81">
        <v>0</v>
      </c>
      <c r="E1318" s="637" t="e">
        <f>+D1318/$D$1358</f>
        <v>#DIV/0!</v>
      </c>
    </row>
    <row r="1319" spans="1:5" ht="11.25" hidden="1" customHeight="1">
      <c r="A1319" s="499"/>
      <c r="B1319" s="501"/>
      <c r="C1319" s="554"/>
      <c r="D1319" s="81"/>
      <c r="E1319" s="637"/>
    </row>
    <row r="1320" spans="1:5" ht="11.25" hidden="1" customHeight="1">
      <c r="A1320" s="502" t="s">
        <v>64</v>
      </c>
      <c r="B1320" s="292" t="s">
        <v>99</v>
      </c>
      <c r="C1320" s="621" t="s">
        <v>280</v>
      </c>
      <c r="D1320" s="539">
        <f>+D1321</f>
        <v>0</v>
      </c>
      <c r="E1320" s="619" t="e">
        <f>+D1320/$D$1358</f>
        <v>#DIV/0!</v>
      </c>
    </row>
    <row r="1321" spans="1:5" ht="11.25" hidden="1" customHeight="1">
      <c r="A1321" s="279" t="s">
        <v>64</v>
      </c>
      <c r="B1321" s="90" t="s">
        <v>101</v>
      </c>
      <c r="C1321" s="662" t="s">
        <v>102</v>
      </c>
      <c r="D1321" s="81">
        <v>0</v>
      </c>
      <c r="E1321" s="637" t="e">
        <f>+D1321/$D$1358</f>
        <v>#DIV/0!</v>
      </c>
    </row>
    <row r="1322" spans="1:5" ht="11.25" hidden="1" customHeight="1">
      <c r="A1322" s="499"/>
      <c r="B1322" s="501"/>
      <c r="C1322" s="554"/>
      <c r="D1322" s="81"/>
      <c r="E1322" s="637"/>
    </row>
    <row r="1323" spans="1:5" ht="11.25" hidden="1" customHeight="1">
      <c r="A1323" s="502" t="s">
        <v>64</v>
      </c>
      <c r="B1323" s="292" t="s">
        <v>251</v>
      </c>
      <c r="C1323" s="621" t="s">
        <v>103</v>
      </c>
      <c r="D1323" s="539">
        <f>SUM(D1324:D1326)</f>
        <v>0</v>
      </c>
      <c r="E1323" s="537" t="e">
        <f>+D1323/$D$1358</f>
        <v>#DIV/0!</v>
      </c>
    </row>
    <row r="1324" spans="1:5" ht="11.25" hidden="1" customHeight="1">
      <c r="A1324" s="279" t="s">
        <v>64</v>
      </c>
      <c r="B1324" s="90" t="s">
        <v>104</v>
      </c>
      <c r="C1324" s="662" t="s">
        <v>105</v>
      </c>
      <c r="D1324" s="81">
        <v>0</v>
      </c>
      <c r="E1324" s="540" t="e">
        <f>+D1324/$D$1358</f>
        <v>#DIV/0!</v>
      </c>
    </row>
    <row r="1325" spans="1:5" ht="11.25" hidden="1" customHeight="1">
      <c r="A1325" s="279" t="s">
        <v>64</v>
      </c>
      <c r="B1325" s="90" t="s">
        <v>108</v>
      </c>
      <c r="C1325" s="662" t="s">
        <v>109</v>
      </c>
      <c r="D1325" s="81">
        <v>0</v>
      </c>
      <c r="E1325" s="540" t="e">
        <f>+D1325/$D$1358</f>
        <v>#DIV/0!</v>
      </c>
    </row>
    <row r="1326" spans="1:5" ht="11.25" hidden="1" customHeight="1">
      <c r="A1326" s="279" t="s">
        <v>64</v>
      </c>
      <c r="B1326" s="90" t="s">
        <v>110</v>
      </c>
      <c r="C1326" s="662" t="s">
        <v>111</v>
      </c>
      <c r="D1326" s="81">
        <v>0</v>
      </c>
      <c r="E1326" s="540" t="e">
        <f>+D1326/$D$1358</f>
        <v>#DIV/0!</v>
      </c>
    </row>
    <row r="1327" spans="1:5" ht="11.25" hidden="1" customHeight="1">
      <c r="A1327" s="499"/>
      <c r="B1327" s="501"/>
      <c r="C1327" s="554"/>
      <c r="D1327" s="81"/>
      <c r="E1327" s="637"/>
    </row>
    <row r="1328" spans="1:5" ht="11.25" hidden="1" customHeight="1">
      <c r="A1328" s="499"/>
      <c r="B1328" s="284"/>
      <c r="C1328" s="661"/>
      <c r="D1328" s="81"/>
      <c r="E1328" s="637"/>
    </row>
    <row r="1329" spans="1:5" ht="11.25" hidden="1" customHeight="1">
      <c r="A1329" s="643" t="s">
        <v>64</v>
      </c>
      <c r="B1329" s="284">
        <v>2</v>
      </c>
      <c r="C1329" s="644" t="s">
        <v>122</v>
      </c>
      <c r="D1329" s="89">
        <f>+D1331+D1336</f>
        <v>0</v>
      </c>
      <c r="E1329" s="537" t="e">
        <f>+D1329/$D$1358</f>
        <v>#DIV/0!</v>
      </c>
    </row>
    <row r="1330" spans="1:5" ht="11.25" hidden="1" customHeight="1">
      <c r="A1330" s="499"/>
      <c r="B1330" s="284"/>
      <c r="C1330" s="661"/>
      <c r="D1330" s="81"/>
      <c r="E1330" s="637"/>
    </row>
    <row r="1331" spans="1:5" ht="11.25" hidden="1" customHeight="1">
      <c r="A1331" s="502" t="s">
        <v>64</v>
      </c>
      <c r="B1331" s="292" t="s">
        <v>131</v>
      </c>
      <c r="C1331" s="621" t="s">
        <v>132</v>
      </c>
      <c r="D1331" s="543">
        <f>SUM(D1332:D1334)</f>
        <v>0</v>
      </c>
      <c r="E1331" s="537" t="e">
        <f>+D1331/$D$1358</f>
        <v>#DIV/0!</v>
      </c>
    </row>
    <row r="1332" spans="1:5" ht="11.25" hidden="1" customHeight="1">
      <c r="A1332" s="279" t="s">
        <v>64</v>
      </c>
      <c r="B1332" s="90" t="s">
        <v>129</v>
      </c>
      <c r="C1332" s="554" t="s">
        <v>130</v>
      </c>
      <c r="D1332" s="81">
        <v>0</v>
      </c>
      <c r="E1332" s="540" t="e">
        <f>+D1332/$D$1358</f>
        <v>#DIV/0!</v>
      </c>
    </row>
    <row r="1333" spans="1:5" ht="11.25" hidden="1" customHeight="1">
      <c r="A1333" s="279" t="s">
        <v>64</v>
      </c>
      <c r="B1333" s="90" t="s">
        <v>254</v>
      </c>
      <c r="C1333" s="554" t="s">
        <v>255</v>
      </c>
      <c r="D1333" s="81">
        <v>0</v>
      </c>
      <c r="E1333" s="540" t="e">
        <f>+D1333/$D$1358</f>
        <v>#DIV/0!</v>
      </c>
    </row>
    <row r="1334" spans="1:5" ht="11.25" hidden="1" customHeight="1">
      <c r="A1334" s="279" t="s">
        <v>64</v>
      </c>
      <c r="B1334" s="90" t="s">
        <v>240</v>
      </c>
      <c r="C1334" s="554" t="s">
        <v>241</v>
      </c>
      <c r="D1334" s="81">
        <v>0</v>
      </c>
      <c r="E1334" s="540" t="e">
        <f>+D1334/$D$1358</f>
        <v>#DIV/0!</v>
      </c>
    </row>
    <row r="1335" spans="1:5" ht="11.25" hidden="1" customHeight="1">
      <c r="A1335" s="279"/>
      <c r="B1335" s="90"/>
      <c r="C1335" s="554"/>
      <c r="D1335" s="81"/>
      <c r="E1335" s="637"/>
    </row>
    <row r="1336" spans="1:5" ht="11.25" hidden="1" customHeight="1">
      <c r="A1336" s="502" t="s">
        <v>64</v>
      </c>
      <c r="B1336" s="292" t="s">
        <v>145</v>
      </c>
      <c r="C1336" s="621" t="s">
        <v>146</v>
      </c>
      <c r="D1336" s="543">
        <f>+D1337</f>
        <v>0</v>
      </c>
      <c r="E1336" s="537" t="e">
        <f>+D1336/$D$1358</f>
        <v>#DIV/0!</v>
      </c>
    </row>
    <row r="1337" spans="1:5" ht="11.25" hidden="1" customHeight="1">
      <c r="A1337" s="279" t="s">
        <v>64</v>
      </c>
      <c r="B1337" s="90" t="s">
        <v>155</v>
      </c>
      <c r="C1337" s="554" t="s">
        <v>156</v>
      </c>
      <c r="D1337" s="81">
        <v>0</v>
      </c>
      <c r="E1337" s="537" t="e">
        <f t="shared" ref="E1337:E1343" si="12">+D1337/$D$1358</f>
        <v>#DIV/0!</v>
      </c>
    </row>
    <row r="1338" spans="1:5" ht="11.25" hidden="1" customHeight="1">
      <c r="A1338" s="279"/>
      <c r="B1338" s="90"/>
      <c r="C1338" s="554"/>
      <c r="D1338" s="81"/>
      <c r="E1338" s="537"/>
    </row>
    <row r="1339" spans="1:5" ht="11.25" hidden="1" customHeight="1">
      <c r="A1339" s="279"/>
      <c r="B1339" s="90"/>
      <c r="C1339" s="554"/>
      <c r="D1339" s="81"/>
      <c r="E1339" s="537"/>
    </row>
    <row r="1340" spans="1:5" ht="11.25" hidden="1" customHeight="1">
      <c r="A1340" s="643">
        <v>2</v>
      </c>
      <c r="B1340" s="284">
        <v>5</v>
      </c>
      <c r="C1340" s="644" t="s">
        <v>157</v>
      </c>
      <c r="D1340" s="89">
        <f>+D1342</f>
        <v>0</v>
      </c>
      <c r="E1340" s="537" t="e">
        <f>+D1340/D1358</f>
        <v>#DIV/0!</v>
      </c>
    </row>
    <row r="1341" spans="1:5" ht="11.25" hidden="1" customHeight="1">
      <c r="A1341" s="279"/>
      <c r="B1341" s="90"/>
      <c r="C1341" s="554"/>
      <c r="D1341" s="81"/>
      <c r="E1341" s="537"/>
    </row>
    <row r="1342" spans="1:5" ht="11.25" hidden="1" customHeight="1">
      <c r="A1342" s="502" t="s">
        <v>158</v>
      </c>
      <c r="B1342" s="292" t="s">
        <v>159</v>
      </c>
      <c r="C1342" s="621" t="s">
        <v>160</v>
      </c>
      <c r="D1342" s="543">
        <f>+D1343</f>
        <v>0</v>
      </c>
      <c r="E1342" s="537" t="e">
        <f t="shared" si="12"/>
        <v>#DIV/0!</v>
      </c>
    </row>
    <row r="1343" spans="1:5" ht="11.25" hidden="1" customHeight="1">
      <c r="A1343" s="279" t="s">
        <v>158</v>
      </c>
      <c r="B1343" s="90" t="s">
        <v>169</v>
      </c>
      <c r="C1343" s="554" t="s">
        <v>303</v>
      </c>
      <c r="D1343" s="81">
        <v>0</v>
      </c>
      <c r="E1343" s="540" t="e">
        <f t="shared" si="12"/>
        <v>#DIV/0!</v>
      </c>
    </row>
    <row r="1344" spans="1:5" ht="11.25" hidden="1" customHeight="1">
      <c r="A1344" s="279"/>
      <c r="B1344" s="90"/>
      <c r="C1344" s="554"/>
      <c r="D1344" s="81"/>
      <c r="E1344" s="637"/>
    </row>
    <row r="1345" spans="1:5" ht="11.25" hidden="1" customHeight="1">
      <c r="A1345" s="279"/>
      <c r="B1345" s="90"/>
      <c r="C1345" s="554"/>
      <c r="D1345" s="81"/>
      <c r="E1345" s="637"/>
    </row>
    <row r="1346" spans="1:5" ht="11.25" hidden="1" customHeight="1">
      <c r="A1346" s="643" t="s">
        <v>348</v>
      </c>
      <c r="B1346" s="284">
        <v>6</v>
      </c>
      <c r="C1346" s="644" t="s">
        <v>185</v>
      </c>
      <c r="D1346" s="89">
        <f>+D1348</f>
        <v>0</v>
      </c>
      <c r="E1346" s="537"/>
    </row>
    <row r="1347" spans="1:5" ht="11.25" hidden="1" customHeight="1">
      <c r="A1347" s="279"/>
      <c r="B1347" s="90"/>
      <c r="C1347" s="554"/>
      <c r="D1347" s="81"/>
      <c r="E1347" s="637"/>
    </row>
    <row r="1348" spans="1:5" ht="11.25" hidden="1" customHeight="1">
      <c r="A1348" s="502" t="s">
        <v>184</v>
      </c>
      <c r="B1348" s="292" t="s">
        <v>186</v>
      </c>
      <c r="C1348" s="621" t="s">
        <v>187</v>
      </c>
      <c r="D1348" s="543">
        <f>+D1349</f>
        <v>0</v>
      </c>
      <c r="E1348" s="537" t="e">
        <f>+D1348/$D$1358</f>
        <v>#DIV/0!</v>
      </c>
    </row>
    <row r="1349" spans="1:5" ht="11.25" hidden="1" customHeight="1">
      <c r="A1349" s="279" t="s">
        <v>184</v>
      </c>
      <c r="B1349" s="90" t="s">
        <v>349</v>
      </c>
      <c r="C1349" s="554" t="s">
        <v>350</v>
      </c>
      <c r="D1349" s="81">
        <v>0</v>
      </c>
      <c r="E1349" s="637" t="e">
        <f>+D1349/$D$1358</f>
        <v>#DIV/0!</v>
      </c>
    </row>
    <row r="1350" spans="1:5" ht="11.25" hidden="1" customHeight="1">
      <c r="A1350" s="279"/>
      <c r="B1350" s="90"/>
      <c r="C1350" s="554"/>
      <c r="D1350" s="81"/>
      <c r="E1350" s="637"/>
    </row>
    <row r="1351" spans="1:5" ht="11.25" hidden="1" customHeight="1">
      <c r="A1351" s="279"/>
      <c r="B1351" s="90"/>
      <c r="C1351" s="554"/>
      <c r="D1351" s="81"/>
      <c r="E1351" s="637"/>
    </row>
    <row r="1352" spans="1:5" ht="11.25" hidden="1" customHeight="1">
      <c r="A1352" s="643">
        <v>4</v>
      </c>
      <c r="B1352" s="284" t="s">
        <v>191</v>
      </c>
      <c r="C1352" s="644" t="s">
        <v>192</v>
      </c>
      <c r="D1352" s="89">
        <f>+D1354</f>
        <v>0</v>
      </c>
      <c r="E1352" s="537" t="e">
        <f>+D1352/$D$1358</f>
        <v>#DIV/0!</v>
      </c>
    </row>
    <row r="1353" spans="1:5" ht="11.25" hidden="1" customHeight="1">
      <c r="A1353" s="499"/>
      <c r="B1353" s="284"/>
      <c r="C1353" s="661"/>
      <c r="D1353" s="81"/>
      <c r="E1353" s="637"/>
    </row>
    <row r="1354" spans="1:5" ht="11.25" hidden="1" customHeight="1">
      <c r="A1354" s="502">
        <v>4</v>
      </c>
      <c r="B1354" s="292" t="s">
        <v>193</v>
      </c>
      <c r="C1354" s="621" t="s">
        <v>194</v>
      </c>
      <c r="D1354" s="543">
        <f>+D1355+D1356</f>
        <v>0</v>
      </c>
      <c r="E1354" s="537" t="e">
        <f>+D1354/$D$1358</f>
        <v>#DIV/0!</v>
      </c>
    </row>
    <row r="1355" spans="1:5" ht="11.25" hidden="1" customHeight="1">
      <c r="A1355" s="279">
        <v>4</v>
      </c>
      <c r="B1355" s="90" t="s">
        <v>195</v>
      </c>
      <c r="C1355" s="554" t="s">
        <v>196</v>
      </c>
      <c r="D1355" s="81">
        <v>0</v>
      </c>
      <c r="E1355" s="540" t="e">
        <f>+D1355/$D$1358</f>
        <v>#DIV/0!</v>
      </c>
    </row>
    <row r="1356" spans="1:5" ht="11.25" hidden="1" customHeight="1">
      <c r="A1356" s="279">
        <v>4</v>
      </c>
      <c r="B1356" s="90" t="s">
        <v>197</v>
      </c>
      <c r="C1356" s="554" t="s">
        <v>198</v>
      </c>
      <c r="D1356" s="81">
        <v>0</v>
      </c>
      <c r="E1356" s="540" t="e">
        <f>+D1356/$D$1358</f>
        <v>#DIV/0!</v>
      </c>
    </row>
    <row r="1357" spans="1:5" ht="11.25" hidden="1" customHeight="1">
      <c r="A1357" s="499"/>
      <c r="B1357" s="660"/>
      <c r="C1357" s="661"/>
      <c r="D1357" s="81"/>
      <c r="E1357" s="637"/>
    </row>
    <row r="1358" spans="1:5" ht="19.5" hidden="1" customHeight="1">
      <c r="A1358" s="741" t="s">
        <v>351</v>
      </c>
      <c r="B1358" s="742"/>
      <c r="C1358" s="743"/>
      <c r="D1358" s="648">
        <f>+D1312+D1329+D1289+D1352+D1346+D1340</f>
        <v>0</v>
      </c>
      <c r="E1358" s="531" t="e">
        <f>+D1358/D1358</f>
        <v>#DIV/0!</v>
      </c>
    </row>
    <row r="1359" spans="1:5" ht="11.25" hidden="1" customHeight="1">
      <c r="B1359" s="309"/>
      <c r="C1359" s="447"/>
    </row>
    <row r="1360" spans="1:5" ht="11.25" hidden="1" customHeight="1">
      <c r="B1360" s="309"/>
      <c r="C1360" s="447"/>
    </row>
    <row r="1361" spans="1:5" ht="11.25" hidden="1" customHeight="1">
      <c r="B1361" s="309"/>
      <c r="C1361" s="447"/>
    </row>
    <row r="1362" spans="1:5" ht="11.25" hidden="1" customHeight="1">
      <c r="B1362" s="309"/>
      <c r="C1362" s="447"/>
    </row>
    <row r="1363" spans="1:5" ht="11.25" hidden="1" customHeight="1">
      <c r="B1363" s="309"/>
      <c r="C1363" s="447"/>
    </row>
    <row r="1364" spans="1:5" ht="11.25" hidden="1" customHeight="1">
      <c r="B1364" s="309"/>
      <c r="C1364" s="447"/>
    </row>
    <row r="1365" spans="1:5" ht="11.25" hidden="1" customHeight="1">
      <c r="B1365" s="564" t="s">
        <v>352</v>
      </c>
      <c r="D1365" s="565" t="s">
        <v>353</v>
      </c>
      <c r="E1365" s="366" t="s">
        <v>354</v>
      </c>
    </row>
    <row r="1366" spans="1:5" ht="11.25" hidden="1" customHeight="1">
      <c r="B1366" s="365"/>
    </row>
    <row r="1367" spans="1:5" ht="11.25" hidden="1" customHeight="1">
      <c r="A1367" s="735" t="s">
        <v>19</v>
      </c>
      <c r="B1367" s="735"/>
      <c r="C1367" s="758" t="s">
        <v>20</v>
      </c>
      <c r="D1367" s="755" t="s">
        <v>21</v>
      </c>
      <c r="E1367" s="750" t="s">
        <v>22</v>
      </c>
    </row>
    <row r="1368" spans="1:5" ht="11.25" hidden="1" customHeight="1">
      <c r="A1368" s="736"/>
      <c r="B1368" s="735"/>
      <c r="C1368" s="758"/>
      <c r="D1368" s="755"/>
      <c r="E1368" s="750"/>
    </row>
    <row r="1369" spans="1:5" ht="11.25" hidden="1" customHeight="1">
      <c r="A1369" s="656"/>
      <c r="B1369" s="657"/>
      <c r="C1369" s="658"/>
      <c r="D1369" s="75"/>
      <c r="E1369" s="659"/>
    </row>
    <row r="1370" spans="1:5" ht="11.25" hidden="1" customHeight="1">
      <c r="A1370" s="536" t="s">
        <v>23</v>
      </c>
      <c r="B1370" s="284" t="s">
        <v>24</v>
      </c>
      <c r="C1370" s="315" t="s">
        <v>25</v>
      </c>
      <c r="D1370" s="89">
        <f>+D1372+D1378+D1384+D1388+D1375</f>
        <v>0</v>
      </c>
      <c r="E1370" s="537" t="e">
        <f>+D1370/$D$1419</f>
        <v>#DIV/0!</v>
      </c>
    </row>
    <row r="1371" spans="1:5" ht="11.25" hidden="1" customHeight="1">
      <c r="A1371" s="536"/>
      <c r="B1371" s="284"/>
      <c r="C1371" s="318"/>
      <c r="D1371" s="89"/>
      <c r="E1371" s="537"/>
    </row>
    <row r="1372" spans="1:5" ht="11.25" hidden="1" customHeight="1">
      <c r="A1372" s="538" t="s">
        <v>26</v>
      </c>
      <c r="B1372" s="292" t="s">
        <v>27</v>
      </c>
      <c r="C1372" s="321" t="s">
        <v>28</v>
      </c>
      <c r="D1372" s="539">
        <f>SUM(D1373:D1373)</f>
        <v>0</v>
      </c>
      <c r="E1372" s="537" t="e">
        <f>+D1372/$D$1419</f>
        <v>#DIV/0!</v>
      </c>
    </row>
    <row r="1373" spans="1:5" ht="11.25" hidden="1" customHeight="1">
      <c r="A1373" s="499" t="s">
        <v>26</v>
      </c>
      <c r="B1373" s="90" t="s">
        <v>29</v>
      </c>
      <c r="C1373" s="316" t="s">
        <v>30</v>
      </c>
      <c r="D1373" s="81">
        <v>0</v>
      </c>
      <c r="E1373" s="540" t="e">
        <f>+D1373/$D$1419</f>
        <v>#DIV/0!</v>
      </c>
    </row>
    <row r="1374" spans="1:5" ht="11.25" hidden="1" customHeight="1">
      <c r="A1374" s="499"/>
      <c r="B1374" s="90"/>
      <c r="D1374" s="81"/>
      <c r="E1374" s="540"/>
    </row>
    <row r="1375" spans="1:5" ht="11.25" hidden="1" customHeight="1">
      <c r="A1375" s="502" t="s">
        <v>26</v>
      </c>
      <c r="B1375" s="541" t="s">
        <v>35</v>
      </c>
      <c r="C1375" s="503" t="s">
        <v>36</v>
      </c>
      <c r="D1375" s="539">
        <f>+D1376</f>
        <v>0</v>
      </c>
      <c r="E1375" s="537" t="e">
        <f>+D1375/$D$1419</f>
        <v>#DIV/0!</v>
      </c>
    </row>
    <row r="1376" spans="1:5" ht="11.25" hidden="1" customHeight="1">
      <c r="A1376" s="496" t="s">
        <v>26</v>
      </c>
      <c r="B1376" s="411" t="s">
        <v>37</v>
      </c>
      <c r="C1376" s="287" t="s">
        <v>38</v>
      </c>
      <c r="D1376" s="81">
        <v>0</v>
      </c>
      <c r="E1376" s="540" t="e">
        <f>+D1376/$D$1419</f>
        <v>#DIV/0!</v>
      </c>
    </row>
    <row r="1377" spans="1:6" ht="11.25" hidden="1" customHeight="1">
      <c r="A1377" s="499"/>
      <c r="B1377" s="90"/>
      <c r="D1377" s="81"/>
      <c r="E1377" s="540"/>
    </row>
    <row r="1378" spans="1:6" ht="11.25" hidden="1" customHeight="1">
      <c r="A1378" s="538" t="s">
        <v>26</v>
      </c>
      <c r="B1378" s="292" t="s">
        <v>41</v>
      </c>
      <c r="C1378" s="321" t="s">
        <v>42</v>
      </c>
      <c r="D1378" s="539">
        <f>SUM(D1379:D1382)</f>
        <v>0</v>
      </c>
      <c r="E1378" s="537" t="e">
        <f>+D1378/$D$1419</f>
        <v>#DIV/0!</v>
      </c>
    </row>
    <row r="1379" spans="1:6" ht="11.25" hidden="1" customHeight="1">
      <c r="A1379" s="499" t="s">
        <v>26</v>
      </c>
      <c r="B1379" s="90" t="s">
        <v>43</v>
      </c>
      <c r="C1379" s="316" t="s">
        <v>44</v>
      </c>
      <c r="D1379" s="81">
        <v>0</v>
      </c>
      <c r="E1379" s="537" t="e">
        <f t="shared" ref="E1379:E1381" si="13">+D1379/$D$1419</f>
        <v>#DIV/0!</v>
      </c>
    </row>
    <row r="1380" spans="1:6" ht="11.25" hidden="1" customHeight="1">
      <c r="A1380" s="499" t="s">
        <v>26</v>
      </c>
      <c r="B1380" s="90" t="s">
        <v>45</v>
      </c>
      <c r="C1380" s="316" t="s">
        <v>46</v>
      </c>
      <c r="D1380" s="81">
        <f>+(D1372+D1375+D1379+D1382)/12</f>
        <v>0</v>
      </c>
      <c r="E1380" s="537" t="e">
        <f t="shared" si="13"/>
        <v>#DIV/0!</v>
      </c>
    </row>
    <row r="1381" spans="1:6" ht="11.25" hidden="1" customHeight="1">
      <c r="A1381" s="499"/>
      <c r="B1381" s="90" t="s">
        <v>47</v>
      </c>
      <c r="C1381" s="316" t="s">
        <v>48</v>
      </c>
      <c r="D1381" s="81">
        <v>0</v>
      </c>
      <c r="E1381" s="540" t="e">
        <f t="shared" si="13"/>
        <v>#DIV/0!</v>
      </c>
    </row>
    <row r="1382" spans="1:6" ht="11.25" hidden="1" customHeight="1">
      <c r="A1382" s="499" t="s">
        <v>26</v>
      </c>
      <c r="B1382" s="90" t="s">
        <v>342</v>
      </c>
      <c r="C1382" s="316" t="s">
        <v>343</v>
      </c>
      <c r="D1382" s="81">
        <v>0</v>
      </c>
      <c r="E1382" s="540" t="e">
        <f>+D1382/$D$1419</f>
        <v>#DIV/0!</v>
      </c>
    </row>
    <row r="1383" spans="1:6" ht="11.25" hidden="1" customHeight="1">
      <c r="A1383" s="499"/>
      <c r="B1383" s="90"/>
      <c r="D1383" s="81"/>
      <c r="E1383" s="540"/>
    </row>
    <row r="1384" spans="1:6" ht="21" hidden="1">
      <c r="A1384" s="502" t="s">
        <v>49</v>
      </c>
      <c r="B1384" s="542" t="s">
        <v>50</v>
      </c>
      <c r="C1384" s="330" t="s">
        <v>51</v>
      </c>
      <c r="D1384" s="539">
        <f>SUM(D1385:D1386)</f>
        <v>0</v>
      </c>
      <c r="E1384" s="537" t="e">
        <f>+D1384/$D$1419</f>
        <v>#DIV/0!</v>
      </c>
    </row>
    <row r="1385" spans="1:6" ht="20.399999999999999" hidden="1">
      <c r="A1385" s="279" t="s">
        <v>49</v>
      </c>
      <c r="B1385" s="277" t="s">
        <v>52</v>
      </c>
      <c r="C1385" s="334" t="s">
        <v>53</v>
      </c>
      <c r="D1385" s="81">
        <v>0</v>
      </c>
      <c r="E1385" s="540" t="e">
        <f>+D1385/$D$1419</f>
        <v>#DIV/0!</v>
      </c>
    </row>
    <row r="1386" spans="1:6" ht="10.199999999999999" hidden="1" customHeight="1">
      <c r="A1386" s="279" t="s">
        <v>49</v>
      </c>
      <c r="B1386" s="277" t="s">
        <v>54</v>
      </c>
      <c r="C1386" s="334" t="s">
        <v>55</v>
      </c>
      <c r="D1386" s="81">
        <v>0</v>
      </c>
      <c r="E1386" s="540" t="e">
        <f>+D1386/$D$1419</f>
        <v>#DIV/0!</v>
      </c>
    </row>
    <row r="1387" spans="1:6" ht="11.25" hidden="1" customHeight="1">
      <c r="A1387" s="288"/>
      <c r="B1387" s="277"/>
      <c r="C1387" s="337"/>
      <c r="D1387" s="81"/>
      <c r="E1387" s="540"/>
    </row>
    <row r="1388" spans="1:6" ht="21" hidden="1">
      <c r="A1388" s="502" t="s">
        <v>49</v>
      </c>
      <c r="B1388" s="542" t="s">
        <v>56</v>
      </c>
      <c r="C1388" s="330" t="s">
        <v>57</v>
      </c>
      <c r="D1388" s="539">
        <f>SUM(D1389:D1391)</f>
        <v>0</v>
      </c>
      <c r="E1388" s="537" t="e">
        <f>+D1388/$D$1419</f>
        <v>#DIV/0!</v>
      </c>
    </row>
    <row r="1389" spans="1:6" ht="20.399999999999999" hidden="1">
      <c r="A1389" s="279" t="s">
        <v>49</v>
      </c>
      <c r="B1389" s="277" t="s">
        <v>58</v>
      </c>
      <c r="C1389" s="334" t="s">
        <v>59</v>
      </c>
      <c r="D1389" s="81">
        <v>0</v>
      </c>
      <c r="E1389" s="540" t="e">
        <f>+D1389/$D$1419</f>
        <v>#DIV/0!</v>
      </c>
    </row>
    <row r="1390" spans="1:6" s="68" customFormat="1" ht="20.399999999999999" hidden="1">
      <c r="A1390" s="496" t="s">
        <v>49</v>
      </c>
      <c r="B1390" s="411" t="s">
        <v>60</v>
      </c>
      <c r="C1390" s="287" t="s">
        <v>61</v>
      </c>
      <c r="D1390" s="81">
        <v>0</v>
      </c>
      <c r="E1390" s="540" t="e">
        <f>+D1390/$D$1419</f>
        <v>#DIV/0!</v>
      </c>
      <c r="F1390" s="69"/>
    </row>
    <row r="1391" spans="1:6" ht="11.25" hidden="1" customHeight="1">
      <c r="A1391" s="496" t="s">
        <v>49</v>
      </c>
      <c r="B1391" s="411" t="s">
        <v>62</v>
      </c>
      <c r="C1391" s="287" t="s">
        <v>63</v>
      </c>
      <c r="D1391" s="81">
        <v>0</v>
      </c>
      <c r="E1391" s="540" t="e">
        <f>+D1391/$D$1419</f>
        <v>#DIV/0!</v>
      </c>
    </row>
    <row r="1392" spans="1:6" ht="11.25" hidden="1" customHeight="1">
      <c r="A1392" s="499"/>
      <c r="B1392" s="657"/>
      <c r="C1392" s="644"/>
      <c r="D1392" s="81"/>
      <c r="E1392" s="637"/>
    </row>
    <row r="1393" spans="1:5" ht="11.25" hidden="1" customHeight="1">
      <c r="A1393" s="499"/>
      <c r="B1393" s="657"/>
      <c r="C1393" s="644"/>
      <c r="D1393" s="81"/>
      <c r="E1393" s="637"/>
    </row>
    <row r="1394" spans="1:5" ht="11.25" hidden="1" customHeight="1">
      <c r="A1394" s="643" t="s">
        <v>64</v>
      </c>
      <c r="B1394" s="284" t="s">
        <v>205</v>
      </c>
      <c r="C1394" s="644" t="s">
        <v>65</v>
      </c>
      <c r="D1394" s="89">
        <f>+D1402+D1396+D1399</f>
        <v>0</v>
      </c>
      <c r="E1394" s="537" t="e">
        <f>+D1394/$D$1419</f>
        <v>#DIV/0!</v>
      </c>
    </row>
    <row r="1395" spans="1:5" ht="11.25" hidden="1" customHeight="1">
      <c r="A1395" s="499"/>
      <c r="B1395" s="501"/>
      <c r="C1395" s="554"/>
      <c r="D1395" s="81"/>
      <c r="E1395" s="637"/>
    </row>
    <row r="1396" spans="1:5" ht="11.25" hidden="1" customHeight="1">
      <c r="A1396" s="502" t="s">
        <v>64</v>
      </c>
      <c r="B1396" s="292">
        <v>1.01</v>
      </c>
      <c r="C1396" s="621" t="s">
        <v>67</v>
      </c>
      <c r="D1396" s="539">
        <f>+D1397</f>
        <v>0</v>
      </c>
      <c r="E1396" s="537" t="e">
        <f>+D1396/$D$1419</f>
        <v>#DIV/0!</v>
      </c>
    </row>
    <row r="1397" spans="1:5" ht="11.25" hidden="1" customHeight="1">
      <c r="A1397" s="279" t="s">
        <v>64</v>
      </c>
      <c r="B1397" s="90" t="s">
        <v>330</v>
      </c>
      <c r="C1397" s="662" t="s">
        <v>591</v>
      </c>
      <c r="D1397" s="81"/>
      <c r="E1397" s="637" t="e">
        <f>+D1397/$D$1419</f>
        <v>#DIV/0!</v>
      </c>
    </row>
    <row r="1398" spans="1:5" ht="11.25" hidden="1" customHeight="1">
      <c r="A1398" s="499"/>
      <c r="B1398" s="501"/>
      <c r="C1398" s="554"/>
      <c r="D1398" s="81"/>
      <c r="E1398" s="637"/>
    </row>
    <row r="1399" spans="1:5" ht="11.25" hidden="1" customHeight="1">
      <c r="A1399" s="502" t="s">
        <v>64</v>
      </c>
      <c r="B1399" s="292">
        <v>1.04</v>
      </c>
      <c r="C1399" s="621" t="s">
        <v>90</v>
      </c>
      <c r="D1399" s="539">
        <f>+D1400</f>
        <v>0</v>
      </c>
      <c r="E1399" s="537" t="e">
        <f>+D1399/$D$1419</f>
        <v>#DIV/0!</v>
      </c>
    </row>
    <row r="1400" spans="1:5" ht="11.25" hidden="1" customHeight="1">
      <c r="A1400" s="279" t="s">
        <v>64</v>
      </c>
      <c r="B1400" s="90" t="s">
        <v>97</v>
      </c>
      <c r="C1400" s="662" t="s">
        <v>98</v>
      </c>
      <c r="D1400" s="81"/>
      <c r="E1400" s="637" t="e">
        <f>+D1400/$D$1419</f>
        <v>#DIV/0!</v>
      </c>
    </row>
    <row r="1401" spans="1:5" ht="11.25" hidden="1" customHeight="1">
      <c r="A1401" s="499"/>
      <c r="B1401" s="501"/>
      <c r="C1401" s="554"/>
      <c r="D1401" s="81"/>
      <c r="E1401" s="637"/>
    </row>
    <row r="1402" spans="1:5" ht="11.25" hidden="1" customHeight="1">
      <c r="A1402" s="502" t="s">
        <v>64</v>
      </c>
      <c r="B1402" s="292" t="s">
        <v>251</v>
      </c>
      <c r="C1402" s="621" t="s">
        <v>103</v>
      </c>
      <c r="D1402" s="539">
        <f>+D1403+D1404</f>
        <v>0</v>
      </c>
      <c r="E1402" s="537" t="e">
        <f>+D1402/$D$1419</f>
        <v>#DIV/0!</v>
      </c>
    </row>
    <row r="1403" spans="1:5" ht="10.199999999999999" hidden="1">
      <c r="A1403" s="279" t="s">
        <v>64</v>
      </c>
      <c r="B1403" s="90" t="s">
        <v>108</v>
      </c>
      <c r="C1403" s="662" t="s">
        <v>109</v>
      </c>
      <c r="D1403" s="81">
        <v>0</v>
      </c>
      <c r="E1403" s="540" t="e">
        <f>+D1403/$D$1419</f>
        <v>#DIV/0!</v>
      </c>
    </row>
    <row r="1404" spans="1:5" ht="11.25" hidden="1" customHeight="1">
      <c r="A1404" s="279" t="s">
        <v>64</v>
      </c>
      <c r="B1404" s="90" t="s">
        <v>110</v>
      </c>
      <c r="C1404" s="662" t="s">
        <v>111</v>
      </c>
      <c r="D1404" s="81">
        <v>0</v>
      </c>
      <c r="E1404" s="540" t="e">
        <f>+D1404/$D$1419</f>
        <v>#DIV/0!</v>
      </c>
    </row>
    <row r="1405" spans="1:5" ht="11.25" hidden="1" customHeight="1">
      <c r="A1405" s="499"/>
      <c r="B1405" s="501"/>
      <c r="C1405" s="554"/>
      <c r="D1405" s="81"/>
      <c r="E1405" s="637"/>
    </row>
    <row r="1406" spans="1:5" ht="10.5" hidden="1">
      <c r="A1406" s="499"/>
      <c r="B1406" s="284"/>
      <c r="C1406" s="661"/>
      <c r="D1406" s="81"/>
      <c r="E1406" s="637"/>
    </row>
    <row r="1407" spans="1:5" ht="10.5" hidden="1">
      <c r="A1407" s="643" t="s">
        <v>64</v>
      </c>
      <c r="B1407" s="284">
        <v>2</v>
      </c>
      <c r="C1407" s="644" t="s">
        <v>122</v>
      </c>
      <c r="D1407" s="89">
        <f>+D1409</f>
        <v>0</v>
      </c>
      <c r="E1407" s="537" t="e">
        <f>+D1407/$D$1419</f>
        <v>#DIV/0!</v>
      </c>
    </row>
    <row r="1408" spans="1:5" ht="10.5" hidden="1">
      <c r="A1408" s="499"/>
      <c r="B1408" s="284"/>
      <c r="C1408" s="661"/>
      <c r="D1408" s="81"/>
      <c r="E1408" s="637"/>
    </row>
    <row r="1409" spans="1:5" ht="21" hidden="1">
      <c r="A1409" s="502" t="s">
        <v>64</v>
      </c>
      <c r="B1409" s="292" t="s">
        <v>131</v>
      </c>
      <c r="C1409" s="621" t="s">
        <v>132</v>
      </c>
      <c r="D1409" s="543">
        <f>+D1410+D1411</f>
        <v>0</v>
      </c>
      <c r="E1409" s="537" t="e">
        <f>+D1409/$D$1419</f>
        <v>#DIV/0!</v>
      </c>
    </row>
    <row r="1410" spans="1:5" ht="10.199999999999999" hidden="1">
      <c r="A1410" s="279" t="s">
        <v>64</v>
      </c>
      <c r="B1410" s="90" t="s">
        <v>254</v>
      </c>
      <c r="C1410" s="554" t="s">
        <v>255</v>
      </c>
      <c r="D1410" s="81">
        <v>0</v>
      </c>
      <c r="E1410" s="540" t="e">
        <f>+D1410/$D$1419</f>
        <v>#DIV/0!</v>
      </c>
    </row>
    <row r="1411" spans="1:5" ht="10.199999999999999" hidden="1">
      <c r="A1411" s="279" t="s">
        <v>64</v>
      </c>
      <c r="B1411" s="90" t="s">
        <v>240</v>
      </c>
      <c r="C1411" s="554" t="s">
        <v>241</v>
      </c>
      <c r="D1411" s="81">
        <v>0</v>
      </c>
      <c r="E1411" s="540" t="e">
        <f>+D1411/$D$1419</f>
        <v>#DIV/0!</v>
      </c>
    </row>
    <row r="1412" spans="1:5" ht="10.199999999999999" hidden="1">
      <c r="A1412" s="279"/>
      <c r="B1412" s="90"/>
      <c r="C1412" s="554"/>
      <c r="D1412" s="81"/>
      <c r="E1412" s="637"/>
    </row>
    <row r="1413" spans="1:5" ht="10.199999999999999" hidden="1">
      <c r="A1413" s="279"/>
      <c r="B1413" s="90"/>
      <c r="C1413" s="554"/>
      <c r="D1413" s="81"/>
      <c r="E1413" s="637"/>
    </row>
    <row r="1414" spans="1:5" ht="10.5" hidden="1">
      <c r="A1414" s="643">
        <v>4</v>
      </c>
      <c r="B1414" s="284" t="s">
        <v>191</v>
      </c>
      <c r="C1414" s="644" t="s">
        <v>192</v>
      </c>
      <c r="D1414" s="89">
        <f>+D1416</f>
        <v>0</v>
      </c>
      <c r="E1414" s="537" t="e">
        <f>+D1414/$D$1419</f>
        <v>#DIV/0!</v>
      </c>
    </row>
    <row r="1415" spans="1:5" ht="10.5" hidden="1">
      <c r="A1415" s="499"/>
      <c r="B1415" s="284"/>
      <c r="C1415" s="661"/>
      <c r="D1415" s="81"/>
      <c r="E1415" s="637"/>
    </row>
    <row r="1416" spans="1:5" ht="10.5" hidden="1">
      <c r="A1416" s="502">
        <v>4</v>
      </c>
      <c r="B1416" s="292" t="s">
        <v>193</v>
      </c>
      <c r="C1416" s="621" t="s">
        <v>194</v>
      </c>
      <c r="D1416" s="543">
        <f>+D1417</f>
        <v>0</v>
      </c>
      <c r="E1416" s="537" t="e">
        <f>+D1416/$D$1419</f>
        <v>#DIV/0!</v>
      </c>
    </row>
    <row r="1417" spans="1:5" ht="10.199999999999999" hidden="1">
      <c r="A1417" s="279">
        <v>4</v>
      </c>
      <c r="B1417" s="90" t="s">
        <v>195</v>
      </c>
      <c r="C1417" s="554" t="s">
        <v>196</v>
      </c>
      <c r="D1417" s="81">
        <v>0</v>
      </c>
      <c r="E1417" s="540" t="e">
        <f>+D1417/$D$1419</f>
        <v>#DIV/0!</v>
      </c>
    </row>
    <row r="1418" spans="1:5" ht="10.5" hidden="1">
      <c r="A1418" s="499"/>
      <c r="B1418" s="660"/>
      <c r="C1418" s="661"/>
      <c r="D1418" s="81"/>
      <c r="E1418" s="637"/>
    </row>
    <row r="1419" spans="1:5" ht="15.6" hidden="1" customHeight="1">
      <c r="A1419" s="741" t="s">
        <v>355</v>
      </c>
      <c r="B1419" s="742"/>
      <c r="C1419" s="743"/>
      <c r="D1419" s="648">
        <f>+D1394+D1407+D1370+D1414</f>
        <v>0</v>
      </c>
      <c r="E1419" s="531" t="e">
        <f>+D1419/D1419</f>
        <v>#DIV/0!</v>
      </c>
    </row>
    <row r="1420" spans="1:5" ht="10.5">
      <c r="C1420" s="480"/>
      <c r="D1420" s="350"/>
    </row>
    <row r="1421" spans="1:5" ht="10.5">
      <c r="C1421" s="480"/>
      <c r="D1421" s="350"/>
    </row>
    <row r="1422" spans="1:5" ht="10.5">
      <c r="C1422" s="480"/>
      <c r="D1422" s="350"/>
    </row>
    <row r="1423" spans="1:5" ht="10.5">
      <c r="C1423" s="480"/>
      <c r="D1423" s="350"/>
    </row>
    <row r="1424" spans="1:5" ht="10.5">
      <c r="C1424" s="480"/>
      <c r="D1424" s="350"/>
    </row>
    <row r="1425" spans="1:5" ht="10.5">
      <c r="B1425" s="564" t="s">
        <v>356</v>
      </c>
      <c r="D1425" s="565" t="s">
        <v>357</v>
      </c>
    </row>
    <row r="1426" spans="1:5" ht="10.5">
      <c r="C1426" s="480"/>
      <c r="D1426" s="350"/>
    </row>
    <row r="1427" spans="1:5" ht="10.199999999999999">
      <c r="A1427" s="735" t="s">
        <v>19</v>
      </c>
      <c r="B1427" s="735"/>
      <c r="C1427" s="758" t="s">
        <v>20</v>
      </c>
      <c r="D1427" s="755" t="s">
        <v>21</v>
      </c>
      <c r="E1427" s="750" t="s">
        <v>22</v>
      </c>
    </row>
    <row r="1428" spans="1:5" ht="10.199999999999999">
      <c r="A1428" s="735"/>
      <c r="B1428" s="735"/>
      <c r="C1428" s="758"/>
      <c r="D1428" s="755"/>
      <c r="E1428" s="750"/>
    </row>
    <row r="1429" spans="1:5" ht="10.5">
      <c r="A1429" s="532"/>
      <c r="B1429" s="533"/>
      <c r="C1429" s="353"/>
      <c r="D1429" s="534"/>
      <c r="E1429" s="535"/>
    </row>
    <row r="1430" spans="1:5" ht="10.5">
      <c r="A1430" s="536" t="s">
        <v>23</v>
      </c>
      <c r="B1430" s="284" t="s">
        <v>24</v>
      </c>
      <c r="C1430" s="315" t="s">
        <v>25</v>
      </c>
      <c r="D1430" s="89">
        <f>+D1432+D1439+D1444+D1448+D1436</f>
        <v>-3000000</v>
      </c>
      <c r="E1430" s="537">
        <f>+D1430/$D$1555</f>
        <v>1</v>
      </c>
    </row>
    <row r="1431" spans="1:5" ht="10.5">
      <c r="A1431" s="536"/>
      <c r="B1431" s="284"/>
      <c r="C1431" s="318"/>
      <c r="D1431" s="89"/>
      <c r="E1431" s="537"/>
    </row>
    <row r="1432" spans="1:5" ht="10.5" hidden="1">
      <c r="A1432" s="538" t="s">
        <v>26</v>
      </c>
      <c r="B1432" s="292" t="s">
        <v>27</v>
      </c>
      <c r="C1432" s="321" t="s">
        <v>28</v>
      </c>
      <c r="D1432" s="539">
        <f>SUM(D1433:D1434)</f>
        <v>0</v>
      </c>
      <c r="E1432" s="537">
        <f>+D1432/$D$1555</f>
        <v>0</v>
      </c>
    </row>
    <row r="1433" spans="1:5" ht="10.199999999999999" hidden="1">
      <c r="A1433" s="499" t="s">
        <v>26</v>
      </c>
      <c r="B1433" s="90" t="s">
        <v>29</v>
      </c>
      <c r="C1433" s="316" t="s">
        <v>30</v>
      </c>
      <c r="D1433" s="81">
        <f>+D1560+D1670</f>
        <v>0</v>
      </c>
      <c r="E1433" s="540">
        <f>+D1433/$D$1555</f>
        <v>0</v>
      </c>
    </row>
    <row r="1434" spans="1:5" ht="10.199999999999999" hidden="1">
      <c r="A1434" s="499" t="s">
        <v>26</v>
      </c>
      <c r="B1434" s="90" t="s">
        <v>31</v>
      </c>
      <c r="C1434" s="316" t="s">
        <v>32</v>
      </c>
      <c r="D1434" s="81">
        <f>+D1604</f>
        <v>0</v>
      </c>
      <c r="E1434" s="540">
        <f>+D1434/$D$1555</f>
        <v>0</v>
      </c>
    </row>
    <row r="1435" spans="1:5" ht="10.199999999999999" hidden="1">
      <c r="A1435" s="499"/>
      <c r="B1435" s="90"/>
      <c r="D1435" s="81"/>
      <c r="E1435" s="540"/>
    </row>
    <row r="1436" spans="1:5" ht="10.5" hidden="1">
      <c r="A1436" s="538" t="s">
        <v>26</v>
      </c>
      <c r="B1436" s="292" t="s">
        <v>35</v>
      </c>
      <c r="C1436" s="321" t="s">
        <v>36</v>
      </c>
      <c r="D1436" s="539">
        <f>+D1437</f>
        <v>0</v>
      </c>
      <c r="E1436" s="537">
        <f>+D1436/$D$1555</f>
        <v>0</v>
      </c>
    </row>
    <row r="1437" spans="1:5" ht="10.199999999999999" hidden="1">
      <c r="A1437" s="499" t="s">
        <v>26</v>
      </c>
      <c r="B1437" s="90" t="s">
        <v>37</v>
      </c>
      <c r="C1437" s="316" t="s">
        <v>38</v>
      </c>
      <c r="D1437" s="81">
        <f>+D1561</f>
        <v>0</v>
      </c>
      <c r="E1437" s="540">
        <f>+D1437/$D$1555</f>
        <v>0</v>
      </c>
    </row>
    <row r="1438" spans="1:5" ht="10.199999999999999" hidden="1">
      <c r="A1438" s="499"/>
      <c r="B1438" s="90"/>
      <c r="D1438" s="81"/>
      <c r="E1438" s="540"/>
    </row>
    <row r="1439" spans="1:5" ht="10.5">
      <c r="A1439" s="538" t="s">
        <v>26</v>
      </c>
      <c r="B1439" s="292" t="s">
        <v>41</v>
      </c>
      <c r="C1439" s="321" t="s">
        <v>42</v>
      </c>
      <c r="D1439" s="539">
        <f>SUM(D1440:D1442)</f>
        <v>-3000000</v>
      </c>
      <c r="E1439" s="537">
        <f>+D1439/$D$1555</f>
        <v>1</v>
      </c>
    </row>
    <row r="1440" spans="1:5" ht="10.199999999999999" hidden="1">
      <c r="A1440" s="499" t="s">
        <v>26</v>
      </c>
      <c r="B1440" s="90" t="s">
        <v>43</v>
      </c>
      <c r="C1440" s="316" t="s">
        <v>44</v>
      </c>
      <c r="D1440" s="81">
        <f>+D1562+D1671</f>
        <v>0</v>
      </c>
      <c r="E1440" s="540">
        <f>+D1440/$D$1555</f>
        <v>0</v>
      </c>
    </row>
    <row r="1441" spans="1:5" ht="10.199999999999999" hidden="1">
      <c r="A1441" s="499" t="s">
        <v>26</v>
      </c>
      <c r="B1441" s="90" t="s">
        <v>45</v>
      </c>
      <c r="C1441" s="316" t="s">
        <v>46</v>
      </c>
      <c r="D1441" s="81">
        <f>+D1563+D1672</f>
        <v>0</v>
      </c>
      <c r="E1441" s="540">
        <f>+D1441/$D$1555</f>
        <v>0</v>
      </c>
    </row>
    <row r="1442" spans="1:5" ht="10.199999999999999">
      <c r="A1442" s="499" t="s">
        <v>26</v>
      </c>
      <c r="B1442" s="90" t="s">
        <v>47</v>
      </c>
      <c r="C1442" s="316" t="s">
        <v>48</v>
      </c>
      <c r="D1442" s="81">
        <f>+D1564+D1656+D1606</f>
        <v>-3000000</v>
      </c>
      <c r="E1442" s="540">
        <f>+D1442/$D$1555</f>
        <v>1</v>
      </c>
    </row>
    <row r="1443" spans="1:5" ht="10.5">
      <c r="A1443" s="499"/>
      <c r="B1443" s="90"/>
      <c r="D1443" s="81"/>
      <c r="E1443" s="537"/>
    </row>
    <row r="1444" spans="1:5" ht="21" hidden="1">
      <c r="A1444" s="502" t="s">
        <v>49</v>
      </c>
      <c r="B1444" s="542" t="s">
        <v>50</v>
      </c>
      <c r="C1444" s="330" t="s">
        <v>51</v>
      </c>
      <c r="D1444" s="543">
        <f>SUM(D1445:D1446)</f>
        <v>0</v>
      </c>
      <c r="E1444" s="537">
        <f>+D1444/$D$1555</f>
        <v>0</v>
      </c>
    </row>
    <row r="1445" spans="1:5" ht="20.399999999999999" hidden="1">
      <c r="A1445" s="279" t="s">
        <v>49</v>
      </c>
      <c r="B1445" s="277" t="s">
        <v>52</v>
      </c>
      <c r="C1445" s="334" t="s">
        <v>53</v>
      </c>
      <c r="D1445" s="544">
        <f>+D1565+D1673</f>
        <v>0</v>
      </c>
      <c r="E1445" s="540">
        <f>+D1445/$D$1555</f>
        <v>0</v>
      </c>
    </row>
    <row r="1446" spans="1:5" ht="10.199999999999999" hidden="1">
      <c r="A1446" s="279" t="s">
        <v>49</v>
      </c>
      <c r="B1446" s="277" t="s">
        <v>54</v>
      </c>
      <c r="C1446" s="334" t="s">
        <v>55</v>
      </c>
      <c r="D1446" s="544">
        <f>+D1566+D1674</f>
        <v>0</v>
      </c>
      <c r="E1446" s="540">
        <f>+D1446/$D$1555</f>
        <v>0</v>
      </c>
    </row>
    <row r="1447" spans="1:5" ht="10.5" hidden="1">
      <c r="A1447" s="288"/>
      <c r="B1447" s="277"/>
      <c r="C1447" s="337"/>
      <c r="D1447" s="544"/>
      <c r="E1447" s="537"/>
    </row>
    <row r="1448" spans="1:5" ht="21" hidden="1">
      <c r="A1448" s="502" t="s">
        <v>49</v>
      </c>
      <c r="B1448" s="542" t="s">
        <v>56</v>
      </c>
      <c r="C1448" s="330" t="s">
        <v>57</v>
      </c>
      <c r="D1448" s="543">
        <f>SUM(D1449:D1451)</f>
        <v>0</v>
      </c>
      <c r="E1448" s="537">
        <f>+D1448/$D$1555</f>
        <v>0</v>
      </c>
    </row>
    <row r="1449" spans="1:5" ht="20.399999999999999" hidden="1">
      <c r="A1449" s="279" t="s">
        <v>49</v>
      </c>
      <c r="B1449" s="277" t="s">
        <v>58</v>
      </c>
      <c r="C1449" s="334" t="s">
        <v>59</v>
      </c>
      <c r="D1449" s="544">
        <f>+D1567+D1675</f>
        <v>0</v>
      </c>
      <c r="E1449" s="540">
        <f>+D1449/$D$1555</f>
        <v>0</v>
      </c>
    </row>
    <row r="1450" spans="1:5" ht="20.399999999999999" hidden="1">
      <c r="A1450" s="496" t="s">
        <v>49</v>
      </c>
      <c r="B1450" s="411" t="s">
        <v>60</v>
      </c>
      <c r="C1450" s="287" t="s">
        <v>61</v>
      </c>
      <c r="D1450" s="544">
        <f>+D1568+D1676</f>
        <v>0</v>
      </c>
      <c r="E1450" s="540">
        <f>+D1450/$D$1555</f>
        <v>0</v>
      </c>
    </row>
    <row r="1451" spans="1:5" ht="10.199999999999999" hidden="1">
      <c r="A1451" s="496" t="s">
        <v>49</v>
      </c>
      <c r="B1451" s="411" t="s">
        <v>62</v>
      </c>
      <c r="C1451" s="287" t="s">
        <v>63</v>
      </c>
      <c r="D1451" s="544">
        <f>+D1569+D1677</f>
        <v>0</v>
      </c>
      <c r="E1451" s="540">
        <f>+D1451/$D$1555</f>
        <v>0</v>
      </c>
    </row>
    <row r="1452" spans="1:5" ht="10.5" hidden="1">
      <c r="A1452" s="288"/>
      <c r="B1452" s="277"/>
      <c r="C1452" s="556"/>
      <c r="D1452" s="544"/>
      <c r="E1452" s="537"/>
    </row>
    <row r="1453" spans="1:5" ht="10.5" hidden="1">
      <c r="A1453" s="288"/>
      <c r="B1453" s="277"/>
      <c r="C1453" s="337"/>
      <c r="D1453" s="544"/>
      <c r="E1453" s="537"/>
    </row>
    <row r="1454" spans="1:5" ht="10.5" hidden="1">
      <c r="A1454" s="536" t="s">
        <v>64</v>
      </c>
      <c r="B1454" s="284" t="s">
        <v>205</v>
      </c>
      <c r="C1454" s="315" t="s">
        <v>65</v>
      </c>
      <c r="D1454" s="89">
        <f>+D1456+D1462+D1473++D1466+D1479+D1483+D1476+D1459</f>
        <v>0</v>
      </c>
      <c r="E1454" s="537">
        <f>+D1454/$D$1555</f>
        <v>0</v>
      </c>
    </row>
    <row r="1455" spans="1:5" ht="10.5" hidden="1">
      <c r="A1455" s="536"/>
      <c r="B1455" s="284"/>
      <c r="C1455" s="318"/>
      <c r="D1455" s="89"/>
      <c r="E1455" s="537"/>
    </row>
    <row r="1456" spans="1:5" ht="10.5" hidden="1">
      <c r="A1456" s="538" t="s">
        <v>64</v>
      </c>
      <c r="B1456" s="292" t="s">
        <v>66</v>
      </c>
      <c r="C1456" s="321" t="s">
        <v>67</v>
      </c>
      <c r="D1456" s="539">
        <f>+D1457</f>
        <v>0</v>
      </c>
      <c r="E1456" s="537">
        <f>+D1456/$D$1555</f>
        <v>0</v>
      </c>
    </row>
    <row r="1457" spans="1:5" ht="10.199999999999999" hidden="1">
      <c r="A1457" s="499" t="s">
        <v>64</v>
      </c>
      <c r="B1457" s="90" t="s">
        <v>70</v>
      </c>
      <c r="C1457" s="316" t="s">
        <v>71</v>
      </c>
      <c r="D1457" s="81">
        <f>+D1678</f>
        <v>0</v>
      </c>
      <c r="E1457" s="540">
        <f>+D1457/$D$1555</f>
        <v>0</v>
      </c>
    </row>
    <row r="1458" spans="1:5" ht="10.199999999999999" hidden="1">
      <c r="A1458" s="499"/>
      <c r="B1458" s="90"/>
      <c r="D1458" s="81"/>
      <c r="E1458" s="540"/>
    </row>
    <row r="1459" spans="1:5" ht="10.5" hidden="1">
      <c r="A1459" s="538" t="s">
        <v>64</v>
      </c>
      <c r="B1459" s="292" t="s">
        <v>72</v>
      </c>
      <c r="C1459" s="321" t="s">
        <v>73</v>
      </c>
      <c r="D1459" s="539">
        <f>+D1460</f>
        <v>0</v>
      </c>
      <c r="E1459" s="537">
        <f>+D1459/$D$1555</f>
        <v>0</v>
      </c>
    </row>
    <row r="1460" spans="1:5" ht="10.199999999999999" hidden="1">
      <c r="A1460" s="499" t="s">
        <v>64</v>
      </c>
      <c r="B1460" s="90" t="s">
        <v>358</v>
      </c>
      <c r="C1460" s="316" t="s">
        <v>359</v>
      </c>
      <c r="D1460" s="81">
        <f>+D1613</f>
        <v>0</v>
      </c>
      <c r="E1460" s="540">
        <f>+D1460/$D$1555</f>
        <v>0</v>
      </c>
    </row>
    <row r="1461" spans="1:5" ht="10.199999999999999" hidden="1">
      <c r="A1461" s="499"/>
      <c r="B1461" s="90"/>
      <c r="D1461" s="81"/>
      <c r="E1461" s="540"/>
    </row>
    <row r="1462" spans="1:5" ht="10.5" hidden="1">
      <c r="A1462" s="538" t="s">
        <v>64</v>
      </c>
      <c r="B1462" s="292">
        <v>1.03</v>
      </c>
      <c r="C1462" s="321" t="s">
        <v>78</v>
      </c>
      <c r="D1462" s="539">
        <f>SUM(D1463:D1464)</f>
        <v>0</v>
      </c>
      <c r="E1462" s="537">
        <f>+D1462/$D$1555</f>
        <v>0</v>
      </c>
    </row>
    <row r="1463" spans="1:5" ht="10.199999999999999" hidden="1">
      <c r="A1463" s="499" t="s">
        <v>64</v>
      </c>
      <c r="B1463" s="90" t="s">
        <v>79</v>
      </c>
      <c r="C1463" s="316" t="s">
        <v>80</v>
      </c>
      <c r="D1463" s="81">
        <f>+D1679+D1570</f>
        <v>0</v>
      </c>
      <c r="E1463" s="540">
        <f>+D1463/$D$1555</f>
        <v>0</v>
      </c>
    </row>
    <row r="1464" spans="1:5" ht="10.199999999999999" hidden="1">
      <c r="A1464" s="499" t="s">
        <v>64</v>
      </c>
      <c r="B1464" s="90" t="s">
        <v>81</v>
      </c>
      <c r="C1464" s="316" t="s">
        <v>82</v>
      </c>
      <c r="D1464" s="81">
        <f>+D1680+D1571</f>
        <v>0</v>
      </c>
      <c r="E1464" s="540">
        <f>+D1464/$D$1555</f>
        <v>0</v>
      </c>
    </row>
    <row r="1465" spans="1:5" ht="10.199999999999999" hidden="1">
      <c r="A1465" s="499"/>
      <c r="B1465" s="90"/>
      <c r="D1465" s="81"/>
      <c r="E1465" s="540"/>
    </row>
    <row r="1466" spans="1:5" ht="12.9" hidden="1" customHeight="1">
      <c r="A1466" s="538" t="s">
        <v>64</v>
      </c>
      <c r="B1466" s="292">
        <v>1.04</v>
      </c>
      <c r="C1466" s="321" t="s">
        <v>90</v>
      </c>
      <c r="D1466" s="539">
        <f>SUM(D1467:D1471)</f>
        <v>0</v>
      </c>
      <c r="E1466" s="537">
        <f>+D1466/D1555</f>
        <v>0</v>
      </c>
    </row>
    <row r="1467" spans="1:5" ht="12.9" hidden="1" customHeight="1">
      <c r="A1467" s="499" t="s">
        <v>64</v>
      </c>
      <c r="B1467" s="90" t="s">
        <v>360</v>
      </c>
      <c r="C1467" s="316" t="s">
        <v>361</v>
      </c>
      <c r="D1467" s="81">
        <f>+D1657</f>
        <v>0</v>
      </c>
      <c r="E1467" s="540">
        <f>+D1467/D1555</f>
        <v>0</v>
      </c>
    </row>
    <row r="1468" spans="1:5" ht="10.199999999999999" hidden="1">
      <c r="A1468" s="499" t="s">
        <v>64</v>
      </c>
      <c r="B1468" s="90" t="s">
        <v>207</v>
      </c>
      <c r="C1468" s="316" t="s">
        <v>216</v>
      </c>
      <c r="D1468" s="81">
        <f>+D1658</f>
        <v>0</v>
      </c>
      <c r="E1468" s="540">
        <f>+D1468/$D$1555</f>
        <v>0</v>
      </c>
    </row>
    <row r="1469" spans="1:5" ht="10.199999999999999" hidden="1">
      <c r="A1469" s="499" t="s">
        <v>64</v>
      </c>
      <c r="B1469" s="90" t="s">
        <v>91</v>
      </c>
      <c r="C1469" s="316" t="s">
        <v>92</v>
      </c>
      <c r="D1469" s="81">
        <f>+D1572</f>
        <v>0</v>
      </c>
      <c r="E1469" s="540">
        <f>+D1469/$D$1555</f>
        <v>0</v>
      </c>
    </row>
    <row r="1470" spans="1:5" ht="10.199999999999999" hidden="1">
      <c r="A1470" s="499" t="s">
        <v>64</v>
      </c>
      <c r="B1470" s="90" t="s">
        <v>95</v>
      </c>
      <c r="C1470" s="316" t="s">
        <v>96</v>
      </c>
      <c r="D1470" s="81">
        <f>+D1573+D1614</f>
        <v>0</v>
      </c>
      <c r="E1470" s="540">
        <f>+D1470/$D$1555</f>
        <v>0</v>
      </c>
    </row>
    <row r="1471" spans="1:5" ht="10.199999999999999" hidden="1">
      <c r="A1471" s="499" t="s">
        <v>64</v>
      </c>
      <c r="B1471" s="90" t="s">
        <v>97</v>
      </c>
      <c r="C1471" s="316" t="s">
        <v>98</v>
      </c>
      <c r="D1471" s="81">
        <f>+D1574+D1615</f>
        <v>0</v>
      </c>
      <c r="E1471" s="540">
        <f>+D1471/$D$1555</f>
        <v>0</v>
      </c>
    </row>
    <row r="1472" spans="1:5" ht="10.199999999999999" hidden="1">
      <c r="A1472" s="499"/>
      <c r="B1472" s="90"/>
      <c r="D1472" s="81"/>
      <c r="E1472" s="540"/>
    </row>
    <row r="1473" spans="1:6" ht="10.5" hidden="1">
      <c r="A1473" s="538" t="s">
        <v>64</v>
      </c>
      <c r="B1473" s="292">
        <v>1.05</v>
      </c>
      <c r="C1473" s="321" t="s">
        <v>362</v>
      </c>
      <c r="D1473" s="539">
        <f>SUM(D1474:D1474)</f>
        <v>0</v>
      </c>
      <c r="E1473" s="537">
        <f>+D1473/$D$1555</f>
        <v>0</v>
      </c>
      <c r="F1473" s="316"/>
    </row>
    <row r="1474" spans="1:6" ht="10.5" hidden="1">
      <c r="A1474" s="499" t="s">
        <v>64</v>
      </c>
      <c r="B1474" s="90" t="s">
        <v>249</v>
      </c>
      <c r="C1474" s="316" t="s">
        <v>250</v>
      </c>
      <c r="D1474" s="81">
        <f>+D1575+D1616</f>
        <v>0</v>
      </c>
      <c r="E1474" s="540">
        <f>+D1474/$D$1555</f>
        <v>0</v>
      </c>
      <c r="F1474" s="322"/>
    </row>
    <row r="1475" spans="1:6" ht="10.199999999999999" hidden="1">
      <c r="A1475" s="499"/>
      <c r="B1475" s="90"/>
      <c r="D1475" s="81"/>
      <c r="E1475" s="540"/>
    </row>
    <row r="1476" spans="1:6" ht="10.5" hidden="1">
      <c r="A1476" s="538" t="s">
        <v>64</v>
      </c>
      <c r="B1476" s="292" t="s">
        <v>99</v>
      </c>
      <c r="C1476" s="321" t="s">
        <v>280</v>
      </c>
      <c r="D1476" s="539">
        <f>+D1477</f>
        <v>0</v>
      </c>
      <c r="E1476" s="537">
        <f>+D1476/D1555</f>
        <v>0</v>
      </c>
    </row>
    <row r="1477" spans="1:6" ht="10.199999999999999" hidden="1">
      <c r="A1477" s="499" t="s">
        <v>64</v>
      </c>
      <c r="B1477" s="90" t="s">
        <v>101</v>
      </c>
      <c r="C1477" s="316" t="s">
        <v>102</v>
      </c>
      <c r="D1477" s="81">
        <f>+D1682</f>
        <v>0</v>
      </c>
      <c r="E1477" s="540">
        <f>+D1477/$D$1555</f>
        <v>0</v>
      </c>
    </row>
    <row r="1478" spans="1:6" ht="10.199999999999999" hidden="1">
      <c r="A1478" s="499"/>
      <c r="B1478" s="90"/>
      <c r="D1478" s="81"/>
      <c r="E1478" s="540"/>
    </row>
    <row r="1479" spans="1:6" ht="10.5" hidden="1">
      <c r="A1479" s="538" t="s">
        <v>64</v>
      </c>
      <c r="B1479" s="292">
        <v>1.07</v>
      </c>
      <c r="C1479" s="321" t="s">
        <v>282</v>
      </c>
      <c r="D1479" s="539">
        <f>SUM(D1480:D1481)</f>
        <v>0</v>
      </c>
      <c r="E1479" s="537">
        <f>+D1479/$D$1555</f>
        <v>0</v>
      </c>
    </row>
    <row r="1480" spans="1:6" ht="10.199999999999999" hidden="1">
      <c r="A1480" s="499" t="s">
        <v>64</v>
      </c>
      <c r="B1480" s="90" t="s">
        <v>363</v>
      </c>
      <c r="C1480" s="316" t="s">
        <v>364</v>
      </c>
      <c r="D1480" s="81">
        <f>+D1576</f>
        <v>0</v>
      </c>
      <c r="E1480" s="540">
        <f>+D1480/$D$1555</f>
        <v>0</v>
      </c>
    </row>
    <row r="1481" spans="1:6" ht="10.199999999999999" hidden="1">
      <c r="A1481" s="499" t="s">
        <v>64</v>
      </c>
      <c r="B1481" s="90" t="s">
        <v>283</v>
      </c>
      <c r="C1481" s="316" t="s">
        <v>284</v>
      </c>
      <c r="D1481" s="81">
        <f>+D1617+D1684</f>
        <v>0</v>
      </c>
      <c r="E1481" s="540"/>
    </row>
    <row r="1482" spans="1:6" ht="10.199999999999999" hidden="1">
      <c r="A1482" s="499"/>
      <c r="B1482" s="90"/>
      <c r="D1482" s="81"/>
      <c r="E1482" s="540"/>
    </row>
    <row r="1483" spans="1:6" ht="10.5" hidden="1">
      <c r="A1483" s="538" t="s">
        <v>64</v>
      </c>
      <c r="B1483" s="292" t="s">
        <v>251</v>
      </c>
      <c r="C1483" s="321" t="s">
        <v>103</v>
      </c>
      <c r="D1483" s="539">
        <f>SUM(D1484:D1487)</f>
        <v>0</v>
      </c>
      <c r="E1483" s="537">
        <f>+D1483/$D$1555</f>
        <v>0</v>
      </c>
    </row>
    <row r="1484" spans="1:6" ht="10.199999999999999" hidden="1">
      <c r="A1484" s="279" t="s">
        <v>64</v>
      </c>
      <c r="B1484" s="277" t="s">
        <v>110</v>
      </c>
      <c r="C1484" s="334" t="s">
        <v>111</v>
      </c>
      <c r="D1484" s="544">
        <f>+D1577</f>
        <v>0</v>
      </c>
      <c r="E1484" s="540">
        <f>+D1484/$D$1555</f>
        <v>0</v>
      </c>
    </row>
    <row r="1485" spans="1:6" ht="10.199999999999999" hidden="1">
      <c r="A1485" s="279" t="s">
        <v>64</v>
      </c>
      <c r="B1485" s="277" t="s">
        <v>108</v>
      </c>
      <c r="C1485" s="334" t="s">
        <v>109</v>
      </c>
      <c r="D1485" s="544">
        <f>+D1685+D1618</f>
        <v>0</v>
      </c>
      <c r="E1485" s="540">
        <f>+D1485/$D$1555</f>
        <v>0</v>
      </c>
    </row>
    <row r="1486" spans="1:6" ht="20.399999999999999" hidden="1">
      <c r="A1486" s="279" t="s">
        <v>64</v>
      </c>
      <c r="B1486" s="277" t="s">
        <v>114</v>
      </c>
      <c r="C1486" s="334" t="s">
        <v>115</v>
      </c>
      <c r="D1486" s="544">
        <v>0</v>
      </c>
      <c r="E1486" s="540">
        <f>+D1486/$D$1555</f>
        <v>0</v>
      </c>
    </row>
    <row r="1487" spans="1:6" ht="10.199999999999999" hidden="1">
      <c r="A1487" s="288" t="s">
        <v>64</v>
      </c>
      <c r="B1487" s="277" t="s">
        <v>116</v>
      </c>
      <c r="C1487" s="337" t="s">
        <v>117</v>
      </c>
      <c r="D1487" s="544">
        <f>+D1578</f>
        <v>0</v>
      </c>
      <c r="E1487" s="540">
        <f>+D1487/$D$1555</f>
        <v>0</v>
      </c>
    </row>
    <row r="1488" spans="1:6" ht="10.5" hidden="1">
      <c r="A1488" s="288"/>
      <c r="B1488" s="277"/>
      <c r="C1488" s="337"/>
      <c r="D1488" s="544"/>
      <c r="E1488" s="537"/>
    </row>
    <row r="1489" spans="1:6" ht="10.5" hidden="1">
      <c r="A1489" s="288"/>
      <c r="B1489" s="277"/>
      <c r="C1489" s="337"/>
      <c r="D1489" s="544"/>
      <c r="E1489" s="537"/>
    </row>
    <row r="1490" spans="1:6" s="68" customFormat="1" ht="10.5" hidden="1">
      <c r="A1490" s="603" t="s">
        <v>64</v>
      </c>
      <c r="B1490" s="284" t="s">
        <v>3</v>
      </c>
      <c r="C1490" s="441" t="s">
        <v>122</v>
      </c>
      <c r="D1490" s="89">
        <f>+D1504+D1513+D1517+D1492+D1499</f>
        <v>0</v>
      </c>
      <c r="E1490" s="537">
        <f>+D1490/$D$1555</f>
        <v>0</v>
      </c>
      <c r="F1490" s="69"/>
    </row>
    <row r="1491" spans="1:6" s="68" customFormat="1" ht="10.5" hidden="1">
      <c r="A1491" s="603"/>
      <c r="B1491" s="284"/>
      <c r="C1491" s="419"/>
      <c r="D1491" s="89"/>
      <c r="E1491" s="537"/>
      <c r="F1491" s="69"/>
    </row>
    <row r="1492" spans="1:6" s="68" customFormat="1" ht="10.5" hidden="1">
      <c r="A1492" s="603" t="s">
        <v>64</v>
      </c>
      <c r="B1492" s="284" t="s">
        <v>123</v>
      </c>
      <c r="C1492" s="419" t="s">
        <v>124</v>
      </c>
      <c r="D1492" s="89">
        <f>SUM(D1493:D1497)</f>
        <v>0</v>
      </c>
      <c r="E1492" s="537">
        <f t="shared" ref="E1492:E1497" si="14">+D1492/$D$1555</f>
        <v>0</v>
      </c>
      <c r="F1492" s="69"/>
    </row>
    <row r="1493" spans="1:6" s="68" customFormat="1" ht="10.199999999999999" hidden="1">
      <c r="A1493" s="279" t="s">
        <v>64</v>
      </c>
      <c r="B1493" s="277" t="s">
        <v>125</v>
      </c>
      <c r="C1493" s="306" t="s">
        <v>217</v>
      </c>
      <c r="D1493" s="81">
        <f>+D1686</f>
        <v>0</v>
      </c>
      <c r="E1493" s="540">
        <f t="shared" si="14"/>
        <v>0</v>
      </c>
      <c r="F1493" s="69"/>
    </row>
    <row r="1494" spans="1:6" s="68" customFormat="1" ht="10.199999999999999" hidden="1">
      <c r="A1494" s="279" t="s">
        <v>64</v>
      </c>
      <c r="B1494" s="277" t="s">
        <v>127</v>
      </c>
      <c r="C1494" s="306" t="s">
        <v>128</v>
      </c>
      <c r="D1494" s="81">
        <f>+D1687+D1579+D1619</f>
        <v>0</v>
      </c>
      <c r="E1494" s="540">
        <f t="shared" si="14"/>
        <v>0</v>
      </c>
      <c r="F1494" s="69"/>
    </row>
    <row r="1495" spans="1:6" s="68" customFormat="1" ht="10.199999999999999" hidden="1">
      <c r="A1495" s="279" t="s">
        <v>64</v>
      </c>
      <c r="B1495" s="277" t="s">
        <v>365</v>
      </c>
      <c r="C1495" s="306" t="s">
        <v>366</v>
      </c>
      <c r="D1495" s="81">
        <f>+D1620+D1688</f>
        <v>0</v>
      </c>
      <c r="E1495" s="540">
        <f t="shared" si="14"/>
        <v>0</v>
      </c>
      <c r="F1495" s="69"/>
    </row>
    <row r="1496" spans="1:6" s="68" customFormat="1" ht="10.199999999999999" hidden="1">
      <c r="A1496" s="279" t="s">
        <v>64</v>
      </c>
      <c r="B1496" s="277" t="s">
        <v>129</v>
      </c>
      <c r="C1496" s="306" t="s">
        <v>130</v>
      </c>
      <c r="D1496" s="81">
        <f>+D1689+D1580+D1621</f>
        <v>0</v>
      </c>
      <c r="E1496" s="540">
        <f t="shared" si="14"/>
        <v>0</v>
      </c>
      <c r="F1496" s="69"/>
    </row>
    <row r="1497" spans="1:6" s="68" customFormat="1" ht="10.199999999999999" hidden="1">
      <c r="A1497" s="279" t="s">
        <v>64</v>
      </c>
      <c r="B1497" s="277" t="s">
        <v>218</v>
      </c>
      <c r="C1497" s="306" t="s">
        <v>219</v>
      </c>
      <c r="D1497" s="81">
        <f>+D1581+D1690</f>
        <v>0</v>
      </c>
      <c r="E1497" s="540">
        <f t="shared" si="14"/>
        <v>0</v>
      </c>
      <c r="F1497" s="69"/>
    </row>
    <row r="1498" spans="1:6" s="68" customFormat="1" ht="10.5" hidden="1">
      <c r="A1498" s="603"/>
      <c r="B1498" s="284"/>
      <c r="C1498" s="419"/>
      <c r="D1498" s="89"/>
      <c r="E1498" s="537"/>
      <c r="F1498" s="69"/>
    </row>
    <row r="1499" spans="1:6" s="68" customFormat="1" ht="10.5" hidden="1">
      <c r="A1499" s="603" t="s">
        <v>64</v>
      </c>
      <c r="B1499" s="284" t="s">
        <v>236</v>
      </c>
      <c r="C1499" s="419" t="s">
        <v>237</v>
      </c>
      <c r="D1499" s="89">
        <f>SUM(D1500:D1502)</f>
        <v>0</v>
      </c>
      <c r="E1499" s="537">
        <f>+D1499/$D$1555</f>
        <v>0</v>
      </c>
      <c r="F1499" s="69"/>
    </row>
    <row r="1500" spans="1:6" s="68" customFormat="1" ht="10.199999999999999" hidden="1">
      <c r="A1500" s="279" t="s">
        <v>64</v>
      </c>
      <c r="B1500" s="277" t="s">
        <v>367</v>
      </c>
      <c r="C1500" s="306" t="s">
        <v>368</v>
      </c>
      <c r="D1500" s="81">
        <f>+D1622</f>
        <v>0</v>
      </c>
      <c r="E1500" s="540">
        <f>+D1500/$D$1555</f>
        <v>0</v>
      </c>
      <c r="F1500" s="69"/>
    </row>
    <row r="1501" spans="1:6" s="68" customFormat="1" ht="10.199999999999999" hidden="1">
      <c r="A1501" s="279" t="s">
        <v>64</v>
      </c>
      <c r="B1501" s="277" t="s">
        <v>285</v>
      </c>
      <c r="C1501" s="306" t="s">
        <v>286</v>
      </c>
      <c r="D1501" s="81">
        <f>+D1582+D1623</f>
        <v>0</v>
      </c>
      <c r="E1501" s="540">
        <f>+D1501/$D$1555</f>
        <v>0</v>
      </c>
      <c r="F1501" s="69"/>
    </row>
    <row r="1502" spans="1:6" s="68" customFormat="1" ht="10.199999999999999" hidden="1">
      <c r="A1502" s="279" t="s">
        <v>64</v>
      </c>
      <c r="B1502" s="277" t="s">
        <v>583</v>
      </c>
      <c r="C1502" s="306" t="s">
        <v>584</v>
      </c>
      <c r="D1502" s="81">
        <f>+D1624</f>
        <v>0</v>
      </c>
      <c r="E1502" s="540">
        <f>+D1502/$D$1555</f>
        <v>0</v>
      </c>
      <c r="F1502" s="69"/>
    </row>
    <row r="1503" spans="1:6" s="68" customFormat="1" ht="10.5" hidden="1">
      <c r="A1503" s="603"/>
      <c r="B1503" s="284"/>
      <c r="C1503" s="419"/>
      <c r="D1503" s="89"/>
      <c r="E1503" s="537"/>
      <c r="F1503" s="69"/>
    </row>
    <row r="1504" spans="1:6" s="68" customFormat="1" ht="21" hidden="1">
      <c r="A1504" s="273" t="s">
        <v>64</v>
      </c>
      <c r="B1504" s="292">
        <v>2.0299999999999998</v>
      </c>
      <c r="C1504" s="622" t="s">
        <v>132</v>
      </c>
      <c r="D1504" s="539">
        <f>SUM(D1505:D1511)</f>
        <v>0</v>
      </c>
      <c r="E1504" s="537">
        <f t="shared" ref="E1504:E1511" si="15">+D1504/$D$1555</f>
        <v>0</v>
      </c>
      <c r="F1504" s="69"/>
    </row>
    <row r="1505" spans="1:6" s="68" customFormat="1" ht="10.199999999999999" hidden="1">
      <c r="A1505" s="80" t="s">
        <v>64</v>
      </c>
      <c r="B1505" s="90" t="s">
        <v>133</v>
      </c>
      <c r="C1505" s="68" t="s">
        <v>134</v>
      </c>
      <c r="D1505" s="81">
        <f>+D1625+D1583+D1659</f>
        <v>0</v>
      </c>
      <c r="E1505" s="540">
        <f t="shared" si="15"/>
        <v>0</v>
      </c>
      <c r="F1505" s="69"/>
    </row>
    <row r="1506" spans="1:6" s="68" customFormat="1" ht="10.199999999999999" hidden="1">
      <c r="A1506" s="80" t="s">
        <v>64</v>
      </c>
      <c r="B1506" s="90" t="s">
        <v>135</v>
      </c>
      <c r="C1506" s="68" t="s">
        <v>136</v>
      </c>
      <c r="D1506" s="81">
        <f>+D1626</f>
        <v>0</v>
      </c>
      <c r="E1506" s="540">
        <f t="shared" si="15"/>
        <v>0</v>
      </c>
      <c r="F1506" s="69"/>
    </row>
    <row r="1507" spans="1:6" s="68" customFormat="1" ht="10.199999999999999" hidden="1">
      <c r="A1507" s="80" t="s">
        <v>64</v>
      </c>
      <c r="B1507" s="90" t="s">
        <v>287</v>
      </c>
      <c r="C1507" s="68" t="s">
        <v>288</v>
      </c>
      <c r="D1507" s="81">
        <f>+D1627</f>
        <v>0</v>
      </c>
      <c r="E1507" s="540">
        <f t="shared" si="15"/>
        <v>0</v>
      </c>
      <c r="F1507" s="69"/>
    </row>
    <row r="1508" spans="1:6" s="68" customFormat="1" ht="10.199999999999999" hidden="1">
      <c r="A1508" s="80" t="s">
        <v>64</v>
      </c>
      <c r="B1508" s="90" t="s">
        <v>254</v>
      </c>
      <c r="C1508" s="68" t="s">
        <v>255</v>
      </c>
      <c r="D1508" s="81">
        <f>+D1584+D1691+D1628</f>
        <v>0</v>
      </c>
      <c r="E1508" s="540">
        <f t="shared" si="15"/>
        <v>0</v>
      </c>
      <c r="F1508" s="69"/>
    </row>
    <row r="1509" spans="1:6" s="68" customFormat="1" ht="10.199999999999999" hidden="1">
      <c r="A1509" s="80" t="s">
        <v>64</v>
      </c>
      <c r="B1509" s="90" t="s">
        <v>137</v>
      </c>
      <c r="C1509" s="68" t="s">
        <v>138</v>
      </c>
      <c r="D1509" s="81">
        <f>+D1629</f>
        <v>0</v>
      </c>
      <c r="E1509" s="540">
        <f t="shared" si="15"/>
        <v>0</v>
      </c>
      <c r="F1509" s="69"/>
    </row>
    <row r="1510" spans="1:6" s="68" customFormat="1" ht="10.199999999999999" hidden="1">
      <c r="A1510" s="80" t="s">
        <v>64</v>
      </c>
      <c r="B1510" s="90" t="s">
        <v>240</v>
      </c>
      <c r="C1510" s="68" t="s">
        <v>241</v>
      </c>
      <c r="D1510" s="81">
        <f>+D1692+D1585+D1630</f>
        <v>0</v>
      </c>
      <c r="E1510" s="540">
        <f t="shared" si="15"/>
        <v>0</v>
      </c>
      <c r="F1510" s="69"/>
    </row>
    <row r="1511" spans="1:6" s="68" customFormat="1" ht="10.199999999999999" hidden="1">
      <c r="A1511" s="80" t="s">
        <v>64</v>
      </c>
      <c r="B1511" s="90" t="s">
        <v>256</v>
      </c>
      <c r="C1511" s="68" t="s">
        <v>257</v>
      </c>
      <c r="D1511" s="81">
        <f>+D1586</f>
        <v>0</v>
      </c>
      <c r="E1511" s="540">
        <f t="shared" si="15"/>
        <v>0</v>
      </c>
      <c r="F1511" s="69"/>
    </row>
    <row r="1512" spans="1:6" s="68" customFormat="1" ht="10.199999999999999" hidden="1">
      <c r="A1512" s="80"/>
      <c r="B1512" s="90"/>
      <c r="D1512" s="81"/>
      <c r="E1512" s="540"/>
      <c r="F1512" s="69"/>
    </row>
    <row r="1513" spans="1:6" s="68" customFormat="1" ht="10.5" hidden="1">
      <c r="A1513" s="273" t="s">
        <v>64</v>
      </c>
      <c r="B1513" s="292">
        <v>2.04</v>
      </c>
      <c r="C1513" s="622" t="s">
        <v>220</v>
      </c>
      <c r="D1513" s="539">
        <f>SUM(D1514:D1515)</f>
        <v>0</v>
      </c>
      <c r="E1513" s="537">
        <f>+D1513/$D$1555</f>
        <v>0</v>
      </c>
      <c r="F1513" s="69"/>
    </row>
    <row r="1514" spans="1:6" s="68" customFormat="1" ht="10.199999999999999" hidden="1">
      <c r="A1514" s="80" t="s">
        <v>64</v>
      </c>
      <c r="B1514" s="90" t="s">
        <v>141</v>
      </c>
      <c r="C1514" s="68" t="s">
        <v>142</v>
      </c>
      <c r="D1514" s="81">
        <f>+D1693+D1631+D1587</f>
        <v>0</v>
      </c>
      <c r="E1514" s="540">
        <f>+D1514/$D$1555</f>
        <v>0</v>
      </c>
      <c r="F1514" s="69"/>
    </row>
    <row r="1515" spans="1:6" s="68" customFormat="1" ht="9" hidden="1" customHeight="1">
      <c r="A1515" s="80" t="s">
        <v>64</v>
      </c>
      <c r="B1515" s="90" t="s">
        <v>143</v>
      </c>
      <c r="C1515" s="68" t="s">
        <v>144</v>
      </c>
      <c r="D1515" s="81">
        <f>+D1694</f>
        <v>0</v>
      </c>
      <c r="E1515" s="540">
        <f>+D1515/$D$1555</f>
        <v>0</v>
      </c>
      <c r="F1515" s="69"/>
    </row>
    <row r="1516" spans="1:6" ht="10.199999999999999" hidden="1">
      <c r="A1516" s="288"/>
      <c r="B1516" s="277"/>
      <c r="C1516" s="337"/>
      <c r="D1516" s="544"/>
      <c r="E1516" s="540"/>
    </row>
    <row r="1517" spans="1:6" s="68" customFormat="1" ht="10.5" hidden="1">
      <c r="A1517" s="273" t="s">
        <v>64</v>
      </c>
      <c r="B1517" s="292">
        <v>2.99</v>
      </c>
      <c r="C1517" s="622" t="s">
        <v>209</v>
      </c>
      <c r="D1517" s="539">
        <f>SUM(D1518:D1525)</f>
        <v>0</v>
      </c>
      <c r="E1517" s="537">
        <f t="shared" ref="E1517:E1524" si="16">+D1517/$D$1555</f>
        <v>0</v>
      </c>
      <c r="F1517" s="69"/>
    </row>
    <row r="1518" spans="1:6" s="68" customFormat="1" ht="10.199999999999999" hidden="1">
      <c r="A1518" s="80" t="s">
        <v>64</v>
      </c>
      <c r="B1518" s="90" t="s">
        <v>147</v>
      </c>
      <c r="C1518" s="68" t="s">
        <v>148</v>
      </c>
      <c r="D1518" s="81">
        <f>+D1695+D1632</f>
        <v>0</v>
      </c>
      <c r="E1518" s="540">
        <f t="shared" si="16"/>
        <v>0</v>
      </c>
      <c r="F1518" s="69"/>
    </row>
    <row r="1519" spans="1:6" s="68" customFormat="1" ht="10.199999999999999" hidden="1">
      <c r="A1519" s="80" t="s">
        <v>64</v>
      </c>
      <c r="B1519" s="90" t="s">
        <v>149</v>
      </c>
      <c r="C1519" s="68" t="s">
        <v>150</v>
      </c>
      <c r="D1519" s="81">
        <f>+D1697+D1589</f>
        <v>0</v>
      </c>
      <c r="E1519" s="540">
        <f t="shared" si="16"/>
        <v>0</v>
      </c>
      <c r="F1519" s="69"/>
    </row>
    <row r="1520" spans="1:6" s="68" customFormat="1" ht="10.199999999999999" hidden="1">
      <c r="A1520" s="80" t="s">
        <v>64</v>
      </c>
      <c r="B1520" s="90" t="s">
        <v>369</v>
      </c>
      <c r="C1520" s="68" t="s">
        <v>370</v>
      </c>
      <c r="D1520" s="81">
        <f>+D1696+D1588+D1648</f>
        <v>0</v>
      </c>
      <c r="E1520" s="540">
        <f t="shared" si="16"/>
        <v>0</v>
      </c>
      <c r="F1520" s="69"/>
    </row>
    <row r="1521" spans="1:6" s="68" customFormat="1" ht="10.199999999999999" hidden="1">
      <c r="A1521" s="80" t="s">
        <v>64</v>
      </c>
      <c r="B1521" s="90" t="s">
        <v>151</v>
      </c>
      <c r="C1521" s="68" t="s">
        <v>152</v>
      </c>
      <c r="D1521" s="81">
        <f>+D1698+D1590+D1633</f>
        <v>0</v>
      </c>
      <c r="E1521" s="540">
        <f t="shared" si="16"/>
        <v>0</v>
      </c>
      <c r="F1521" s="69"/>
    </row>
    <row r="1522" spans="1:6" s="68" customFormat="1" ht="10.199999999999999" hidden="1">
      <c r="A1522" s="80" t="s">
        <v>64</v>
      </c>
      <c r="B1522" s="90" t="s">
        <v>153</v>
      </c>
      <c r="C1522" s="68" t="s">
        <v>154</v>
      </c>
      <c r="D1522" s="81">
        <f>+D1591+D1699+D1634</f>
        <v>0</v>
      </c>
      <c r="E1522" s="540">
        <f t="shared" si="16"/>
        <v>0</v>
      </c>
      <c r="F1522" s="69"/>
    </row>
    <row r="1523" spans="1:6" s="68" customFormat="1" ht="10.199999999999999" hidden="1">
      <c r="A1523" s="80" t="s">
        <v>64</v>
      </c>
      <c r="B1523" s="90" t="s">
        <v>155</v>
      </c>
      <c r="C1523" s="68" t="s">
        <v>156</v>
      </c>
      <c r="D1523" s="81">
        <f>+D1592</f>
        <v>0</v>
      </c>
      <c r="E1523" s="540">
        <f t="shared" si="16"/>
        <v>0</v>
      </c>
      <c r="F1523" s="69"/>
    </row>
    <row r="1524" spans="1:6" s="68" customFormat="1" ht="10.199999999999999" hidden="1">
      <c r="A1524" s="80" t="s">
        <v>64</v>
      </c>
      <c r="B1524" s="90" t="s">
        <v>289</v>
      </c>
      <c r="C1524" s="68" t="s">
        <v>290</v>
      </c>
      <c r="D1524" s="81">
        <f>+D1700</f>
        <v>0</v>
      </c>
      <c r="E1524" s="540">
        <f t="shared" si="16"/>
        <v>0</v>
      </c>
      <c r="F1524" s="69"/>
    </row>
    <row r="1525" spans="1:6" s="68" customFormat="1" ht="10.199999999999999" hidden="1">
      <c r="A1525" s="80" t="s">
        <v>64</v>
      </c>
      <c r="B1525" s="90" t="s">
        <v>291</v>
      </c>
      <c r="C1525" s="68" t="s">
        <v>292</v>
      </c>
      <c r="D1525" s="81">
        <f>+D1593+D1660</f>
        <v>0</v>
      </c>
      <c r="E1525" s="540">
        <f>+D1525/$D$1555</f>
        <v>0</v>
      </c>
      <c r="F1525" s="69"/>
    </row>
    <row r="1526" spans="1:6" ht="10.5" hidden="1">
      <c r="A1526" s="288"/>
      <c r="B1526" s="277"/>
      <c r="C1526" s="337"/>
      <c r="D1526" s="544"/>
      <c r="E1526" s="537"/>
      <c r="F1526" s="316"/>
    </row>
    <row r="1527" spans="1:6" ht="10.5" hidden="1">
      <c r="A1527" s="288"/>
      <c r="B1527" s="277"/>
      <c r="C1527" s="337"/>
      <c r="D1527" s="544"/>
      <c r="E1527" s="537"/>
    </row>
    <row r="1528" spans="1:6" s="68" customFormat="1" ht="10.5" hidden="1">
      <c r="A1528" s="603">
        <v>2</v>
      </c>
      <c r="B1528" s="284">
        <v>5</v>
      </c>
      <c r="C1528" s="441" t="s">
        <v>157</v>
      </c>
      <c r="D1528" s="89">
        <f>+D1530+D1537</f>
        <v>0</v>
      </c>
      <c r="E1528" s="537">
        <f>+D1528/$D$1555</f>
        <v>0</v>
      </c>
      <c r="F1528" s="69"/>
    </row>
    <row r="1529" spans="1:6" s="68" customFormat="1" ht="10.5" hidden="1">
      <c r="A1529" s="603"/>
      <c r="B1529" s="284"/>
      <c r="C1529" s="419"/>
      <c r="D1529" s="89"/>
      <c r="E1529" s="537"/>
      <c r="F1529" s="69"/>
    </row>
    <row r="1530" spans="1:6" s="68" customFormat="1" ht="10.5" hidden="1">
      <c r="A1530" s="273" t="s">
        <v>158</v>
      </c>
      <c r="B1530" s="292">
        <v>5.01</v>
      </c>
      <c r="C1530" s="622" t="s">
        <v>371</v>
      </c>
      <c r="D1530" s="539">
        <f>SUM(D1531:D1535)</f>
        <v>0</v>
      </c>
      <c r="E1530" s="537">
        <f t="shared" ref="E1530:E1535" si="17">+D1530/$D$1555</f>
        <v>0</v>
      </c>
      <c r="F1530" s="69"/>
    </row>
    <row r="1531" spans="1:6" s="68" customFormat="1" ht="10.199999999999999" hidden="1">
      <c r="A1531" s="80" t="s">
        <v>158</v>
      </c>
      <c r="B1531" s="90" t="s">
        <v>221</v>
      </c>
      <c r="C1531" s="68" t="s">
        <v>222</v>
      </c>
      <c r="D1531" s="81">
        <f>+D1594+D1635</f>
        <v>0</v>
      </c>
      <c r="E1531" s="540">
        <f t="shared" si="17"/>
        <v>0</v>
      </c>
      <c r="F1531" s="69"/>
    </row>
    <row r="1532" spans="1:6" s="68" customFormat="1" ht="10.199999999999999" hidden="1">
      <c r="A1532" s="80" t="s">
        <v>158</v>
      </c>
      <c r="B1532" s="90" t="s">
        <v>161</v>
      </c>
      <c r="C1532" s="68" t="s">
        <v>162</v>
      </c>
      <c r="D1532" s="81">
        <f>+D1595</f>
        <v>0</v>
      </c>
      <c r="E1532" s="540">
        <f t="shared" si="17"/>
        <v>0</v>
      </c>
      <c r="F1532" s="69"/>
    </row>
    <row r="1533" spans="1:6" s="68" customFormat="1" ht="10.199999999999999" hidden="1">
      <c r="A1533" s="80" t="s">
        <v>158</v>
      </c>
      <c r="B1533" s="90" t="s">
        <v>167</v>
      </c>
      <c r="C1533" s="68" t="s">
        <v>168</v>
      </c>
      <c r="D1533" s="81">
        <f>+D1596</f>
        <v>0</v>
      </c>
      <c r="E1533" s="540">
        <f t="shared" si="17"/>
        <v>0</v>
      </c>
      <c r="F1533" s="69"/>
    </row>
    <row r="1534" spans="1:6" s="68" customFormat="1" ht="10.199999999999999" hidden="1">
      <c r="A1534" s="80" t="s">
        <v>158</v>
      </c>
      <c r="B1534" s="90" t="s">
        <v>372</v>
      </c>
      <c r="C1534" s="68" t="s">
        <v>373</v>
      </c>
      <c r="D1534" s="81">
        <f>+D1702</f>
        <v>0</v>
      </c>
      <c r="E1534" s="540">
        <f t="shared" si="17"/>
        <v>0</v>
      </c>
      <c r="F1534" s="69"/>
    </row>
    <row r="1535" spans="1:6" s="68" customFormat="1" ht="10.199999999999999" hidden="1">
      <c r="A1535" s="80" t="s">
        <v>158</v>
      </c>
      <c r="B1535" s="90" t="s">
        <v>169</v>
      </c>
      <c r="C1535" s="68" t="s">
        <v>303</v>
      </c>
      <c r="D1535" s="81">
        <f>+D1703</f>
        <v>0</v>
      </c>
      <c r="E1535" s="540">
        <f t="shared" si="17"/>
        <v>0</v>
      </c>
      <c r="F1535" s="69"/>
    </row>
    <row r="1536" spans="1:6" s="68" customFormat="1" ht="10.199999999999999" hidden="1">
      <c r="A1536" s="80"/>
      <c r="B1536" s="90"/>
      <c r="D1536" s="81"/>
      <c r="E1536" s="540"/>
      <c r="F1536" s="69"/>
    </row>
    <row r="1537" spans="1:6" s="68" customFormat="1" ht="10.5" hidden="1">
      <c r="A1537" s="273" t="s">
        <v>158</v>
      </c>
      <c r="B1537" s="292" t="s">
        <v>176</v>
      </c>
      <c r="C1537" s="622" t="s">
        <v>177</v>
      </c>
      <c r="D1537" s="539">
        <f>+D1538</f>
        <v>0</v>
      </c>
      <c r="E1537" s="537">
        <f>+D1537/$D$1555</f>
        <v>0</v>
      </c>
      <c r="F1537" s="69"/>
    </row>
    <row r="1538" spans="1:6" s="68" customFormat="1" ht="10.199999999999999" hidden="1">
      <c r="A1538" s="80" t="s">
        <v>178</v>
      </c>
      <c r="B1538" s="90" t="s">
        <v>179</v>
      </c>
      <c r="C1538" s="68" t="s">
        <v>258</v>
      </c>
      <c r="D1538" s="81">
        <v>0</v>
      </c>
      <c r="E1538" s="540">
        <f>+D1538/$D$1555</f>
        <v>0</v>
      </c>
      <c r="F1538" s="69"/>
    </row>
    <row r="1539" spans="1:6" s="68" customFormat="1" ht="10.199999999999999" hidden="1">
      <c r="A1539" s="80"/>
      <c r="B1539" s="425"/>
      <c r="C1539" s="271"/>
      <c r="D1539" s="81"/>
      <c r="E1539" s="540"/>
      <c r="F1539" s="69"/>
    </row>
    <row r="1540" spans="1:6" s="68" customFormat="1" ht="10.199999999999999" hidden="1">
      <c r="A1540" s="80"/>
      <c r="B1540" s="425"/>
      <c r="C1540" s="271"/>
      <c r="D1540" s="81"/>
      <c r="E1540" s="540"/>
      <c r="F1540" s="69"/>
    </row>
    <row r="1541" spans="1:6" s="68" customFormat="1" ht="15" hidden="1" customHeight="1">
      <c r="A1541" s="536" t="s">
        <v>348</v>
      </c>
      <c r="B1541" s="414">
        <v>6</v>
      </c>
      <c r="C1541" s="624" t="s">
        <v>185</v>
      </c>
      <c r="D1541" s="89">
        <f>+D1543</f>
        <v>0</v>
      </c>
      <c r="E1541" s="537">
        <f>+D1541/$D$1555</f>
        <v>0</v>
      </c>
      <c r="F1541" s="69"/>
    </row>
    <row r="1542" spans="1:6" s="68" customFormat="1" ht="15" hidden="1" customHeight="1">
      <c r="A1542" s="536"/>
      <c r="B1542" s="414"/>
      <c r="C1542" s="624"/>
      <c r="D1542" s="81"/>
      <c r="E1542" s="540"/>
      <c r="F1542" s="69"/>
    </row>
    <row r="1543" spans="1:6" s="68" customFormat="1" ht="15" hidden="1" customHeight="1">
      <c r="A1543" s="273" t="s">
        <v>374</v>
      </c>
      <c r="B1543" s="292" t="s">
        <v>375</v>
      </c>
      <c r="C1543" s="622" t="s">
        <v>376</v>
      </c>
      <c r="D1543" s="539">
        <f>+D1544</f>
        <v>0</v>
      </c>
      <c r="E1543" s="537">
        <f>+D1543/$D$1555</f>
        <v>0</v>
      </c>
      <c r="F1543" s="69"/>
    </row>
    <row r="1544" spans="1:6" s="68" customFormat="1" ht="10.199999999999999" hidden="1">
      <c r="A1544" s="80" t="s">
        <v>374</v>
      </c>
      <c r="B1544" s="90" t="s">
        <v>377</v>
      </c>
      <c r="C1544" s="68" t="s">
        <v>378</v>
      </c>
      <c r="D1544" s="81">
        <f>+D1545</f>
        <v>0</v>
      </c>
      <c r="E1544" s="540">
        <f>+D1544/$D$1555</f>
        <v>0</v>
      </c>
      <c r="F1544" s="69"/>
    </row>
    <row r="1545" spans="1:6" s="68" customFormat="1" ht="11.4" hidden="1">
      <c r="A1545" s="273"/>
      <c r="B1545" s="172" t="s">
        <v>379</v>
      </c>
      <c r="C1545" s="663" t="s">
        <v>380</v>
      </c>
      <c r="D1545" s="664">
        <f>+D1661</f>
        <v>0</v>
      </c>
      <c r="E1545" s="665">
        <f>+D1545/$D$1555</f>
        <v>0</v>
      </c>
      <c r="F1545" s="69"/>
    </row>
    <row r="1546" spans="1:6" s="68" customFormat="1" ht="10.199999999999999" hidden="1">
      <c r="A1546" s="80"/>
      <c r="B1546" s="425"/>
      <c r="C1546" s="666"/>
      <c r="D1546" s="81"/>
      <c r="E1546" s="540"/>
      <c r="F1546" s="69"/>
    </row>
    <row r="1547" spans="1:6" s="68" customFormat="1" ht="10.199999999999999" hidden="1">
      <c r="A1547" s="80"/>
      <c r="B1547" s="425"/>
      <c r="C1547" s="666"/>
      <c r="D1547" s="81"/>
      <c r="E1547" s="540"/>
      <c r="F1547" s="69"/>
    </row>
    <row r="1548" spans="1:6" s="68" customFormat="1" ht="10.5" hidden="1">
      <c r="A1548" s="536"/>
      <c r="B1548" s="414" t="s">
        <v>191</v>
      </c>
      <c r="C1548" s="624" t="s">
        <v>192</v>
      </c>
      <c r="D1548" s="89">
        <f>+D1550</f>
        <v>0</v>
      </c>
      <c r="E1548" s="537">
        <f>+D1548/$D$1555</f>
        <v>0</v>
      </c>
      <c r="F1548" s="69"/>
    </row>
    <row r="1549" spans="1:6" s="68" customFormat="1" ht="10.199999999999999" hidden="1">
      <c r="A1549" s="545"/>
      <c r="B1549" s="411"/>
      <c r="C1549" s="556"/>
      <c r="D1549" s="81"/>
      <c r="E1549" s="540"/>
      <c r="F1549" s="69"/>
    </row>
    <row r="1550" spans="1:6" s="68" customFormat="1" ht="10.5" hidden="1">
      <c r="A1550" s="560">
        <v>4</v>
      </c>
      <c r="B1550" s="541" t="s">
        <v>193</v>
      </c>
      <c r="C1550" s="503" t="s">
        <v>194</v>
      </c>
      <c r="D1550" s="539">
        <f>SUM(D1551:D1552)</f>
        <v>0</v>
      </c>
      <c r="E1550" s="537">
        <f>+D1550/$D$1555</f>
        <v>0</v>
      </c>
      <c r="F1550" s="69"/>
    </row>
    <row r="1551" spans="1:6" s="68" customFormat="1" ht="10.199999999999999" hidden="1">
      <c r="A1551" s="545">
        <v>4</v>
      </c>
      <c r="B1551" s="411" t="s">
        <v>195</v>
      </c>
      <c r="C1551" s="556" t="s">
        <v>196</v>
      </c>
      <c r="D1551" s="81">
        <v>0</v>
      </c>
      <c r="E1551" s="540">
        <f>+D1551/$D$1555</f>
        <v>0</v>
      </c>
      <c r="F1551" s="69"/>
    </row>
    <row r="1552" spans="1:6" s="68" customFormat="1" ht="10.199999999999999" hidden="1">
      <c r="A1552" s="545">
        <v>4</v>
      </c>
      <c r="B1552" s="411" t="s">
        <v>197</v>
      </c>
      <c r="C1552" s="556" t="s">
        <v>198</v>
      </c>
      <c r="D1552" s="81">
        <f>+D1636+D1663</f>
        <v>0</v>
      </c>
      <c r="E1552" s="540">
        <f>+D1552/$D$1555</f>
        <v>0</v>
      </c>
      <c r="F1552" s="69"/>
    </row>
    <row r="1553" spans="1:6" s="68" customFormat="1" ht="10.199999999999999" hidden="1">
      <c r="A1553" s="80"/>
      <c r="B1553" s="90"/>
      <c r="D1553" s="81"/>
      <c r="E1553" s="540"/>
      <c r="F1553" s="69"/>
    </row>
    <row r="1554" spans="1:6" ht="10.199999999999999" hidden="1">
      <c r="A1554" s="591"/>
      <c r="B1554" s="592"/>
      <c r="D1554" s="81"/>
      <c r="E1554" s="593"/>
    </row>
    <row r="1555" spans="1:6" ht="18" customHeight="1">
      <c r="A1555" s="741" t="s">
        <v>381</v>
      </c>
      <c r="B1555" s="742"/>
      <c r="C1555" s="743"/>
      <c r="D1555" s="648">
        <f>+D1430+D1454+D1490+D1528+D1548+D1541</f>
        <v>-3000000</v>
      </c>
      <c r="E1555" s="615">
        <f>+D1555/D1555</f>
        <v>1</v>
      </c>
    </row>
    <row r="1556" spans="1:6" ht="10.5">
      <c r="C1556" s="480"/>
      <c r="D1556" s="350"/>
      <c r="E1556" s="68"/>
    </row>
    <row r="1557" spans="1:6" ht="11.25" customHeight="1">
      <c r="C1557" s="480"/>
      <c r="D1557" s="350"/>
    </row>
    <row r="1558" spans="1:6" ht="11.25" customHeight="1">
      <c r="B1558" s="309"/>
      <c r="C1558" s="379" t="s">
        <v>382</v>
      </c>
      <c r="D1558" s="366" t="s">
        <v>383</v>
      </c>
    </row>
    <row r="1559" spans="1:6" ht="11.25" customHeight="1">
      <c r="B1559" s="397"/>
      <c r="C1559" s="398"/>
      <c r="D1559" s="399"/>
    </row>
    <row r="1560" spans="1:6" ht="10.199999999999999" hidden="1">
      <c r="B1560" s="667" t="s">
        <v>29</v>
      </c>
      <c r="C1560" s="334" t="s">
        <v>30</v>
      </c>
      <c r="D1560" s="388">
        <v>0</v>
      </c>
    </row>
    <row r="1561" spans="1:6" ht="10.199999999999999" hidden="1">
      <c r="B1561" s="667" t="s">
        <v>37</v>
      </c>
      <c r="C1561" s="334" t="s">
        <v>38</v>
      </c>
      <c r="D1561" s="388">
        <v>0</v>
      </c>
    </row>
    <row r="1562" spans="1:6" ht="10.199999999999999" hidden="1">
      <c r="B1562" s="73" t="s">
        <v>43</v>
      </c>
      <c r="C1562" s="316" t="s">
        <v>44</v>
      </c>
      <c r="D1562" s="388">
        <v>0</v>
      </c>
    </row>
    <row r="1563" spans="1:6" ht="10.199999999999999" hidden="1">
      <c r="B1563" s="667" t="s">
        <v>45</v>
      </c>
      <c r="C1563" s="334" t="s">
        <v>46</v>
      </c>
      <c r="D1563" s="388">
        <f>+(D1560)/12</f>
        <v>0</v>
      </c>
    </row>
    <row r="1564" spans="1:6" ht="10.199999999999999">
      <c r="B1564" s="667" t="s">
        <v>47</v>
      </c>
      <c r="C1564" s="334" t="s">
        <v>48</v>
      </c>
      <c r="D1564" s="386">
        <v>-3000000</v>
      </c>
    </row>
    <row r="1565" spans="1:6" ht="20.399999999999999" hidden="1">
      <c r="B1565" s="667" t="s">
        <v>52</v>
      </c>
      <c r="C1565" s="334" t="s">
        <v>262</v>
      </c>
      <c r="D1565" s="388">
        <v>0</v>
      </c>
    </row>
    <row r="1566" spans="1:6" ht="10.199999999999999" hidden="1">
      <c r="B1566" s="667" t="s">
        <v>54</v>
      </c>
      <c r="C1566" s="334" t="s">
        <v>55</v>
      </c>
      <c r="D1566" s="388">
        <v>0</v>
      </c>
    </row>
    <row r="1567" spans="1:6" ht="20.399999999999999" hidden="1">
      <c r="B1567" s="667" t="s">
        <v>58</v>
      </c>
      <c r="C1567" s="334" t="s">
        <v>59</v>
      </c>
      <c r="D1567" s="388">
        <v>0</v>
      </c>
    </row>
    <row r="1568" spans="1:6" ht="10.199999999999999" hidden="1" customHeight="1">
      <c r="B1568" s="667" t="s">
        <v>60</v>
      </c>
      <c r="C1568" s="334" t="s">
        <v>263</v>
      </c>
      <c r="D1568" s="388">
        <v>0</v>
      </c>
    </row>
    <row r="1569" spans="2:4" ht="11.25" hidden="1" customHeight="1">
      <c r="B1569" s="667" t="s">
        <v>62</v>
      </c>
      <c r="C1569" s="334" t="s">
        <v>63</v>
      </c>
      <c r="D1569" s="388">
        <v>0</v>
      </c>
    </row>
    <row r="1570" spans="2:4" ht="11.25" hidden="1" customHeight="1">
      <c r="B1570" s="667" t="s">
        <v>79</v>
      </c>
      <c r="C1570" s="334" t="s">
        <v>80</v>
      </c>
      <c r="D1570" s="388">
        <v>0</v>
      </c>
    </row>
    <row r="1571" spans="2:4" ht="11.25" hidden="1" customHeight="1">
      <c r="B1571" s="667" t="s">
        <v>81</v>
      </c>
      <c r="C1571" s="334" t="s">
        <v>82</v>
      </c>
      <c r="D1571" s="388">
        <v>0</v>
      </c>
    </row>
    <row r="1572" spans="2:4" ht="11.25" hidden="1" customHeight="1">
      <c r="B1572" s="668" t="s">
        <v>91</v>
      </c>
      <c r="C1572" s="303" t="s">
        <v>92</v>
      </c>
      <c r="D1572" s="388">
        <v>0</v>
      </c>
    </row>
    <row r="1573" spans="2:4" ht="11.25" hidden="1" customHeight="1">
      <c r="B1573" s="668" t="s">
        <v>95</v>
      </c>
      <c r="C1573" s="303" t="s">
        <v>96</v>
      </c>
      <c r="D1573" s="388"/>
    </row>
    <row r="1574" spans="2:4" ht="11.25" hidden="1" customHeight="1">
      <c r="B1574" s="668" t="s">
        <v>97</v>
      </c>
      <c r="C1574" s="303" t="s">
        <v>98</v>
      </c>
      <c r="D1574" s="388"/>
    </row>
    <row r="1575" spans="2:4" ht="11.25" hidden="1" customHeight="1">
      <c r="B1575" s="668" t="s">
        <v>249</v>
      </c>
      <c r="C1575" s="303" t="s">
        <v>250</v>
      </c>
      <c r="D1575" s="412">
        <v>0</v>
      </c>
    </row>
    <row r="1576" spans="2:4" ht="11.25" hidden="1" customHeight="1">
      <c r="B1576" s="668" t="s">
        <v>363</v>
      </c>
      <c r="C1576" s="303" t="s">
        <v>364</v>
      </c>
      <c r="D1576" s="412">
        <v>0</v>
      </c>
    </row>
    <row r="1577" spans="2:4" ht="11.25" hidden="1" customHeight="1">
      <c r="B1577" s="668" t="s">
        <v>110</v>
      </c>
      <c r="C1577" s="303" t="s">
        <v>111</v>
      </c>
      <c r="D1577" s="412">
        <v>0</v>
      </c>
    </row>
    <row r="1578" spans="2:4" ht="11.25" hidden="1" customHeight="1">
      <c r="B1578" s="668" t="s">
        <v>116</v>
      </c>
      <c r="C1578" s="303" t="s">
        <v>117</v>
      </c>
      <c r="D1578" s="412"/>
    </row>
    <row r="1579" spans="2:4" ht="11.25" hidden="1" customHeight="1">
      <c r="B1579" s="668" t="s">
        <v>127</v>
      </c>
      <c r="C1579" s="303" t="s">
        <v>128</v>
      </c>
      <c r="D1579" s="412">
        <v>0</v>
      </c>
    </row>
    <row r="1580" spans="2:4" ht="11.25" hidden="1" customHeight="1">
      <c r="B1580" s="669" t="s">
        <v>129</v>
      </c>
      <c r="C1580" s="451" t="s">
        <v>130</v>
      </c>
      <c r="D1580" s="430"/>
    </row>
    <row r="1581" spans="2:4" ht="11.25" hidden="1" customHeight="1">
      <c r="B1581" s="668" t="s">
        <v>218</v>
      </c>
      <c r="C1581" s="303" t="s">
        <v>219</v>
      </c>
      <c r="D1581" s="412"/>
    </row>
    <row r="1582" spans="2:4" ht="11.25" hidden="1" customHeight="1">
      <c r="B1582" s="668" t="s">
        <v>285</v>
      </c>
      <c r="C1582" s="303" t="s">
        <v>286</v>
      </c>
      <c r="D1582" s="412">
        <v>0</v>
      </c>
    </row>
    <row r="1583" spans="2:4" ht="11.25" hidden="1" customHeight="1">
      <c r="B1583" s="668" t="s">
        <v>133</v>
      </c>
      <c r="C1583" s="303" t="s">
        <v>134</v>
      </c>
      <c r="D1583" s="412">
        <v>0</v>
      </c>
    </row>
    <row r="1584" spans="2:4" ht="11.25" hidden="1" customHeight="1">
      <c r="B1584" s="668" t="s">
        <v>254</v>
      </c>
      <c r="C1584" s="303" t="s">
        <v>255</v>
      </c>
      <c r="D1584" s="412">
        <v>0</v>
      </c>
    </row>
    <row r="1585" spans="2:4" ht="11.25" hidden="1" customHeight="1">
      <c r="B1585" s="668" t="s">
        <v>240</v>
      </c>
      <c r="C1585" s="303" t="s">
        <v>241</v>
      </c>
      <c r="D1585" s="412">
        <v>0</v>
      </c>
    </row>
    <row r="1586" spans="2:4" ht="18" hidden="1" customHeight="1">
      <c r="B1586" s="668" t="s">
        <v>256</v>
      </c>
      <c r="C1586" s="303" t="s">
        <v>257</v>
      </c>
      <c r="D1586" s="412">
        <v>0</v>
      </c>
    </row>
    <row r="1587" spans="2:4" ht="10.199999999999999" hidden="1">
      <c r="B1587" s="668" t="s">
        <v>141</v>
      </c>
      <c r="C1587" s="303" t="s">
        <v>142</v>
      </c>
      <c r="D1587" s="413"/>
    </row>
    <row r="1588" spans="2:4" ht="11.25" hidden="1" customHeight="1">
      <c r="B1588" s="668" t="s">
        <v>369</v>
      </c>
      <c r="C1588" s="303" t="s">
        <v>370</v>
      </c>
      <c r="D1588" s="412">
        <v>0</v>
      </c>
    </row>
    <row r="1589" spans="2:4" ht="11.25" hidden="1" customHeight="1">
      <c r="B1589" s="668" t="s">
        <v>149</v>
      </c>
      <c r="C1589" s="303" t="s">
        <v>150</v>
      </c>
      <c r="D1589" s="412">
        <v>0</v>
      </c>
    </row>
    <row r="1590" spans="2:4" ht="11.25" hidden="1" customHeight="1">
      <c r="B1590" s="669" t="s">
        <v>151</v>
      </c>
      <c r="C1590" s="451" t="s">
        <v>152</v>
      </c>
      <c r="D1590" s="412">
        <v>0</v>
      </c>
    </row>
    <row r="1591" spans="2:4" ht="11.25" hidden="1" customHeight="1">
      <c r="B1591" s="669" t="s">
        <v>153</v>
      </c>
      <c r="C1591" s="451" t="s">
        <v>154</v>
      </c>
      <c r="D1591" s="431">
        <v>0</v>
      </c>
    </row>
    <row r="1592" spans="2:4" ht="11.25" hidden="1" customHeight="1">
      <c r="B1592" s="668" t="s">
        <v>155</v>
      </c>
      <c r="C1592" s="303" t="s">
        <v>156</v>
      </c>
      <c r="D1592" s="412">
        <v>0</v>
      </c>
    </row>
    <row r="1593" spans="2:4" ht="10.199999999999999" hidden="1">
      <c r="B1593" s="668" t="s">
        <v>291</v>
      </c>
      <c r="C1593" s="303" t="s">
        <v>315</v>
      </c>
      <c r="D1593" s="412">
        <v>0</v>
      </c>
    </row>
    <row r="1594" spans="2:4" ht="10.199999999999999" hidden="1">
      <c r="B1594" s="668" t="s">
        <v>221</v>
      </c>
      <c r="C1594" s="303" t="s">
        <v>222</v>
      </c>
      <c r="D1594" s="413">
        <v>0</v>
      </c>
    </row>
    <row r="1595" spans="2:4" ht="10.199999999999999" hidden="1">
      <c r="B1595" s="668" t="s">
        <v>161</v>
      </c>
      <c r="C1595" s="303" t="s">
        <v>162</v>
      </c>
      <c r="D1595" s="413">
        <v>0</v>
      </c>
    </row>
    <row r="1596" spans="2:4" ht="10.199999999999999" hidden="1">
      <c r="B1596" s="668" t="s">
        <v>167</v>
      </c>
      <c r="C1596" s="303" t="s">
        <v>168</v>
      </c>
      <c r="D1596" s="413">
        <v>0</v>
      </c>
    </row>
    <row r="1597" spans="2:4" ht="10.199999999999999" hidden="1">
      <c r="B1597" s="668" t="s">
        <v>195</v>
      </c>
      <c r="C1597" s="303" t="s">
        <v>196</v>
      </c>
      <c r="D1597" s="413">
        <v>0</v>
      </c>
    </row>
    <row r="1598" spans="2:4" ht="11.25" customHeight="1">
      <c r="B1598" s="387"/>
      <c r="C1598" s="426" t="s">
        <v>265</v>
      </c>
      <c r="D1598" s="401">
        <f>SUM(D1559:D1597)</f>
        <v>-3000000</v>
      </c>
    </row>
    <row r="1599" spans="2:4" ht="11.25" customHeight="1">
      <c r="B1599" s="402"/>
      <c r="C1599" s="403"/>
      <c r="D1599" s="404"/>
    </row>
    <row r="1600" spans="2:4" ht="11.25" hidden="1" customHeight="1">
      <c r="B1600" s="426"/>
      <c r="C1600" s="629"/>
      <c r="D1600" s="473"/>
    </row>
    <row r="1601" spans="2:4" ht="11.25" hidden="1" customHeight="1">
      <c r="C1601" s="480"/>
      <c r="D1601" s="350"/>
    </row>
    <row r="1602" spans="2:4" ht="11.25" hidden="1" customHeight="1">
      <c r="B1602" s="309"/>
      <c r="C1602" s="379" t="s">
        <v>384</v>
      </c>
      <c r="D1602" s="366" t="s">
        <v>385</v>
      </c>
    </row>
    <row r="1603" spans="2:4" ht="11.25" hidden="1" customHeight="1">
      <c r="B1603" s="423"/>
      <c r="C1603" s="381"/>
      <c r="D1603" s="424"/>
    </row>
    <row r="1604" spans="2:4" ht="11.25" hidden="1" customHeight="1">
      <c r="B1604" s="425" t="s">
        <v>31</v>
      </c>
      <c r="C1604" s="316" t="s">
        <v>32</v>
      </c>
      <c r="D1604" s="412">
        <v>0</v>
      </c>
    </row>
    <row r="1605" spans="2:4" ht="11.25" hidden="1" customHeight="1">
      <c r="B1605" s="385" t="s">
        <v>43</v>
      </c>
      <c r="C1605" s="303" t="s">
        <v>44</v>
      </c>
      <c r="D1605" s="386">
        <v>0</v>
      </c>
    </row>
    <row r="1606" spans="2:4" ht="11.25" hidden="1" customHeight="1">
      <c r="B1606" s="385" t="s">
        <v>47</v>
      </c>
      <c r="C1606" s="334" t="s">
        <v>48</v>
      </c>
      <c r="D1606" s="388"/>
    </row>
    <row r="1607" spans="2:4" ht="11.25" hidden="1" customHeight="1">
      <c r="B1607" s="385" t="s">
        <v>45</v>
      </c>
      <c r="C1607" s="303" t="s">
        <v>46</v>
      </c>
      <c r="D1607" s="388">
        <v>0</v>
      </c>
    </row>
    <row r="1608" spans="2:4" ht="20.399999999999999" hidden="1">
      <c r="B1608" s="385" t="s">
        <v>52</v>
      </c>
      <c r="C1608" s="303" t="s">
        <v>386</v>
      </c>
      <c r="D1608" s="412">
        <v>0</v>
      </c>
    </row>
    <row r="1609" spans="2:4" ht="10.199999999999999" hidden="1">
      <c r="B1609" s="385" t="s">
        <v>54</v>
      </c>
      <c r="C1609" s="303" t="s">
        <v>55</v>
      </c>
      <c r="D1609" s="412">
        <v>0</v>
      </c>
    </row>
    <row r="1610" spans="2:4" ht="20.399999999999999" hidden="1">
      <c r="B1610" s="385" t="s">
        <v>58</v>
      </c>
      <c r="C1610" s="303" t="s">
        <v>59</v>
      </c>
      <c r="D1610" s="412">
        <v>0</v>
      </c>
    </row>
    <row r="1611" spans="2:4" ht="20.399999999999999" hidden="1">
      <c r="B1611" s="385" t="s">
        <v>60</v>
      </c>
      <c r="C1611" s="303" t="s">
        <v>61</v>
      </c>
      <c r="D1611" s="412">
        <v>0</v>
      </c>
    </row>
    <row r="1612" spans="2:4" ht="11.25" hidden="1" customHeight="1">
      <c r="B1612" s="385" t="s">
        <v>62</v>
      </c>
      <c r="C1612" s="303" t="s">
        <v>63</v>
      </c>
      <c r="D1612" s="412">
        <v>0</v>
      </c>
    </row>
    <row r="1613" spans="2:4" ht="11.25" hidden="1" customHeight="1">
      <c r="B1613" s="385" t="s">
        <v>358</v>
      </c>
      <c r="C1613" s="303" t="s">
        <v>359</v>
      </c>
      <c r="D1613" s="412">
        <v>0</v>
      </c>
    </row>
    <row r="1614" spans="2:4" ht="11.25" hidden="1" customHeight="1">
      <c r="B1614" s="385" t="s">
        <v>95</v>
      </c>
      <c r="C1614" s="303" t="s">
        <v>96</v>
      </c>
      <c r="D1614" s="412">
        <v>0</v>
      </c>
    </row>
    <row r="1615" spans="2:4" ht="11.25" hidden="1" customHeight="1">
      <c r="B1615" s="385" t="s">
        <v>97</v>
      </c>
      <c r="C1615" s="303" t="s">
        <v>264</v>
      </c>
      <c r="D1615" s="412">
        <v>0</v>
      </c>
    </row>
    <row r="1616" spans="2:4" ht="11.25" hidden="1" customHeight="1">
      <c r="B1616" s="385" t="s">
        <v>249</v>
      </c>
      <c r="C1616" s="303" t="s">
        <v>250</v>
      </c>
      <c r="D1616" s="412">
        <v>0</v>
      </c>
    </row>
    <row r="1617" spans="2:4" ht="11.25" hidden="1" customHeight="1">
      <c r="B1617" s="385" t="s">
        <v>283</v>
      </c>
      <c r="C1617" s="303" t="s">
        <v>284</v>
      </c>
      <c r="D1617" s="412">
        <v>0</v>
      </c>
    </row>
    <row r="1618" spans="2:4" ht="10.199999999999999" hidden="1">
      <c r="B1618" s="385" t="s">
        <v>108</v>
      </c>
      <c r="C1618" s="303" t="s">
        <v>109</v>
      </c>
      <c r="D1618" s="412">
        <v>0</v>
      </c>
    </row>
    <row r="1619" spans="2:4" ht="10.199999999999999" hidden="1">
      <c r="B1619" s="385" t="s">
        <v>127</v>
      </c>
      <c r="C1619" s="303" t="s">
        <v>128</v>
      </c>
      <c r="D1619" s="412">
        <v>0</v>
      </c>
    </row>
    <row r="1620" spans="2:4" ht="11.25" hidden="1" customHeight="1">
      <c r="B1620" s="385" t="s">
        <v>365</v>
      </c>
      <c r="C1620" s="303" t="s">
        <v>366</v>
      </c>
      <c r="D1620" s="412">
        <v>0</v>
      </c>
    </row>
    <row r="1621" spans="2:4" ht="11.25" hidden="1" customHeight="1">
      <c r="B1621" s="385" t="s">
        <v>129</v>
      </c>
      <c r="C1621" s="303" t="s">
        <v>130</v>
      </c>
      <c r="D1621" s="412"/>
    </row>
    <row r="1622" spans="2:4" ht="11.25" hidden="1" customHeight="1">
      <c r="B1622" s="385" t="s">
        <v>367</v>
      </c>
      <c r="C1622" s="303" t="s">
        <v>368</v>
      </c>
      <c r="D1622" s="412"/>
    </row>
    <row r="1623" spans="2:4" ht="11.25" hidden="1" customHeight="1">
      <c r="B1623" s="385" t="s">
        <v>285</v>
      </c>
      <c r="C1623" s="303" t="s">
        <v>286</v>
      </c>
      <c r="D1623" s="412">
        <v>0</v>
      </c>
    </row>
    <row r="1624" spans="2:4" ht="11.25" hidden="1" customHeight="1">
      <c r="B1624" s="385" t="s">
        <v>583</v>
      </c>
      <c r="C1624" s="303" t="s">
        <v>584</v>
      </c>
      <c r="D1624" s="412"/>
    </row>
    <row r="1625" spans="2:4" ht="11.25" hidden="1" customHeight="1">
      <c r="B1625" s="385" t="s">
        <v>133</v>
      </c>
      <c r="C1625" s="303" t="s">
        <v>134</v>
      </c>
      <c r="D1625" s="412"/>
    </row>
    <row r="1626" spans="2:4" ht="11.25" hidden="1" customHeight="1">
      <c r="B1626" s="385" t="s">
        <v>135</v>
      </c>
      <c r="C1626" s="303" t="s">
        <v>136</v>
      </c>
      <c r="D1626" s="412">
        <v>0</v>
      </c>
    </row>
    <row r="1627" spans="2:4" ht="11.25" hidden="1" customHeight="1">
      <c r="B1627" s="385" t="s">
        <v>287</v>
      </c>
      <c r="C1627" s="303" t="s">
        <v>288</v>
      </c>
      <c r="D1627" s="412">
        <v>0</v>
      </c>
    </row>
    <row r="1628" spans="2:4" ht="11.25" hidden="1" customHeight="1">
      <c r="B1628" s="385" t="s">
        <v>254</v>
      </c>
      <c r="C1628" s="303" t="s">
        <v>255</v>
      </c>
      <c r="D1628" s="412"/>
    </row>
    <row r="1629" spans="2:4" ht="11.25" hidden="1" customHeight="1">
      <c r="B1629" s="385" t="s">
        <v>137</v>
      </c>
      <c r="C1629" s="303" t="s">
        <v>138</v>
      </c>
      <c r="D1629" s="412">
        <v>0</v>
      </c>
    </row>
    <row r="1630" spans="2:4" ht="11.25" hidden="1" customHeight="1">
      <c r="B1630" s="385" t="s">
        <v>240</v>
      </c>
      <c r="C1630" s="303" t="s">
        <v>241</v>
      </c>
      <c r="D1630" s="412">
        <v>0</v>
      </c>
    </row>
    <row r="1631" spans="2:4" ht="11.25" hidden="1" customHeight="1">
      <c r="B1631" s="385" t="s">
        <v>141</v>
      </c>
      <c r="C1631" s="303" t="s">
        <v>142</v>
      </c>
      <c r="D1631" s="412">
        <v>0</v>
      </c>
    </row>
    <row r="1632" spans="2:4" ht="11.25" hidden="1" customHeight="1">
      <c r="B1632" s="385" t="s">
        <v>147</v>
      </c>
      <c r="C1632" s="303" t="s">
        <v>148</v>
      </c>
      <c r="D1632" s="412">
        <v>0</v>
      </c>
    </row>
    <row r="1633" spans="2:4" ht="11.25" hidden="1" customHeight="1">
      <c r="B1633" s="385" t="s">
        <v>151</v>
      </c>
      <c r="C1633" s="303" t="s">
        <v>152</v>
      </c>
      <c r="D1633" s="412"/>
    </row>
    <row r="1634" spans="2:4" ht="11.25" hidden="1" customHeight="1">
      <c r="B1634" s="385" t="s">
        <v>153</v>
      </c>
      <c r="C1634" s="303" t="s">
        <v>154</v>
      </c>
      <c r="D1634" s="413">
        <v>0</v>
      </c>
    </row>
    <row r="1635" spans="2:4" ht="11.25" hidden="1" customHeight="1">
      <c r="B1635" s="385" t="s">
        <v>221</v>
      </c>
      <c r="C1635" s="303" t="s">
        <v>222</v>
      </c>
      <c r="D1635" s="413"/>
    </row>
    <row r="1636" spans="2:4" ht="11.25" hidden="1" customHeight="1">
      <c r="B1636" s="411" t="s">
        <v>197</v>
      </c>
      <c r="C1636" s="337" t="s">
        <v>198</v>
      </c>
      <c r="D1636" s="412">
        <v>0</v>
      </c>
    </row>
    <row r="1637" spans="2:4" ht="11.25" hidden="1" customHeight="1">
      <c r="B1637" s="425"/>
      <c r="C1637" s="392" t="s">
        <v>265</v>
      </c>
      <c r="D1637" s="393">
        <f>SUM(D1603:D1636)</f>
        <v>0</v>
      </c>
    </row>
    <row r="1638" spans="2:4" ht="11.25" hidden="1" customHeight="1">
      <c r="B1638" s="428"/>
      <c r="C1638" s="395"/>
      <c r="D1638" s="429"/>
    </row>
    <row r="1639" spans="2:4" ht="11.25" hidden="1" customHeight="1">
      <c r="C1639" s="480"/>
      <c r="D1639" s="350"/>
    </row>
    <row r="1640" spans="2:4" ht="11.25" hidden="1" customHeight="1">
      <c r="C1640" s="480"/>
      <c r="D1640" s="350"/>
    </row>
    <row r="1641" spans="2:4" ht="11.25" hidden="1" customHeight="1">
      <c r="B1641" s="348"/>
      <c r="C1641" s="379" t="s">
        <v>387</v>
      </c>
      <c r="D1641" s="453" t="s">
        <v>388</v>
      </c>
    </row>
    <row r="1642" spans="2:4" ht="11.25" hidden="1" customHeight="1">
      <c r="B1642" s="423"/>
      <c r="C1642" s="454"/>
      <c r="D1642" s="424"/>
    </row>
    <row r="1643" spans="2:4" ht="11.25" hidden="1" customHeight="1">
      <c r="B1643" s="425" t="s">
        <v>70</v>
      </c>
      <c r="C1643" s="449" t="s">
        <v>71</v>
      </c>
      <c r="D1643" s="412">
        <v>0</v>
      </c>
    </row>
    <row r="1644" spans="2:4" ht="11.25" hidden="1" customHeight="1">
      <c r="B1644" s="425" t="s">
        <v>97</v>
      </c>
      <c r="C1644" s="449" t="s">
        <v>98</v>
      </c>
      <c r="D1644" s="412"/>
    </row>
    <row r="1645" spans="2:4" ht="11.25" hidden="1" customHeight="1">
      <c r="B1645" s="425" t="s">
        <v>283</v>
      </c>
      <c r="C1645" s="449" t="s">
        <v>284</v>
      </c>
      <c r="D1645" s="412">
        <v>0</v>
      </c>
    </row>
    <row r="1646" spans="2:4" ht="11.25" hidden="1" customHeight="1">
      <c r="B1646" s="425" t="s">
        <v>285</v>
      </c>
      <c r="C1646" s="449" t="s">
        <v>286</v>
      </c>
      <c r="D1646" s="412"/>
    </row>
    <row r="1647" spans="2:4" ht="11.25" hidden="1" customHeight="1">
      <c r="B1647" s="425" t="s">
        <v>141</v>
      </c>
      <c r="C1647" s="449" t="s">
        <v>142</v>
      </c>
      <c r="D1647" s="412">
        <v>0</v>
      </c>
    </row>
    <row r="1648" spans="2:4" ht="11.25" hidden="1" customHeight="1">
      <c r="B1648" s="425" t="s">
        <v>369</v>
      </c>
      <c r="C1648" s="449" t="s">
        <v>370</v>
      </c>
      <c r="D1648" s="413">
        <v>0</v>
      </c>
    </row>
    <row r="1649" spans="2:4" ht="11.25" hidden="1" customHeight="1">
      <c r="B1649" s="425" t="s">
        <v>149</v>
      </c>
      <c r="C1649" s="449" t="s">
        <v>150</v>
      </c>
      <c r="D1649" s="413">
        <v>0</v>
      </c>
    </row>
    <row r="1650" spans="2:4" ht="11.25" hidden="1" customHeight="1">
      <c r="B1650" s="425"/>
      <c r="C1650" s="309" t="s">
        <v>389</v>
      </c>
      <c r="D1650" s="393">
        <f>SUM(D1643:D1649)</f>
        <v>0</v>
      </c>
    </row>
    <row r="1651" spans="2:4" ht="11.25" hidden="1" customHeight="1">
      <c r="B1651" s="428"/>
      <c r="C1651" s="95"/>
      <c r="D1651" s="429"/>
    </row>
    <row r="1652" spans="2:4" ht="11.25" hidden="1" customHeight="1">
      <c r="B1652" s="348"/>
      <c r="C1652" s="68"/>
    </row>
    <row r="1653" spans="2:4" ht="11.25" hidden="1" customHeight="1">
      <c r="C1653" s="480"/>
      <c r="D1653" s="350"/>
    </row>
    <row r="1654" spans="2:4" ht="11.25" hidden="1" customHeight="1">
      <c r="B1654" s="405"/>
      <c r="C1654" s="670" t="s">
        <v>390</v>
      </c>
      <c r="D1654" s="366" t="s">
        <v>391</v>
      </c>
    </row>
    <row r="1655" spans="2:4" ht="11.25" hidden="1" customHeight="1">
      <c r="B1655" s="407"/>
      <c r="C1655" s="671"/>
      <c r="D1655" s="409"/>
    </row>
    <row r="1656" spans="2:4" ht="11.25" hidden="1" customHeight="1">
      <c r="B1656" s="667" t="s">
        <v>47</v>
      </c>
      <c r="C1656" s="334" t="s">
        <v>48</v>
      </c>
      <c r="D1656" s="412"/>
    </row>
    <row r="1657" spans="2:4" ht="11.25" hidden="1" customHeight="1">
      <c r="B1657" s="672" t="s">
        <v>360</v>
      </c>
      <c r="C1657" s="337" t="s">
        <v>361</v>
      </c>
      <c r="D1657" s="412">
        <v>0</v>
      </c>
    </row>
    <row r="1658" spans="2:4" ht="11.25" hidden="1" customHeight="1">
      <c r="B1658" s="496" t="s">
        <v>207</v>
      </c>
      <c r="C1658" s="337" t="s">
        <v>216</v>
      </c>
      <c r="D1658" s="413">
        <v>0</v>
      </c>
    </row>
    <row r="1659" spans="2:4" ht="11.25" hidden="1" customHeight="1">
      <c r="B1659" s="496" t="s">
        <v>133</v>
      </c>
      <c r="C1659" s="337" t="s">
        <v>567</v>
      </c>
      <c r="D1659" s="413">
        <v>0</v>
      </c>
    </row>
    <row r="1660" spans="2:4" ht="11.25" hidden="1" customHeight="1">
      <c r="B1660" s="496" t="s">
        <v>291</v>
      </c>
      <c r="C1660" s="337" t="s">
        <v>292</v>
      </c>
      <c r="D1660" s="413"/>
    </row>
    <row r="1661" spans="2:4" ht="11.25" hidden="1" customHeight="1">
      <c r="B1661" s="73" t="s">
        <v>377</v>
      </c>
      <c r="C1661" s="68" t="s">
        <v>378</v>
      </c>
      <c r="D1661" s="412">
        <f>+D1662</f>
        <v>0</v>
      </c>
    </row>
    <row r="1662" spans="2:4" ht="10.199999999999999" hidden="1">
      <c r="B1662" s="673"/>
      <c r="C1662" s="674" t="s">
        <v>380</v>
      </c>
      <c r="D1662" s="675">
        <v>0</v>
      </c>
    </row>
    <row r="1663" spans="2:4" ht="10.199999999999999" hidden="1">
      <c r="B1663" s="496" t="s">
        <v>197</v>
      </c>
      <c r="C1663" s="337" t="s">
        <v>198</v>
      </c>
      <c r="D1663" s="413">
        <v>0</v>
      </c>
    </row>
    <row r="1664" spans="2:4" ht="11.25" hidden="1" customHeight="1">
      <c r="B1664" s="414"/>
      <c r="C1664" s="309" t="s">
        <v>265</v>
      </c>
      <c r="D1664" s="415">
        <f>SUM(D1656:D1661)+D1663</f>
        <v>0</v>
      </c>
    </row>
    <row r="1665" spans="2:4" ht="11.25" hidden="1" customHeight="1">
      <c r="B1665" s="416"/>
      <c r="C1665" s="417"/>
      <c r="D1665" s="418"/>
    </row>
    <row r="1666" spans="2:4" ht="11.25" hidden="1" customHeight="1">
      <c r="C1666" s="480"/>
      <c r="D1666" s="350"/>
    </row>
    <row r="1667" spans="2:4" ht="11.25" hidden="1" customHeight="1">
      <c r="C1667" s="480"/>
      <c r="D1667" s="350"/>
    </row>
    <row r="1668" spans="2:4" ht="24" hidden="1" customHeight="1">
      <c r="B1668" s="309"/>
      <c r="C1668" s="456" t="s">
        <v>392</v>
      </c>
      <c r="D1668" s="366" t="s">
        <v>393</v>
      </c>
    </row>
    <row r="1669" spans="2:4" ht="10.8" hidden="1" customHeight="1">
      <c r="B1669" s="397"/>
      <c r="C1669" s="398"/>
      <c r="D1669" s="399"/>
    </row>
    <row r="1670" spans="2:4" ht="10.8" hidden="1" customHeight="1">
      <c r="B1670" s="667" t="s">
        <v>29</v>
      </c>
      <c r="C1670" s="334" t="s">
        <v>30</v>
      </c>
      <c r="D1670" s="388">
        <v>0</v>
      </c>
    </row>
    <row r="1671" spans="2:4" ht="10.8" hidden="1" customHeight="1">
      <c r="B1671" s="73" t="s">
        <v>43</v>
      </c>
      <c r="C1671" s="316" t="s">
        <v>44</v>
      </c>
      <c r="D1671" s="388">
        <v>0</v>
      </c>
    </row>
    <row r="1672" spans="2:4" ht="10.8" hidden="1" customHeight="1">
      <c r="B1672" s="667" t="s">
        <v>45</v>
      </c>
      <c r="C1672" s="334" t="s">
        <v>46</v>
      </c>
      <c r="D1672" s="388">
        <v>0</v>
      </c>
    </row>
    <row r="1673" spans="2:4" ht="20.399999999999999" hidden="1">
      <c r="B1673" s="667" t="s">
        <v>52</v>
      </c>
      <c r="C1673" s="334" t="s">
        <v>262</v>
      </c>
      <c r="D1673" s="388">
        <v>0</v>
      </c>
    </row>
    <row r="1674" spans="2:4" ht="10.199999999999999" hidden="1">
      <c r="B1674" s="667" t="s">
        <v>54</v>
      </c>
      <c r="C1674" s="334" t="s">
        <v>55</v>
      </c>
      <c r="D1674" s="388">
        <v>0</v>
      </c>
    </row>
    <row r="1675" spans="2:4" ht="20.399999999999999" hidden="1">
      <c r="B1675" s="667" t="s">
        <v>58</v>
      </c>
      <c r="C1675" s="334" t="s">
        <v>59</v>
      </c>
      <c r="D1675" s="388">
        <v>0</v>
      </c>
    </row>
    <row r="1676" spans="2:4" ht="20.399999999999999" hidden="1">
      <c r="B1676" s="667" t="s">
        <v>60</v>
      </c>
      <c r="C1676" s="334" t="s">
        <v>263</v>
      </c>
      <c r="D1676" s="388">
        <v>0</v>
      </c>
    </row>
    <row r="1677" spans="2:4" ht="10.8" hidden="1" customHeight="1">
      <c r="B1677" s="667" t="s">
        <v>62</v>
      </c>
      <c r="C1677" s="334" t="s">
        <v>63</v>
      </c>
      <c r="D1677" s="388">
        <v>0</v>
      </c>
    </row>
    <row r="1678" spans="2:4" ht="10.199999999999999" hidden="1">
      <c r="B1678" s="667" t="s">
        <v>70</v>
      </c>
      <c r="C1678" s="334" t="s">
        <v>71</v>
      </c>
      <c r="D1678" s="388">
        <v>0</v>
      </c>
    </row>
    <row r="1679" spans="2:4" ht="10.199999999999999" hidden="1">
      <c r="B1679" s="667" t="s">
        <v>79</v>
      </c>
      <c r="C1679" s="334" t="s">
        <v>80</v>
      </c>
      <c r="D1679" s="388">
        <v>0</v>
      </c>
    </row>
    <row r="1680" spans="2:4" ht="10.199999999999999" hidden="1">
      <c r="B1680" s="667" t="s">
        <v>81</v>
      </c>
      <c r="C1680" s="334" t="s">
        <v>82</v>
      </c>
      <c r="D1680" s="388">
        <v>0</v>
      </c>
    </row>
    <row r="1681" spans="2:5" ht="10.199999999999999" hidden="1">
      <c r="B1681" s="667" t="s">
        <v>249</v>
      </c>
      <c r="C1681" s="334" t="s">
        <v>250</v>
      </c>
      <c r="D1681" s="388">
        <v>0</v>
      </c>
    </row>
    <row r="1682" spans="2:5" ht="10.199999999999999" hidden="1">
      <c r="B1682" s="667" t="s">
        <v>101</v>
      </c>
      <c r="C1682" s="334" t="s">
        <v>102</v>
      </c>
      <c r="D1682" s="388">
        <v>0</v>
      </c>
    </row>
    <row r="1683" spans="2:5" ht="10.199999999999999" hidden="1">
      <c r="B1683" s="667" t="s">
        <v>363</v>
      </c>
      <c r="C1683" s="334" t="s">
        <v>364</v>
      </c>
      <c r="D1683" s="388">
        <v>0</v>
      </c>
    </row>
    <row r="1684" spans="2:5" ht="10.199999999999999" hidden="1">
      <c r="B1684" s="667" t="s">
        <v>283</v>
      </c>
      <c r="C1684" s="334" t="s">
        <v>284</v>
      </c>
      <c r="D1684" s="388">
        <v>0</v>
      </c>
    </row>
    <row r="1685" spans="2:5" ht="10.199999999999999" hidden="1">
      <c r="B1685" s="667" t="s">
        <v>108</v>
      </c>
      <c r="C1685" s="334" t="s">
        <v>109</v>
      </c>
      <c r="D1685" s="388">
        <v>0</v>
      </c>
    </row>
    <row r="1686" spans="2:5" ht="10.199999999999999" hidden="1">
      <c r="B1686" s="667" t="s">
        <v>125</v>
      </c>
      <c r="C1686" s="334" t="s">
        <v>126</v>
      </c>
      <c r="D1686" s="388">
        <v>0</v>
      </c>
    </row>
    <row r="1687" spans="2:5" ht="10.199999999999999" hidden="1">
      <c r="B1687" s="667" t="s">
        <v>127</v>
      </c>
      <c r="C1687" s="334" t="s">
        <v>128</v>
      </c>
      <c r="D1687" s="388">
        <v>0</v>
      </c>
      <c r="E1687" s="676"/>
    </row>
    <row r="1688" spans="2:5" ht="10.199999999999999" hidden="1">
      <c r="B1688" s="667" t="s">
        <v>365</v>
      </c>
      <c r="C1688" s="334" t="s">
        <v>366</v>
      </c>
      <c r="D1688" s="388">
        <v>0</v>
      </c>
      <c r="E1688" s="676"/>
    </row>
    <row r="1689" spans="2:5" ht="10.199999999999999" hidden="1">
      <c r="B1689" s="667" t="s">
        <v>129</v>
      </c>
      <c r="C1689" s="334" t="s">
        <v>130</v>
      </c>
      <c r="D1689" s="388">
        <v>0</v>
      </c>
    </row>
    <row r="1690" spans="2:5" ht="10.199999999999999" hidden="1">
      <c r="B1690" s="667" t="s">
        <v>218</v>
      </c>
      <c r="C1690" s="334" t="s">
        <v>219</v>
      </c>
      <c r="D1690" s="388">
        <v>0</v>
      </c>
    </row>
    <row r="1691" spans="2:5" ht="11.25" hidden="1" customHeight="1">
      <c r="B1691" s="667" t="s">
        <v>254</v>
      </c>
      <c r="C1691" s="334" t="s">
        <v>255</v>
      </c>
      <c r="D1691" s="388">
        <v>0</v>
      </c>
    </row>
    <row r="1692" spans="2:5" ht="11.25" hidden="1" customHeight="1">
      <c r="B1692" s="667" t="s">
        <v>240</v>
      </c>
      <c r="C1692" s="334" t="s">
        <v>241</v>
      </c>
      <c r="D1692" s="388">
        <v>0</v>
      </c>
    </row>
    <row r="1693" spans="2:5" ht="11.25" hidden="1" customHeight="1">
      <c r="B1693" s="667" t="s">
        <v>141</v>
      </c>
      <c r="C1693" s="334" t="s">
        <v>142</v>
      </c>
      <c r="D1693" s="388">
        <v>0</v>
      </c>
    </row>
    <row r="1694" spans="2:5" ht="11.25" hidden="1" customHeight="1">
      <c r="B1694" s="667" t="s">
        <v>143</v>
      </c>
      <c r="C1694" s="334" t="s">
        <v>144</v>
      </c>
      <c r="D1694" s="388">
        <v>0</v>
      </c>
    </row>
    <row r="1695" spans="2:5" ht="11.25" hidden="1" customHeight="1">
      <c r="B1695" s="667" t="s">
        <v>147</v>
      </c>
      <c r="C1695" s="334" t="s">
        <v>148</v>
      </c>
      <c r="D1695" s="388">
        <v>0</v>
      </c>
    </row>
    <row r="1696" spans="2:5" ht="11.25" hidden="1" customHeight="1">
      <c r="B1696" s="667" t="s">
        <v>369</v>
      </c>
      <c r="C1696" s="334" t="s">
        <v>370</v>
      </c>
      <c r="D1696" s="388">
        <v>0</v>
      </c>
    </row>
    <row r="1697" spans="2:5" ht="11.25" hidden="1" customHeight="1">
      <c r="B1697" s="667" t="s">
        <v>149</v>
      </c>
      <c r="C1697" s="334" t="s">
        <v>150</v>
      </c>
      <c r="D1697" s="386">
        <v>0</v>
      </c>
    </row>
    <row r="1698" spans="2:5" ht="11.25" hidden="1" customHeight="1">
      <c r="B1698" s="667" t="s">
        <v>151</v>
      </c>
      <c r="C1698" s="334" t="s">
        <v>152</v>
      </c>
      <c r="D1698" s="388">
        <v>0</v>
      </c>
    </row>
    <row r="1699" spans="2:5" ht="11.25" hidden="1" customHeight="1">
      <c r="B1699" s="667" t="s">
        <v>153</v>
      </c>
      <c r="C1699" s="334" t="s">
        <v>154</v>
      </c>
      <c r="D1699" s="388">
        <v>0</v>
      </c>
    </row>
    <row r="1700" spans="2:5" ht="11.25" hidden="1" customHeight="1">
      <c r="B1700" s="667" t="s">
        <v>289</v>
      </c>
      <c r="C1700" s="334" t="s">
        <v>290</v>
      </c>
      <c r="D1700" s="388">
        <v>0</v>
      </c>
    </row>
    <row r="1701" spans="2:5" ht="11.25" hidden="1" customHeight="1">
      <c r="B1701" s="667" t="s">
        <v>291</v>
      </c>
      <c r="C1701" s="334" t="s">
        <v>292</v>
      </c>
      <c r="D1701" s="388">
        <v>0</v>
      </c>
    </row>
    <row r="1702" spans="2:5" ht="11.25" hidden="1" customHeight="1">
      <c r="B1702" s="667" t="s">
        <v>372</v>
      </c>
      <c r="C1702" s="334" t="s">
        <v>394</v>
      </c>
      <c r="D1702" s="388">
        <v>0</v>
      </c>
    </row>
    <row r="1703" spans="2:5" ht="11.25" hidden="1" customHeight="1">
      <c r="B1703" s="667" t="s">
        <v>169</v>
      </c>
      <c r="C1703" s="334" t="s">
        <v>303</v>
      </c>
      <c r="D1703" s="386">
        <v>0</v>
      </c>
    </row>
    <row r="1704" spans="2:5" ht="11.1" hidden="1" customHeight="1">
      <c r="B1704" s="387"/>
      <c r="C1704" s="426" t="s">
        <v>265</v>
      </c>
      <c r="D1704" s="401">
        <f>SUM(D1669:D1703)</f>
        <v>0</v>
      </c>
    </row>
    <row r="1705" spans="2:5" ht="11.25" hidden="1" customHeight="1">
      <c r="B1705" s="402"/>
      <c r="C1705" s="403"/>
      <c r="D1705" s="404"/>
    </row>
    <row r="1706" spans="2:5" ht="11.25" customHeight="1">
      <c r="B1706" s="426"/>
      <c r="C1706" s="629"/>
      <c r="D1706" s="473"/>
    </row>
    <row r="1707" spans="2:5" ht="11.25" customHeight="1">
      <c r="B1707" s="426"/>
      <c r="C1707" s="629"/>
      <c r="D1707" s="473"/>
    </row>
    <row r="1708" spans="2:5" ht="11.25" hidden="1" customHeight="1">
      <c r="B1708" s="426"/>
      <c r="C1708" s="629"/>
      <c r="D1708" s="473"/>
    </row>
    <row r="1709" spans="2:5" ht="11.25" hidden="1" customHeight="1">
      <c r="B1709" s="426"/>
      <c r="C1709" s="629"/>
      <c r="D1709" s="473"/>
    </row>
    <row r="1710" spans="2:5" ht="10.5" hidden="1">
      <c r="C1710" s="480"/>
      <c r="D1710" s="350"/>
    </row>
    <row r="1711" spans="2:5" ht="10.5" hidden="1">
      <c r="B1711" s="677" t="s">
        <v>395</v>
      </c>
      <c r="C1711" s="480"/>
      <c r="D1711" s="565" t="s">
        <v>396</v>
      </c>
      <c r="E1711" s="366" t="s">
        <v>397</v>
      </c>
    </row>
    <row r="1712" spans="2:5" ht="10.5" hidden="1">
      <c r="C1712" s="480"/>
      <c r="D1712" s="350"/>
    </row>
    <row r="1713" spans="1:5" ht="10.199999999999999" hidden="1">
      <c r="A1713" s="735" t="s">
        <v>19</v>
      </c>
      <c r="B1713" s="735"/>
      <c r="C1713" s="758" t="s">
        <v>20</v>
      </c>
      <c r="D1713" s="755" t="s">
        <v>21</v>
      </c>
      <c r="E1713" s="750" t="s">
        <v>22</v>
      </c>
    </row>
    <row r="1714" spans="1:5" ht="10.199999999999999" hidden="1">
      <c r="A1714" s="736"/>
      <c r="B1714" s="735"/>
      <c r="C1714" s="758"/>
      <c r="D1714" s="755"/>
      <c r="E1714" s="750"/>
    </row>
    <row r="1715" spans="1:5" ht="10.5" hidden="1">
      <c r="A1715" s="656"/>
      <c r="B1715" s="678"/>
      <c r="C1715" s="679"/>
      <c r="D1715" s="680"/>
      <c r="E1715" s="535"/>
    </row>
    <row r="1716" spans="1:5" ht="10.5" hidden="1">
      <c r="A1716" s="643" t="s">
        <v>64</v>
      </c>
      <c r="B1716" s="284">
        <v>1</v>
      </c>
      <c r="C1716" s="681" t="s">
        <v>65</v>
      </c>
      <c r="D1716" s="89">
        <f>+D1721+D1724+D1718</f>
        <v>0</v>
      </c>
      <c r="E1716" s="537" t="e">
        <f>+D1716/D1740</f>
        <v>#DIV/0!</v>
      </c>
    </row>
    <row r="1717" spans="1:5" ht="10.5" hidden="1">
      <c r="A1717" s="499"/>
      <c r="B1717" s="277"/>
      <c r="C1717" s="682"/>
      <c r="D1717" s="89"/>
      <c r="E1717" s="540"/>
    </row>
    <row r="1718" spans="1:5" ht="10.5" hidden="1">
      <c r="A1718" s="643" t="s">
        <v>64</v>
      </c>
      <c r="B1718" s="292">
        <v>1.01</v>
      </c>
      <c r="C1718" s="503" t="s">
        <v>67</v>
      </c>
      <c r="D1718" s="539">
        <f>+D1719</f>
        <v>0</v>
      </c>
      <c r="E1718" s="537" t="e">
        <f>+D1718/D1740</f>
        <v>#DIV/0!</v>
      </c>
    </row>
    <row r="1719" spans="1:5" ht="10.199999999999999" hidden="1">
      <c r="A1719" s="499" t="s">
        <v>64</v>
      </c>
      <c r="B1719" s="277" t="s">
        <v>70</v>
      </c>
      <c r="C1719" s="683" t="s">
        <v>71</v>
      </c>
      <c r="D1719" s="81">
        <v>0</v>
      </c>
      <c r="E1719" s="540" t="e">
        <f>+D1719/D1740</f>
        <v>#DIV/0!</v>
      </c>
    </row>
    <row r="1720" spans="1:5" ht="10.5" hidden="1">
      <c r="A1720" s="499"/>
      <c r="B1720" s="277"/>
      <c r="C1720" s="682"/>
      <c r="D1720" s="89"/>
      <c r="E1720" s="540"/>
    </row>
    <row r="1721" spans="1:5" ht="10.5" hidden="1">
      <c r="A1721" s="643" t="s">
        <v>64</v>
      </c>
      <c r="B1721" s="292" t="s">
        <v>89</v>
      </c>
      <c r="C1721" s="503" t="s">
        <v>90</v>
      </c>
      <c r="D1721" s="539">
        <f>+D1722</f>
        <v>0</v>
      </c>
      <c r="E1721" s="537" t="e">
        <f>+D1721/D1740</f>
        <v>#DIV/0!</v>
      </c>
    </row>
    <row r="1722" spans="1:5" ht="10.199999999999999" hidden="1">
      <c r="A1722" s="499" t="s">
        <v>64</v>
      </c>
      <c r="B1722" s="277" t="s">
        <v>97</v>
      </c>
      <c r="C1722" s="683" t="s">
        <v>98</v>
      </c>
      <c r="D1722" s="81">
        <v>0</v>
      </c>
      <c r="E1722" s="540" t="e">
        <f>+D1722/D1740</f>
        <v>#DIV/0!</v>
      </c>
    </row>
    <row r="1723" spans="1:5" ht="10.5" hidden="1">
      <c r="A1723" s="499"/>
      <c r="B1723" s="277"/>
      <c r="C1723" s="683"/>
      <c r="D1723" s="89"/>
      <c r="E1723" s="540"/>
    </row>
    <row r="1724" spans="1:5" ht="10.5" hidden="1">
      <c r="A1724" s="643" t="s">
        <v>64</v>
      </c>
      <c r="B1724" s="292" t="s">
        <v>281</v>
      </c>
      <c r="C1724" s="503" t="s">
        <v>282</v>
      </c>
      <c r="D1724" s="89">
        <f>+D1725</f>
        <v>0</v>
      </c>
      <c r="E1724" s="537" t="e">
        <f>+D1724/D1740</f>
        <v>#DIV/0!</v>
      </c>
    </row>
    <row r="1725" spans="1:5" ht="10.199999999999999" hidden="1">
      <c r="A1725" s="499" t="s">
        <v>64</v>
      </c>
      <c r="B1725" s="277" t="s">
        <v>363</v>
      </c>
      <c r="C1725" s="683" t="s">
        <v>364</v>
      </c>
      <c r="D1725" s="81">
        <v>0</v>
      </c>
      <c r="E1725" s="540" t="e">
        <f>+D1725/D1740</f>
        <v>#DIV/0!</v>
      </c>
    </row>
    <row r="1726" spans="1:5" ht="10.5" hidden="1">
      <c r="A1726" s="499"/>
      <c r="B1726" s="277"/>
      <c r="C1726" s="683"/>
      <c r="D1726" s="89"/>
      <c r="E1726" s="540"/>
    </row>
    <row r="1727" spans="1:5" ht="10.5" hidden="1">
      <c r="A1727" s="499"/>
      <c r="B1727" s="277"/>
      <c r="C1727" s="683"/>
      <c r="D1727" s="89"/>
      <c r="E1727" s="540"/>
    </row>
    <row r="1728" spans="1:5" ht="10.5" hidden="1">
      <c r="A1728" s="643" t="s">
        <v>64</v>
      </c>
      <c r="B1728" s="284">
        <v>2</v>
      </c>
      <c r="C1728" s="681" t="s">
        <v>122</v>
      </c>
      <c r="D1728" s="89">
        <f>+D1730</f>
        <v>0</v>
      </c>
      <c r="E1728" s="537">
        <v>1</v>
      </c>
    </row>
    <row r="1729" spans="1:5" ht="10.5" hidden="1">
      <c r="A1729" s="499"/>
      <c r="B1729" s="277"/>
      <c r="C1729" s="682"/>
      <c r="D1729" s="89"/>
      <c r="E1729" s="540"/>
    </row>
    <row r="1730" spans="1:5" ht="10.5" hidden="1">
      <c r="A1730" s="643" t="s">
        <v>64</v>
      </c>
      <c r="B1730" s="292">
        <v>2.0099999999999998</v>
      </c>
      <c r="C1730" s="503" t="s">
        <v>398</v>
      </c>
      <c r="D1730" s="539">
        <f>+D1731</f>
        <v>0</v>
      </c>
      <c r="E1730" s="537" t="e">
        <f>+D1730/$D$1740</f>
        <v>#DIV/0!</v>
      </c>
    </row>
    <row r="1731" spans="1:5" ht="10.199999999999999" hidden="1">
      <c r="A1731" s="499" t="s">
        <v>64</v>
      </c>
      <c r="B1731" s="277" t="s">
        <v>365</v>
      </c>
      <c r="C1731" s="683" t="s">
        <v>366</v>
      </c>
      <c r="D1731" s="81">
        <v>0</v>
      </c>
      <c r="E1731" s="540" t="e">
        <f>+D1731/$D$1740</f>
        <v>#DIV/0!</v>
      </c>
    </row>
    <row r="1732" spans="1:5" ht="10.199999999999999" hidden="1">
      <c r="A1732" s="499"/>
      <c r="B1732" s="277"/>
      <c r="C1732" s="683"/>
      <c r="D1732" s="81"/>
      <c r="E1732" s="540"/>
    </row>
    <row r="1733" spans="1:5" ht="10.199999999999999" hidden="1">
      <c r="A1733" s="499"/>
      <c r="B1733" s="277"/>
      <c r="C1733" s="683"/>
      <c r="D1733" s="81"/>
      <c r="E1733" s="540"/>
    </row>
    <row r="1734" spans="1:5" ht="10.5" hidden="1">
      <c r="A1734" s="643">
        <v>2</v>
      </c>
      <c r="B1734" s="284">
        <v>5</v>
      </c>
      <c r="C1734" s="681" t="s">
        <v>157</v>
      </c>
      <c r="D1734" s="89">
        <f>+D1736</f>
        <v>0</v>
      </c>
      <c r="E1734" s="537" t="e">
        <f>+D1734/D1740</f>
        <v>#DIV/0!</v>
      </c>
    </row>
    <row r="1735" spans="1:5" ht="10.199999999999999" hidden="1">
      <c r="A1735" s="499"/>
      <c r="B1735" s="277"/>
      <c r="C1735" s="683"/>
      <c r="D1735" s="81"/>
      <c r="E1735" s="540"/>
    </row>
    <row r="1736" spans="1:5" ht="10.5" hidden="1">
      <c r="A1736" s="643" t="s">
        <v>158</v>
      </c>
      <c r="B1736" s="292" t="s">
        <v>159</v>
      </c>
      <c r="C1736" s="503" t="s">
        <v>160</v>
      </c>
      <c r="D1736" s="539">
        <f>+D1737</f>
        <v>0</v>
      </c>
      <c r="E1736" s="537" t="e">
        <f>+D1736/D1740</f>
        <v>#DIV/0!</v>
      </c>
    </row>
    <row r="1737" spans="1:5" ht="10.199999999999999" hidden="1">
      <c r="A1737" s="499" t="s">
        <v>158</v>
      </c>
      <c r="B1737" s="277" t="s">
        <v>169</v>
      </c>
      <c r="C1737" s="683" t="s">
        <v>170</v>
      </c>
      <c r="D1737" s="81">
        <v>0</v>
      </c>
      <c r="E1737" s="540" t="e">
        <f>+D1737/D1740</f>
        <v>#DIV/0!</v>
      </c>
    </row>
    <row r="1738" spans="1:5" ht="10.199999999999999" hidden="1">
      <c r="A1738" s="499"/>
      <c r="B1738" s="277"/>
      <c r="C1738" s="683"/>
      <c r="D1738" s="81"/>
      <c r="E1738" s="540"/>
    </row>
    <row r="1739" spans="1:5" ht="11.1" hidden="1" customHeight="1">
      <c r="A1739" s="499"/>
      <c r="B1739" s="277"/>
      <c r="C1739" s="682"/>
      <c r="D1739" s="89"/>
      <c r="E1739" s="540"/>
    </row>
    <row r="1740" spans="1:5" ht="19.2" hidden="1" customHeight="1">
      <c r="A1740" s="741" t="s">
        <v>399</v>
      </c>
      <c r="B1740" s="742"/>
      <c r="C1740" s="743"/>
      <c r="D1740" s="648">
        <f>+D1728+D1734+D1716</f>
        <v>0</v>
      </c>
      <c r="E1740" s="615" t="e">
        <f>+D1740/D1740</f>
        <v>#DIV/0!</v>
      </c>
    </row>
    <row r="1741" spans="1:5" ht="10.5" hidden="1">
      <c r="C1741" s="480"/>
      <c r="D1741" s="350"/>
    </row>
    <row r="1742" spans="1:5" ht="10.5" hidden="1">
      <c r="C1742" s="480"/>
      <c r="D1742" s="350"/>
    </row>
    <row r="1743" spans="1:5" ht="10.5" hidden="1">
      <c r="C1743" s="480"/>
      <c r="D1743" s="350"/>
    </row>
    <row r="1744" spans="1:5" ht="10.5" hidden="1">
      <c r="C1744" s="480"/>
      <c r="D1744" s="350"/>
    </row>
    <row r="1745" spans="1:5" ht="10.5" hidden="1">
      <c r="C1745" s="480"/>
      <c r="D1745" s="350"/>
    </row>
    <row r="1746" spans="1:5" ht="11.1" hidden="1" customHeight="1">
      <c r="B1746" s="564" t="s">
        <v>400</v>
      </c>
      <c r="C1746" s="480"/>
      <c r="D1746" s="565" t="s">
        <v>401</v>
      </c>
      <c r="E1746" s="366" t="s">
        <v>402</v>
      </c>
    </row>
    <row r="1747" spans="1:5" ht="11.25" hidden="1" customHeight="1">
      <c r="C1747" s="480"/>
      <c r="D1747" s="350"/>
    </row>
    <row r="1748" spans="1:5" ht="11.25" hidden="1" customHeight="1">
      <c r="A1748" s="735" t="s">
        <v>19</v>
      </c>
      <c r="B1748" s="735"/>
      <c r="C1748" s="758" t="s">
        <v>20</v>
      </c>
      <c r="D1748" s="755" t="s">
        <v>21</v>
      </c>
      <c r="E1748" s="750" t="s">
        <v>22</v>
      </c>
    </row>
    <row r="1749" spans="1:5" ht="11.25" hidden="1" customHeight="1">
      <c r="A1749" s="736"/>
      <c r="B1749" s="735"/>
      <c r="C1749" s="758"/>
      <c r="D1749" s="755"/>
      <c r="E1749" s="750"/>
    </row>
    <row r="1750" spans="1:5" ht="11.25" hidden="1" customHeight="1">
      <c r="A1750" s="656"/>
      <c r="B1750" s="678"/>
      <c r="C1750" s="679"/>
      <c r="D1750" s="680"/>
      <c r="E1750" s="535"/>
    </row>
    <row r="1751" spans="1:5" ht="11.25" hidden="1" customHeight="1">
      <c r="A1751" s="643" t="s">
        <v>23</v>
      </c>
      <c r="B1751" s="284" t="s">
        <v>24</v>
      </c>
      <c r="C1751" s="681" t="s">
        <v>25</v>
      </c>
      <c r="D1751" s="89">
        <f>+D1753+D1757+D1762+D1766</f>
        <v>0</v>
      </c>
      <c r="E1751" s="540">
        <v>0</v>
      </c>
    </row>
    <row r="1752" spans="1:5" ht="11.25" hidden="1" customHeight="1">
      <c r="A1752" s="499"/>
      <c r="B1752" s="277"/>
      <c r="C1752" s="682"/>
      <c r="D1752" s="89"/>
      <c r="E1752" s="540"/>
    </row>
    <row r="1753" spans="1:5" ht="11.25" hidden="1" customHeight="1">
      <c r="A1753" s="643" t="s">
        <v>26</v>
      </c>
      <c r="B1753" s="292" t="s">
        <v>27</v>
      </c>
      <c r="C1753" s="503" t="s">
        <v>28</v>
      </c>
      <c r="D1753" s="539">
        <f>SUM(D1754:D1755)</f>
        <v>0</v>
      </c>
      <c r="E1753" s="537" t="e">
        <f>+D1753/$D$1812</f>
        <v>#DIV/0!</v>
      </c>
    </row>
    <row r="1754" spans="1:5" ht="11.25" hidden="1" customHeight="1">
      <c r="A1754" s="499" t="s">
        <v>26</v>
      </c>
      <c r="B1754" s="277" t="s">
        <v>29</v>
      </c>
      <c r="C1754" s="683" t="s">
        <v>30</v>
      </c>
      <c r="D1754" s="81">
        <v>0</v>
      </c>
      <c r="E1754" s="540" t="e">
        <f>+D1754/$D$1812</f>
        <v>#DIV/0!</v>
      </c>
    </row>
    <row r="1755" spans="1:5" ht="11.25" hidden="1" customHeight="1">
      <c r="A1755" s="499" t="s">
        <v>26</v>
      </c>
      <c r="B1755" s="277" t="s">
        <v>31</v>
      </c>
      <c r="C1755" s="683" t="s">
        <v>32</v>
      </c>
      <c r="D1755" s="81">
        <v>0</v>
      </c>
      <c r="E1755" s="540" t="e">
        <f>+D1755/D1812</f>
        <v>#DIV/0!</v>
      </c>
    </row>
    <row r="1756" spans="1:5" ht="11.25" hidden="1" customHeight="1">
      <c r="A1756" s="499"/>
      <c r="B1756" s="277"/>
      <c r="C1756" s="682"/>
      <c r="D1756" s="539"/>
      <c r="E1756" s="540"/>
    </row>
    <row r="1757" spans="1:5" ht="11.25" hidden="1" customHeight="1">
      <c r="A1757" s="643" t="s">
        <v>26</v>
      </c>
      <c r="B1757" s="292" t="s">
        <v>41</v>
      </c>
      <c r="C1757" s="503" t="s">
        <v>42</v>
      </c>
      <c r="D1757" s="539">
        <f>SUM(D1758:D1760)</f>
        <v>0</v>
      </c>
      <c r="E1757" s="540" t="e">
        <f>+D1757/D1812</f>
        <v>#DIV/0!</v>
      </c>
    </row>
    <row r="1758" spans="1:5" ht="11.25" hidden="1" customHeight="1">
      <c r="A1758" s="499" t="s">
        <v>26</v>
      </c>
      <c r="B1758" s="277" t="s">
        <v>43</v>
      </c>
      <c r="C1758" s="683" t="s">
        <v>44</v>
      </c>
      <c r="D1758" s="81">
        <v>0</v>
      </c>
      <c r="E1758" s="540" t="e">
        <f>+D1758/D1812</f>
        <v>#DIV/0!</v>
      </c>
    </row>
    <row r="1759" spans="1:5" ht="11.25" hidden="1" customHeight="1">
      <c r="A1759" s="499" t="s">
        <v>26</v>
      </c>
      <c r="B1759" s="277" t="s">
        <v>45</v>
      </c>
      <c r="C1759" s="683" t="s">
        <v>46</v>
      </c>
      <c r="D1759" s="81">
        <v>0</v>
      </c>
      <c r="E1759" s="540" t="e">
        <f>+D1759/D1812</f>
        <v>#DIV/0!</v>
      </c>
    </row>
    <row r="1760" spans="1:5" ht="11.25" hidden="1" customHeight="1">
      <c r="A1760" s="499" t="s">
        <v>26</v>
      </c>
      <c r="B1760" s="277" t="s">
        <v>47</v>
      </c>
      <c r="C1760" s="683" t="s">
        <v>48</v>
      </c>
      <c r="D1760" s="81">
        <v>0</v>
      </c>
      <c r="E1760" s="540" t="e">
        <f>+D1760/D1812</f>
        <v>#DIV/0!</v>
      </c>
    </row>
    <row r="1761" spans="1:5" ht="11.25" hidden="1" customHeight="1">
      <c r="A1761" s="499"/>
      <c r="B1761" s="277"/>
      <c r="C1761" s="681"/>
      <c r="D1761" s="89"/>
      <c r="E1761" s="540"/>
    </row>
    <row r="1762" spans="1:5" ht="22.8" hidden="1" customHeight="1">
      <c r="A1762" s="86" t="s">
        <v>49</v>
      </c>
      <c r="B1762" s="292" t="s">
        <v>50</v>
      </c>
      <c r="C1762" s="503" t="s">
        <v>403</v>
      </c>
      <c r="D1762" s="539">
        <f>SUM(D1763:D1764)</f>
        <v>0</v>
      </c>
      <c r="E1762" s="540" t="e">
        <f>+D1762/D1812</f>
        <v>#DIV/0!</v>
      </c>
    </row>
    <row r="1763" spans="1:5" ht="20.399999999999999" hidden="1">
      <c r="A1763" s="499" t="s">
        <v>49</v>
      </c>
      <c r="B1763" s="277" t="s">
        <v>52</v>
      </c>
      <c r="C1763" s="684" t="s">
        <v>262</v>
      </c>
      <c r="D1763" s="81">
        <v>0</v>
      </c>
      <c r="E1763" s="540" t="e">
        <f>+D1763/D1812</f>
        <v>#DIV/0!</v>
      </c>
    </row>
    <row r="1764" spans="1:5" ht="10.199999999999999" hidden="1">
      <c r="A1764" s="499" t="s">
        <v>49</v>
      </c>
      <c r="B1764" s="277" t="s">
        <v>54</v>
      </c>
      <c r="C1764" s="684" t="s">
        <v>55</v>
      </c>
      <c r="D1764" s="81">
        <v>0</v>
      </c>
      <c r="E1764" s="540" t="e">
        <f>+D1764/D1812</f>
        <v>#DIV/0!</v>
      </c>
    </row>
    <row r="1765" spans="1:5" ht="11.25" hidden="1" customHeight="1">
      <c r="A1765" s="499"/>
      <c r="B1765" s="277"/>
      <c r="C1765" s="681"/>
      <c r="D1765" s="89"/>
      <c r="E1765" s="540"/>
    </row>
    <row r="1766" spans="1:5" ht="22.8" hidden="1" customHeight="1">
      <c r="A1766" s="86" t="s">
        <v>49</v>
      </c>
      <c r="B1766" s="292" t="s">
        <v>56</v>
      </c>
      <c r="C1766" s="503" t="s">
        <v>57</v>
      </c>
      <c r="D1766" s="539">
        <f>SUM(D1767:D1769)</f>
        <v>0</v>
      </c>
      <c r="E1766" s="540" t="e">
        <f>+D1766/D1812</f>
        <v>#DIV/0!</v>
      </c>
    </row>
    <row r="1767" spans="1:5" ht="20.399999999999999" hidden="1">
      <c r="A1767" s="499" t="s">
        <v>49</v>
      </c>
      <c r="B1767" s="277" t="s">
        <v>58</v>
      </c>
      <c r="C1767" s="684" t="s">
        <v>59</v>
      </c>
      <c r="D1767" s="81">
        <v>0</v>
      </c>
      <c r="E1767" s="540" t="e">
        <f>+D1767/D1812</f>
        <v>#DIV/0!</v>
      </c>
    </row>
    <row r="1768" spans="1:5" ht="20.399999999999999" hidden="1">
      <c r="A1768" s="499" t="s">
        <v>49</v>
      </c>
      <c r="B1768" s="277" t="s">
        <v>60</v>
      </c>
      <c r="C1768" s="684" t="s">
        <v>404</v>
      </c>
      <c r="D1768" s="81">
        <v>0</v>
      </c>
      <c r="E1768" s="540" t="e">
        <f>+D1768/D1812</f>
        <v>#DIV/0!</v>
      </c>
    </row>
    <row r="1769" spans="1:5" ht="11.25" hidden="1" customHeight="1">
      <c r="A1769" s="499" t="s">
        <v>49</v>
      </c>
      <c r="B1769" s="277" t="s">
        <v>62</v>
      </c>
      <c r="C1769" s="684" t="s">
        <v>63</v>
      </c>
      <c r="D1769" s="81">
        <v>0</v>
      </c>
      <c r="E1769" s="540" t="e">
        <f>+D1769/D1812</f>
        <v>#DIV/0!</v>
      </c>
    </row>
    <row r="1770" spans="1:5" ht="11.25" hidden="1" customHeight="1">
      <c r="A1770" s="499"/>
      <c r="B1770" s="277"/>
      <c r="C1770" s="681"/>
      <c r="D1770" s="89"/>
      <c r="E1770" s="540"/>
    </row>
    <row r="1771" spans="1:5" ht="11.25" hidden="1" customHeight="1">
      <c r="A1771" s="499"/>
      <c r="B1771" s="277"/>
      <c r="C1771" s="681"/>
      <c r="D1771" s="89"/>
      <c r="E1771" s="540"/>
    </row>
    <row r="1772" spans="1:5" ht="11.25" hidden="1" customHeight="1">
      <c r="A1772" s="643" t="s">
        <v>64</v>
      </c>
      <c r="B1772" s="284">
        <v>1</v>
      </c>
      <c r="C1772" s="681" t="s">
        <v>65</v>
      </c>
      <c r="D1772" s="89">
        <f>+D1774+D1777</f>
        <v>0</v>
      </c>
      <c r="E1772" s="540" t="e">
        <f>+D1772/D1812</f>
        <v>#DIV/0!</v>
      </c>
    </row>
    <row r="1773" spans="1:5" ht="11.25" hidden="1" customHeight="1">
      <c r="A1773" s="499"/>
      <c r="B1773" s="277"/>
      <c r="C1773" s="681"/>
      <c r="D1773" s="89"/>
      <c r="E1773" s="540"/>
    </row>
    <row r="1774" spans="1:5" ht="11.25" hidden="1" customHeight="1">
      <c r="A1774" s="643" t="s">
        <v>64</v>
      </c>
      <c r="B1774" s="292" t="s">
        <v>279</v>
      </c>
      <c r="C1774" s="685" t="s">
        <v>78</v>
      </c>
      <c r="D1774" s="539">
        <f>+D1775</f>
        <v>0</v>
      </c>
      <c r="E1774" s="540" t="e">
        <f>+D1774/D1812</f>
        <v>#DIV/0!</v>
      </c>
    </row>
    <row r="1775" spans="1:5" ht="11.25" hidden="1" customHeight="1">
      <c r="A1775" s="499" t="s">
        <v>64</v>
      </c>
      <c r="B1775" s="277" t="s">
        <v>79</v>
      </c>
      <c r="C1775" s="683" t="s">
        <v>80</v>
      </c>
      <c r="D1775" s="81">
        <v>0</v>
      </c>
      <c r="E1775" s="540" t="e">
        <f>+D1775/D1812</f>
        <v>#DIV/0!</v>
      </c>
    </row>
    <row r="1776" spans="1:5" ht="11.25" hidden="1" customHeight="1">
      <c r="A1776" s="643"/>
      <c r="B1776" s="292"/>
      <c r="C1776" s="685"/>
      <c r="D1776" s="89"/>
      <c r="E1776" s="540"/>
    </row>
    <row r="1777" spans="1:5" ht="11.25" hidden="1" customHeight="1">
      <c r="A1777" s="643" t="s">
        <v>64</v>
      </c>
      <c r="B1777" s="292" t="s">
        <v>251</v>
      </c>
      <c r="C1777" s="685" t="s">
        <v>103</v>
      </c>
      <c r="D1777" s="539">
        <f>SUM(D1778:D1779)</f>
        <v>0</v>
      </c>
      <c r="E1777" s="540" t="e">
        <f>+D1777/D1812</f>
        <v>#DIV/0!</v>
      </c>
    </row>
    <row r="1778" spans="1:5" ht="11.25" hidden="1" customHeight="1">
      <c r="A1778" s="499" t="s">
        <v>64</v>
      </c>
      <c r="B1778" s="277" t="s">
        <v>110</v>
      </c>
      <c r="C1778" s="683" t="s">
        <v>111</v>
      </c>
      <c r="D1778" s="81">
        <v>0</v>
      </c>
      <c r="E1778" s="540"/>
    </row>
    <row r="1779" spans="1:5" ht="11.25" hidden="1" customHeight="1">
      <c r="A1779" s="499" t="s">
        <v>64</v>
      </c>
      <c r="B1779" s="277" t="s">
        <v>116</v>
      </c>
      <c r="C1779" s="683" t="s">
        <v>117</v>
      </c>
      <c r="D1779" s="81">
        <v>0</v>
      </c>
      <c r="E1779" s="540" t="e">
        <f>+D1779/D1812</f>
        <v>#DIV/0!</v>
      </c>
    </row>
    <row r="1780" spans="1:5" ht="11.25" hidden="1" customHeight="1">
      <c r="A1780" s="499"/>
      <c r="B1780" s="277"/>
      <c r="C1780" s="683"/>
      <c r="D1780" s="89"/>
      <c r="E1780" s="540"/>
    </row>
    <row r="1781" spans="1:5" ht="11.25" hidden="1" customHeight="1">
      <c r="A1781" s="499"/>
      <c r="B1781" s="277"/>
      <c r="C1781" s="683"/>
      <c r="D1781" s="89"/>
      <c r="E1781" s="540"/>
    </row>
    <row r="1782" spans="1:5" ht="11.25" hidden="1" customHeight="1">
      <c r="A1782" s="643" t="s">
        <v>64</v>
      </c>
      <c r="B1782" s="284" t="s">
        <v>3</v>
      </c>
      <c r="C1782" s="681" t="s">
        <v>122</v>
      </c>
      <c r="D1782" s="89">
        <f>+D1784+D1788+D1792</f>
        <v>0</v>
      </c>
      <c r="E1782" s="540" t="e">
        <f>+D1782/D1812</f>
        <v>#DIV/0!</v>
      </c>
    </row>
    <row r="1783" spans="1:5" ht="11.25" hidden="1" customHeight="1">
      <c r="A1783" s="499"/>
      <c r="B1783" s="277"/>
      <c r="C1783" s="681"/>
      <c r="D1783" s="89"/>
      <c r="E1783" s="540"/>
    </row>
    <row r="1784" spans="1:5" ht="11.25" hidden="1" customHeight="1">
      <c r="A1784" s="643" t="s">
        <v>64</v>
      </c>
      <c r="B1784" s="292" t="s">
        <v>123</v>
      </c>
      <c r="C1784" s="685" t="s">
        <v>124</v>
      </c>
      <c r="D1784" s="539">
        <f>SUM(D1785:D1786)</f>
        <v>0</v>
      </c>
      <c r="E1784" s="540" t="e">
        <f>+D1784/D1812</f>
        <v>#DIV/0!</v>
      </c>
    </row>
    <row r="1785" spans="1:5" ht="11.25" hidden="1" customHeight="1">
      <c r="A1785" s="499" t="s">
        <v>64</v>
      </c>
      <c r="B1785" s="277" t="s">
        <v>125</v>
      </c>
      <c r="C1785" s="683" t="s">
        <v>217</v>
      </c>
      <c r="D1785" s="81">
        <v>0</v>
      </c>
      <c r="E1785" s="540" t="e">
        <f>+D1785/D1812</f>
        <v>#DIV/0!</v>
      </c>
    </row>
    <row r="1786" spans="1:5" ht="11.25" hidden="1" customHeight="1">
      <c r="A1786" s="499" t="s">
        <v>64</v>
      </c>
      <c r="B1786" s="277" t="s">
        <v>218</v>
      </c>
      <c r="C1786" s="683" t="s">
        <v>219</v>
      </c>
      <c r="D1786" s="81">
        <v>0</v>
      </c>
      <c r="E1786" s="540" t="e">
        <f>+D1786/D1812</f>
        <v>#DIV/0!</v>
      </c>
    </row>
    <row r="1787" spans="1:5" ht="11.25" hidden="1" customHeight="1">
      <c r="A1787" s="499"/>
      <c r="B1787" s="277"/>
      <c r="C1787" s="681"/>
      <c r="D1787" s="89"/>
      <c r="E1787" s="540"/>
    </row>
    <row r="1788" spans="1:5" ht="11.25" hidden="1" customHeight="1">
      <c r="A1788" s="643" t="s">
        <v>64</v>
      </c>
      <c r="B1788" s="292" t="s">
        <v>139</v>
      </c>
      <c r="C1788" s="685" t="s">
        <v>140</v>
      </c>
      <c r="D1788" s="539">
        <f>SUM(D1789:D1790)</f>
        <v>0</v>
      </c>
      <c r="E1788" s="540" t="e">
        <f>+D1788/D1812</f>
        <v>#DIV/0!</v>
      </c>
    </row>
    <row r="1789" spans="1:5" ht="11.25" hidden="1" customHeight="1">
      <c r="A1789" s="499" t="s">
        <v>64</v>
      </c>
      <c r="B1789" s="277" t="s">
        <v>141</v>
      </c>
      <c r="C1789" s="683" t="s">
        <v>142</v>
      </c>
      <c r="D1789" s="81">
        <v>0</v>
      </c>
      <c r="E1789" s="540" t="e">
        <f>+D1789/D1812</f>
        <v>#DIV/0!</v>
      </c>
    </row>
    <row r="1790" spans="1:5" ht="11.25" hidden="1" customHeight="1">
      <c r="A1790" s="499" t="s">
        <v>64</v>
      </c>
      <c r="B1790" s="277" t="s">
        <v>143</v>
      </c>
      <c r="C1790" s="683" t="s">
        <v>144</v>
      </c>
      <c r="D1790" s="81">
        <v>0</v>
      </c>
      <c r="E1790" s="540" t="e">
        <f>+D1790/D1812</f>
        <v>#DIV/0!</v>
      </c>
    </row>
    <row r="1791" spans="1:5" ht="11.25" hidden="1" customHeight="1">
      <c r="A1791" s="499"/>
      <c r="B1791" s="277"/>
      <c r="C1791" s="681"/>
      <c r="D1791" s="89"/>
      <c r="E1791" s="540"/>
    </row>
    <row r="1792" spans="1:5" ht="11.25" hidden="1" customHeight="1">
      <c r="A1792" s="643" t="s">
        <v>64</v>
      </c>
      <c r="B1792" s="292" t="s">
        <v>145</v>
      </c>
      <c r="C1792" s="685" t="s">
        <v>146</v>
      </c>
      <c r="D1792" s="539">
        <f>SUM(D1793:D1795)</f>
        <v>0</v>
      </c>
      <c r="E1792" s="540" t="e">
        <f>+D1792/D1812</f>
        <v>#DIV/0!</v>
      </c>
    </row>
    <row r="1793" spans="1:5" ht="11.25" hidden="1" customHeight="1">
      <c r="A1793" s="499" t="s">
        <v>64</v>
      </c>
      <c r="B1793" s="277" t="s">
        <v>151</v>
      </c>
      <c r="C1793" s="683" t="s">
        <v>152</v>
      </c>
      <c r="D1793" s="81">
        <v>0</v>
      </c>
      <c r="E1793" s="540" t="e">
        <f>+D1793/D1812</f>
        <v>#DIV/0!</v>
      </c>
    </row>
    <row r="1794" spans="1:5" ht="11.25" hidden="1" customHeight="1">
      <c r="A1794" s="499" t="s">
        <v>64</v>
      </c>
      <c r="B1794" s="277" t="s">
        <v>155</v>
      </c>
      <c r="C1794" s="683" t="s">
        <v>156</v>
      </c>
      <c r="D1794" s="81">
        <v>0</v>
      </c>
      <c r="E1794" s="540" t="e">
        <f>+D1794/D1812</f>
        <v>#DIV/0!</v>
      </c>
    </row>
    <row r="1795" spans="1:5" ht="11.25" hidden="1" customHeight="1">
      <c r="A1795" s="499"/>
      <c r="B1795" s="277"/>
      <c r="C1795" s="682"/>
      <c r="D1795" s="89"/>
      <c r="E1795" s="540"/>
    </row>
    <row r="1796" spans="1:5" ht="11.25" hidden="1" customHeight="1">
      <c r="A1796" s="499"/>
      <c r="B1796" s="277"/>
      <c r="C1796" s="681"/>
      <c r="D1796" s="89"/>
      <c r="E1796" s="540"/>
    </row>
    <row r="1797" spans="1:5" ht="11.25" hidden="1" customHeight="1">
      <c r="A1797" s="643">
        <v>2</v>
      </c>
      <c r="B1797" s="284">
        <v>5</v>
      </c>
      <c r="C1797" s="681" t="s">
        <v>157</v>
      </c>
      <c r="D1797" s="89">
        <f>+D1799+D1802</f>
        <v>0</v>
      </c>
      <c r="E1797" s="540" t="e">
        <f>+D1797/D1812</f>
        <v>#DIV/0!</v>
      </c>
    </row>
    <row r="1798" spans="1:5" ht="11.25" hidden="1" customHeight="1">
      <c r="A1798" s="499"/>
      <c r="B1798" s="277"/>
      <c r="C1798" s="681"/>
      <c r="D1798" s="89"/>
      <c r="E1798" s="540"/>
    </row>
    <row r="1799" spans="1:5" ht="11.25" hidden="1" customHeight="1">
      <c r="A1799" s="643" t="s">
        <v>158</v>
      </c>
      <c r="B1799" s="292" t="s">
        <v>159</v>
      </c>
      <c r="C1799" s="685" t="s">
        <v>160</v>
      </c>
      <c r="D1799" s="539">
        <f>+D1800</f>
        <v>0</v>
      </c>
      <c r="E1799" s="540" t="e">
        <f>+D1799/D1812</f>
        <v>#DIV/0!</v>
      </c>
    </row>
    <row r="1800" spans="1:5" ht="11.25" hidden="1" customHeight="1">
      <c r="A1800" s="499" t="s">
        <v>158</v>
      </c>
      <c r="B1800" s="277" t="s">
        <v>169</v>
      </c>
      <c r="C1800" s="683" t="s">
        <v>170</v>
      </c>
      <c r="D1800" s="81">
        <v>0</v>
      </c>
      <c r="E1800" s="540" t="e">
        <f>+D1800/D1812</f>
        <v>#DIV/0!</v>
      </c>
    </row>
    <row r="1801" spans="1:5" ht="11.25" hidden="1" customHeight="1">
      <c r="A1801" s="499"/>
      <c r="B1801" s="277"/>
      <c r="C1801" s="681"/>
      <c r="D1801" s="89"/>
      <c r="E1801" s="540"/>
    </row>
    <row r="1802" spans="1:5" ht="11.25" hidden="1" customHeight="1">
      <c r="A1802" s="499"/>
      <c r="B1802" s="292" t="s">
        <v>171</v>
      </c>
      <c r="C1802" s="685" t="s">
        <v>172</v>
      </c>
      <c r="D1802" s="89">
        <f>+D1803</f>
        <v>0</v>
      </c>
      <c r="E1802" s="540" t="e">
        <f>+D1802/D1812</f>
        <v>#DIV/0!</v>
      </c>
    </row>
    <row r="1803" spans="1:5" ht="11.25" hidden="1" customHeight="1">
      <c r="A1803" s="499" t="s">
        <v>229</v>
      </c>
      <c r="B1803" s="277" t="s">
        <v>230</v>
      </c>
      <c r="C1803" s="683" t="s">
        <v>231</v>
      </c>
      <c r="D1803" s="81"/>
      <c r="E1803" s="540" t="e">
        <f>+D1803/D1812</f>
        <v>#DIV/0!</v>
      </c>
    </row>
    <row r="1804" spans="1:5" ht="11.25" hidden="1" customHeight="1">
      <c r="A1804" s="499"/>
      <c r="B1804" s="277"/>
      <c r="C1804" s="681"/>
      <c r="D1804" s="89"/>
      <c r="E1804" s="540"/>
    </row>
    <row r="1805" spans="1:5" ht="11.25" hidden="1" customHeight="1">
      <c r="A1805" s="499"/>
      <c r="B1805" s="277"/>
      <c r="C1805" s="681"/>
      <c r="D1805" s="89"/>
      <c r="E1805" s="540"/>
    </row>
    <row r="1806" spans="1:5" ht="11.25" hidden="1" customHeight="1">
      <c r="A1806" s="643">
        <v>4</v>
      </c>
      <c r="B1806" s="284" t="s">
        <v>191</v>
      </c>
      <c r="C1806" s="681" t="s">
        <v>192</v>
      </c>
      <c r="D1806" s="89">
        <f>+D1808</f>
        <v>0</v>
      </c>
      <c r="E1806" s="540" t="e">
        <f>+D1806/D1812</f>
        <v>#DIV/0!</v>
      </c>
    </row>
    <row r="1807" spans="1:5" ht="11.25" hidden="1" customHeight="1">
      <c r="A1807" s="499"/>
      <c r="B1807" s="277"/>
      <c r="C1807" s="685"/>
      <c r="D1807" s="89"/>
      <c r="E1807" s="540"/>
    </row>
    <row r="1808" spans="1:5" ht="11.25" hidden="1" customHeight="1">
      <c r="A1808" s="643">
        <v>4</v>
      </c>
      <c r="B1808" s="292" t="s">
        <v>193</v>
      </c>
      <c r="C1808" s="685" t="s">
        <v>194</v>
      </c>
      <c r="D1808" s="89">
        <v>0</v>
      </c>
      <c r="E1808" s="540" t="e">
        <f>+D1808/D1812</f>
        <v>#DIV/0!</v>
      </c>
    </row>
    <row r="1809" spans="1:5" ht="11.25" hidden="1" customHeight="1">
      <c r="A1809" s="499">
        <v>4</v>
      </c>
      <c r="B1809" s="277" t="s">
        <v>195</v>
      </c>
      <c r="C1809" s="683" t="s">
        <v>196</v>
      </c>
      <c r="D1809" s="81">
        <v>0</v>
      </c>
      <c r="E1809" s="540" t="e">
        <f>+D1809/D1812</f>
        <v>#DIV/0!</v>
      </c>
    </row>
    <row r="1810" spans="1:5" ht="11.25" hidden="1" customHeight="1">
      <c r="A1810" s="499"/>
      <c r="B1810" s="277"/>
      <c r="C1810" s="682"/>
      <c r="D1810" s="89"/>
      <c r="E1810" s="540"/>
    </row>
    <row r="1811" spans="1:5" ht="11.1" hidden="1" customHeight="1">
      <c r="A1811" s="499"/>
      <c r="B1811" s="277"/>
      <c r="C1811" s="682"/>
      <c r="D1811" s="89"/>
      <c r="E1811" s="540"/>
    </row>
    <row r="1812" spans="1:5" ht="19.2" hidden="1" customHeight="1">
      <c r="A1812" s="741" t="s">
        <v>405</v>
      </c>
      <c r="B1812" s="742"/>
      <c r="C1812" s="743"/>
      <c r="D1812" s="648">
        <f>+D1806+D1797+D1782+D1772+D1751</f>
        <v>0</v>
      </c>
      <c r="E1812" s="615" t="e">
        <f>+D1812/D1812</f>
        <v>#DIV/0!</v>
      </c>
    </row>
    <row r="1813" spans="1:5" ht="10.5" hidden="1">
      <c r="C1813" s="480"/>
      <c r="D1813" s="350"/>
    </row>
    <row r="1814" spans="1:5" ht="10.5" hidden="1">
      <c r="C1814" s="480"/>
      <c r="D1814" s="350"/>
    </row>
    <row r="1815" spans="1:5" ht="10.5">
      <c r="C1815" s="480"/>
      <c r="D1815" s="350"/>
    </row>
    <row r="1816" spans="1:5" ht="10.5">
      <c r="C1816" s="309" t="s">
        <v>406</v>
      </c>
      <c r="D1816" s="350"/>
      <c r="E1816" s="350">
        <f>+D1812+D1555+D1419+D1243+D1276+D1177+D1005+D793+D689+D568+D469+D412+D359+D276+D1740+D1358</f>
        <v>-5934873.3300000001</v>
      </c>
    </row>
    <row r="1817" spans="1:5" ht="10.5">
      <c r="C1817" s="309"/>
      <c r="D1817" s="350"/>
      <c r="E1817" s="350"/>
    </row>
    <row r="1818" spans="1:5" ht="10.5">
      <c r="C1818" s="309"/>
      <c r="D1818" s="350"/>
      <c r="E1818" s="350"/>
    </row>
    <row r="1819" spans="1:5" ht="10.5">
      <c r="C1819" s="309"/>
      <c r="D1819" s="350"/>
      <c r="E1819" s="350"/>
    </row>
    <row r="1820" spans="1:5" ht="10.5">
      <c r="C1820" s="309"/>
      <c r="D1820" s="350"/>
      <c r="E1820" s="350"/>
    </row>
    <row r="1821" spans="1:5" ht="10.5" hidden="1">
      <c r="C1821" s="309"/>
      <c r="D1821" s="350"/>
      <c r="E1821" s="350"/>
    </row>
    <row r="1822" spans="1:5" ht="10.5" hidden="1">
      <c r="C1822" s="310"/>
      <c r="D1822" s="350"/>
    </row>
    <row r="1823" spans="1:5" ht="10.5" hidden="1">
      <c r="C1823" s="310"/>
      <c r="D1823" s="350"/>
    </row>
    <row r="1824" spans="1:5" ht="10.5" hidden="1">
      <c r="C1824" s="310"/>
      <c r="D1824" s="350"/>
    </row>
    <row r="1825" spans="1:5" ht="10.5" hidden="1">
      <c r="C1825" s="310"/>
      <c r="D1825" s="350"/>
    </row>
    <row r="1826" spans="1:5" ht="10.5" hidden="1">
      <c r="C1826" s="480"/>
      <c r="D1826" s="350"/>
    </row>
    <row r="1827" spans="1:5" ht="11.4" hidden="1">
      <c r="A1827" s="757" t="s">
        <v>407</v>
      </c>
      <c r="B1827" s="757"/>
      <c r="C1827" s="757"/>
    </row>
    <row r="1828" spans="1:5" ht="10.199999999999999" hidden="1"/>
    <row r="1829" spans="1:5" ht="10.8" hidden="1" customHeight="1"/>
    <row r="1830" spans="1:5" ht="10.8" hidden="1" customHeight="1">
      <c r="B1830" s="309" t="s">
        <v>408</v>
      </c>
      <c r="C1830" s="447" t="s">
        <v>409</v>
      </c>
    </row>
    <row r="1831" spans="1:5" ht="10.8" hidden="1" customHeight="1">
      <c r="C1831" s="353"/>
      <c r="D1831" s="350"/>
    </row>
    <row r="1832" spans="1:5" ht="10.8" hidden="1" customHeight="1">
      <c r="D1832" s="350"/>
    </row>
    <row r="1833" spans="1:5" ht="10.5" hidden="1">
      <c r="B1833" s="309" t="s">
        <v>410</v>
      </c>
      <c r="C1833" s="686" t="s">
        <v>411</v>
      </c>
      <c r="D1833" s="565" t="s">
        <v>412</v>
      </c>
      <c r="E1833" s="366" t="s">
        <v>413</v>
      </c>
    </row>
    <row r="1834" spans="1:5" ht="10.199999999999999" hidden="1">
      <c r="B1834" s="348"/>
      <c r="D1834" s="97"/>
      <c r="E1834" s="687"/>
    </row>
    <row r="1835" spans="1:5" ht="10.199999999999999" hidden="1">
      <c r="A1835" s="737" t="s">
        <v>19</v>
      </c>
      <c r="B1835" s="738"/>
      <c r="C1835" s="753" t="s">
        <v>20</v>
      </c>
      <c r="D1835" s="751" t="s">
        <v>21</v>
      </c>
      <c r="E1835" s="744" t="s">
        <v>22</v>
      </c>
    </row>
    <row r="1836" spans="1:5" ht="10.199999999999999" hidden="1">
      <c r="A1836" s="739"/>
      <c r="B1836" s="740"/>
      <c r="C1836" s="754"/>
      <c r="D1836" s="752"/>
      <c r="E1836" s="745"/>
    </row>
    <row r="1837" spans="1:5" ht="10.199999999999999" hidden="1">
      <c r="A1837" s="545"/>
      <c r="B1837" s="411"/>
      <c r="C1837" s="688"/>
      <c r="D1837" s="307"/>
      <c r="E1837" s="540"/>
    </row>
    <row r="1838" spans="1:5" ht="10.5" hidden="1">
      <c r="A1838" s="536">
        <v>2</v>
      </c>
      <c r="B1838" s="414">
        <v>5</v>
      </c>
      <c r="C1838" s="624" t="s">
        <v>157</v>
      </c>
      <c r="D1838" s="89">
        <f>+D1840</f>
        <v>0</v>
      </c>
      <c r="E1838" s="537" t="e">
        <f>+D1838/$D$1850</f>
        <v>#DIV/0!</v>
      </c>
    </row>
    <row r="1839" spans="1:5" ht="10.5" hidden="1">
      <c r="A1839" s="547"/>
      <c r="B1839" s="414"/>
      <c r="C1839" s="642"/>
      <c r="D1839" s="89"/>
      <c r="E1839" s="540"/>
    </row>
    <row r="1840" spans="1:5" ht="10.5" hidden="1">
      <c r="A1840" s="546"/>
      <c r="B1840" s="625" t="s">
        <v>171</v>
      </c>
      <c r="C1840" s="689" t="s">
        <v>172</v>
      </c>
      <c r="D1840" s="539">
        <f>+D1841+D1842</f>
        <v>0</v>
      </c>
      <c r="E1840" s="537" t="e">
        <f>+D1840/$D$1850</f>
        <v>#DIV/0!</v>
      </c>
    </row>
    <row r="1841" spans="1:5" ht="10.199999999999999" hidden="1">
      <c r="A1841" s="73" t="s">
        <v>414</v>
      </c>
      <c r="B1841" s="425" t="s">
        <v>415</v>
      </c>
      <c r="C1841" s="271" t="s">
        <v>416</v>
      </c>
      <c r="D1841" s="81">
        <v>0</v>
      </c>
      <c r="E1841" s="540" t="e">
        <f>+D1841/$D$1850</f>
        <v>#DIV/0!</v>
      </c>
    </row>
    <row r="1842" spans="1:5" ht="10.199999999999999" hidden="1">
      <c r="A1842" s="73" t="s">
        <v>181</v>
      </c>
      <c r="B1842" s="425" t="s">
        <v>182</v>
      </c>
      <c r="C1842" s="271" t="s">
        <v>417</v>
      </c>
      <c r="D1842" s="81">
        <v>0</v>
      </c>
      <c r="E1842" s="540" t="e">
        <f>+D1842/$D$1850</f>
        <v>#DIV/0!</v>
      </c>
    </row>
    <row r="1843" spans="1:5" ht="10.5" hidden="1">
      <c r="A1843" s="547"/>
      <c r="B1843" s="414"/>
      <c r="C1843" s="624"/>
      <c r="D1843" s="89"/>
      <c r="E1843" s="537"/>
    </row>
    <row r="1844" spans="1:5" ht="10.5" hidden="1">
      <c r="A1844" s="536"/>
      <c r="B1844" s="414">
        <v>9</v>
      </c>
      <c r="C1844" s="624" t="s">
        <v>192</v>
      </c>
      <c r="D1844" s="89">
        <f>+D1846</f>
        <v>0</v>
      </c>
      <c r="E1844" s="537" t="e">
        <f>+D1844/$D$1850</f>
        <v>#DIV/0!</v>
      </c>
    </row>
    <row r="1845" spans="1:5" ht="10.5" hidden="1">
      <c r="A1845" s="547"/>
      <c r="B1845" s="414"/>
      <c r="C1845" s="624"/>
      <c r="D1845" s="393"/>
      <c r="E1845" s="537"/>
    </row>
    <row r="1846" spans="1:5" ht="10.5" hidden="1">
      <c r="A1846" s="546">
        <v>4</v>
      </c>
      <c r="B1846" s="625" t="s">
        <v>193</v>
      </c>
      <c r="C1846" s="689" t="s">
        <v>194</v>
      </c>
      <c r="D1846" s="539">
        <f>+D1847</f>
        <v>0</v>
      </c>
      <c r="E1846" s="537" t="e">
        <f>+D1846/$D$1850</f>
        <v>#DIV/0!</v>
      </c>
    </row>
    <row r="1847" spans="1:5" ht="10.199999999999999" hidden="1">
      <c r="A1847" s="73">
        <v>4</v>
      </c>
      <c r="B1847" s="425" t="s">
        <v>195</v>
      </c>
      <c r="C1847" s="271" t="s">
        <v>196</v>
      </c>
      <c r="D1847" s="412">
        <v>0</v>
      </c>
      <c r="E1847" s="540" t="e">
        <f>+D1847/$D$1850</f>
        <v>#DIV/0!</v>
      </c>
    </row>
    <row r="1848" spans="1:5" ht="10.199999999999999" hidden="1">
      <c r="A1848" s="73"/>
      <c r="B1848" s="425"/>
      <c r="C1848" s="271"/>
      <c r="D1848" s="412"/>
      <c r="E1848" s="540"/>
    </row>
    <row r="1849" spans="1:5" ht="10.199999999999999" hidden="1">
      <c r="A1849" s="545"/>
      <c r="B1849" s="411"/>
      <c r="C1849" s="556"/>
      <c r="D1849" s="690"/>
      <c r="E1849" s="540"/>
    </row>
    <row r="1850" spans="1:5" ht="18" hidden="1" customHeight="1">
      <c r="A1850" s="741" t="s">
        <v>418</v>
      </c>
      <c r="B1850" s="742"/>
      <c r="C1850" s="743"/>
      <c r="D1850" s="648">
        <f>+D1838+D1844</f>
        <v>0</v>
      </c>
      <c r="E1850" s="615" t="e">
        <f>+D1850/D1850</f>
        <v>#DIV/0!</v>
      </c>
    </row>
    <row r="1851" spans="1:5" ht="10.8" hidden="1" customHeight="1"/>
    <row r="1852" spans="1:5" ht="10.8" hidden="1" customHeight="1"/>
    <row r="1853" spans="1:5" ht="11.1" hidden="1" customHeight="1">
      <c r="C1853" s="309" t="s">
        <v>419</v>
      </c>
      <c r="D1853" s="462"/>
      <c r="E1853" s="350">
        <f>+D1850</f>
        <v>0</v>
      </c>
    </row>
    <row r="1854" spans="1:5" ht="11.1" hidden="1" customHeight="1">
      <c r="C1854" s="309"/>
      <c r="D1854" s="462"/>
      <c r="E1854" s="350"/>
    </row>
    <row r="1855" spans="1:5" ht="11.1" hidden="1" customHeight="1">
      <c r="C1855" s="309"/>
      <c r="D1855" s="462"/>
      <c r="E1855" s="350"/>
    </row>
    <row r="1856" spans="1:5" ht="11.1" hidden="1" customHeight="1">
      <c r="C1856" s="309"/>
      <c r="D1856" s="462"/>
      <c r="E1856" s="350"/>
    </row>
    <row r="1857" spans="1:5" ht="10.8" hidden="1" customHeight="1"/>
    <row r="1858" spans="1:5" ht="10.8" hidden="1" customHeight="1"/>
    <row r="1859" spans="1:5" ht="10.8" hidden="1" customHeight="1">
      <c r="B1859" s="309" t="s">
        <v>420</v>
      </c>
      <c r="C1859" s="447" t="s">
        <v>421</v>
      </c>
    </row>
    <row r="1860" spans="1:5" ht="10.5" hidden="1">
      <c r="C1860" s="353"/>
      <c r="D1860" s="350"/>
    </row>
    <row r="1861" spans="1:5" ht="10.5" hidden="1">
      <c r="D1861" s="350"/>
    </row>
    <row r="1862" spans="1:5" ht="10.5" hidden="1">
      <c r="B1862" s="309" t="s">
        <v>422</v>
      </c>
      <c r="C1862" s="686" t="s">
        <v>423</v>
      </c>
      <c r="D1862" s="565" t="s">
        <v>424</v>
      </c>
      <c r="E1862" s="366" t="s">
        <v>425</v>
      </c>
    </row>
    <row r="1863" spans="1:5" ht="10.199999999999999" hidden="1">
      <c r="B1863" s="348"/>
      <c r="D1863" s="97"/>
      <c r="E1863" s="687"/>
    </row>
    <row r="1864" spans="1:5" ht="10.199999999999999" hidden="1">
      <c r="A1864" s="737" t="s">
        <v>19</v>
      </c>
      <c r="B1864" s="738"/>
      <c r="C1864" s="753" t="s">
        <v>20</v>
      </c>
      <c r="D1864" s="751" t="s">
        <v>21</v>
      </c>
      <c r="E1864" s="744" t="s">
        <v>22</v>
      </c>
    </row>
    <row r="1865" spans="1:5" ht="10.199999999999999" hidden="1">
      <c r="A1865" s="739"/>
      <c r="B1865" s="740"/>
      <c r="C1865" s="754"/>
      <c r="D1865" s="752"/>
      <c r="E1865" s="745"/>
    </row>
    <row r="1866" spans="1:5" ht="10.199999999999999" hidden="1">
      <c r="A1866" s="545"/>
      <c r="B1866" s="411"/>
      <c r="C1866" s="688"/>
      <c r="D1866" s="307"/>
      <c r="E1866" s="540"/>
    </row>
    <row r="1867" spans="1:5" ht="10.5" hidden="1">
      <c r="A1867" s="536" t="s">
        <v>23</v>
      </c>
      <c r="B1867" s="284" t="s">
        <v>24</v>
      </c>
      <c r="C1867" s="624" t="s">
        <v>25</v>
      </c>
      <c r="D1867" s="89">
        <f>+D1869+D1873+D1877+D1881</f>
        <v>0</v>
      </c>
      <c r="E1867" s="537" t="e">
        <f>+D1867/$D$1893</f>
        <v>#DIV/0!</v>
      </c>
    </row>
    <row r="1868" spans="1:5" ht="10.5" hidden="1">
      <c r="A1868" s="536"/>
      <c r="B1868" s="284"/>
      <c r="C1868" s="642"/>
      <c r="D1868" s="89"/>
      <c r="E1868" s="537"/>
    </row>
    <row r="1869" spans="1:5" ht="10.5" hidden="1">
      <c r="A1869" s="538" t="s">
        <v>26</v>
      </c>
      <c r="B1869" s="292" t="s">
        <v>27</v>
      </c>
      <c r="C1869" s="503" t="s">
        <v>28</v>
      </c>
      <c r="D1869" s="539">
        <f>SUM(D1870:D1871)</f>
        <v>0</v>
      </c>
      <c r="E1869" s="537" t="e">
        <f>+D1869/$D$1893</f>
        <v>#DIV/0!</v>
      </c>
    </row>
    <row r="1870" spans="1:5" ht="10.199999999999999" hidden="1">
      <c r="A1870" s="499" t="s">
        <v>26</v>
      </c>
      <c r="B1870" s="90" t="s">
        <v>29</v>
      </c>
      <c r="C1870" s="500" t="s">
        <v>30</v>
      </c>
      <c r="D1870" s="81">
        <v>0</v>
      </c>
      <c r="E1870" s="540" t="e">
        <f>+D1870/$D$1893</f>
        <v>#DIV/0!</v>
      </c>
    </row>
    <row r="1871" spans="1:5" ht="10.199999999999999" hidden="1">
      <c r="A1871" s="499" t="s">
        <v>26</v>
      </c>
      <c r="B1871" s="90" t="s">
        <v>33</v>
      </c>
      <c r="C1871" s="500" t="s">
        <v>426</v>
      </c>
      <c r="D1871" s="81">
        <v>0</v>
      </c>
      <c r="E1871" s="540" t="e">
        <f>+D1871/$D$1893</f>
        <v>#DIV/0!</v>
      </c>
    </row>
    <row r="1872" spans="1:5" ht="10.199999999999999" hidden="1">
      <c r="A1872" s="499"/>
      <c r="B1872" s="90"/>
      <c r="C1872" s="500"/>
      <c r="D1872" s="81"/>
      <c r="E1872" s="540"/>
    </row>
    <row r="1873" spans="1:5" ht="10.5" hidden="1">
      <c r="A1873" s="538" t="s">
        <v>26</v>
      </c>
      <c r="B1873" s="292" t="s">
        <v>41</v>
      </c>
      <c r="C1873" s="503" t="s">
        <v>42</v>
      </c>
      <c r="D1873" s="539">
        <f>SUM(D1875:D1875)</f>
        <v>0</v>
      </c>
      <c r="E1873" s="537" t="e">
        <f>+D1873/$D$1893</f>
        <v>#DIV/0!</v>
      </c>
    </row>
    <row r="1874" spans="1:5" ht="10.199999999999999" hidden="1">
      <c r="A1874" s="499" t="s">
        <v>26</v>
      </c>
      <c r="B1874" s="90" t="s">
        <v>43</v>
      </c>
      <c r="C1874" s="316" t="s">
        <v>44</v>
      </c>
      <c r="D1874" s="81">
        <v>0</v>
      </c>
      <c r="E1874" s="540" t="e">
        <f>+D1874/$D$1893</f>
        <v>#DIV/0!</v>
      </c>
    </row>
    <row r="1875" spans="1:5" ht="10.199999999999999" hidden="1">
      <c r="A1875" s="499" t="s">
        <v>26</v>
      </c>
      <c r="B1875" s="90" t="s">
        <v>45</v>
      </c>
      <c r="C1875" s="500" t="s">
        <v>46</v>
      </c>
      <c r="D1875" s="81">
        <v>0</v>
      </c>
      <c r="E1875" s="540" t="e">
        <f>+D1875/$D$1893</f>
        <v>#DIV/0!</v>
      </c>
    </row>
    <row r="1876" spans="1:5" ht="10.199999999999999" hidden="1">
      <c r="A1876" s="499"/>
      <c r="B1876" s="90"/>
      <c r="C1876" s="500"/>
      <c r="D1876" s="81"/>
      <c r="E1876" s="540"/>
    </row>
    <row r="1877" spans="1:5" ht="21" hidden="1">
      <c r="A1877" s="502" t="s">
        <v>49</v>
      </c>
      <c r="B1877" s="542" t="s">
        <v>50</v>
      </c>
      <c r="C1877" s="626" t="s">
        <v>51</v>
      </c>
      <c r="D1877" s="539">
        <f>SUM(D1878:D1879)</f>
        <v>0</v>
      </c>
      <c r="E1877" s="537" t="e">
        <f>+D1877/$D$1893</f>
        <v>#DIV/0!</v>
      </c>
    </row>
    <row r="1878" spans="1:5" ht="20.399999999999999" hidden="1">
      <c r="A1878" s="279" t="s">
        <v>49</v>
      </c>
      <c r="B1878" s="277" t="s">
        <v>52</v>
      </c>
      <c r="C1878" s="287" t="s">
        <v>53</v>
      </c>
      <c r="D1878" s="81">
        <v>0</v>
      </c>
      <c r="E1878" s="540" t="e">
        <f>+D1878/$D$1893</f>
        <v>#DIV/0!</v>
      </c>
    </row>
    <row r="1879" spans="1:5" ht="10.199999999999999" hidden="1">
      <c r="A1879" s="279" t="s">
        <v>49</v>
      </c>
      <c r="B1879" s="277" t="s">
        <v>54</v>
      </c>
      <c r="C1879" s="287" t="s">
        <v>55</v>
      </c>
      <c r="D1879" s="81">
        <v>0</v>
      </c>
      <c r="E1879" s="540" t="e">
        <f>+D1879/$D$1893</f>
        <v>#DIV/0!</v>
      </c>
    </row>
    <row r="1880" spans="1:5" ht="10.199999999999999" hidden="1">
      <c r="A1880" s="288"/>
      <c r="B1880" s="277"/>
      <c r="C1880" s="556"/>
      <c r="D1880" s="81"/>
      <c r="E1880" s="540"/>
    </row>
    <row r="1881" spans="1:5" ht="21" hidden="1">
      <c r="A1881" s="502" t="s">
        <v>49</v>
      </c>
      <c r="B1881" s="542" t="s">
        <v>56</v>
      </c>
      <c r="C1881" s="626" t="s">
        <v>57</v>
      </c>
      <c r="D1881" s="539">
        <f>SUM(D1882:D1884)</f>
        <v>0</v>
      </c>
      <c r="E1881" s="537" t="e">
        <f>+D1881/$D$1893</f>
        <v>#DIV/0!</v>
      </c>
    </row>
    <row r="1882" spans="1:5" ht="20.399999999999999" hidden="1">
      <c r="A1882" s="279" t="s">
        <v>49</v>
      </c>
      <c r="B1882" s="277" t="s">
        <v>58</v>
      </c>
      <c r="C1882" s="287" t="s">
        <v>59</v>
      </c>
      <c r="D1882" s="81">
        <v>0</v>
      </c>
      <c r="E1882" s="540" t="e">
        <f>+D1882/$D$1893</f>
        <v>#DIV/0!</v>
      </c>
    </row>
    <row r="1883" spans="1:5" ht="20.399999999999999" hidden="1">
      <c r="A1883" s="496" t="s">
        <v>49</v>
      </c>
      <c r="B1883" s="411" t="s">
        <v>60</v>
      </c>
      <c r="C1883" s="287" t="s">
        <v>61</v>
      </c>
      <c r="D1883" s="81">
        <v>0</v>
      </c>
      <c r="E1883" s="540" t="e">
        <f>+D1883/$D$1893</f>
        <v>#DIV/0!</v>
      </c>
    </row>
    <row r="1884" spans="1:5" ht="10.199999999999999" hidden="1">
      <c r="A1884" s="496" t="s">
        <v>49</v>
      </c>
      <c r="B1884" s="411" t="s">
        <v>62</v>
      </c>
      <c r="C1884" s="287" t="s">
        <v>63</v>
      </c>
      <c r="D1884" s="81">
        <v>0</v>
      </c>
      <c r="E1884" s="540" t="e">
        <f>+D1884/$D$1893</f>
        <v>#DIV/0!</v>
      </c>
    </row>
    <row r="1885" spans="1:5" ht="10.199999999999999" hidden="1">
      <c r="A1885" s="496"/>
      <c r="B1885" s="411"/>
      <c r="C1885" s="287"/>
      <c r="D1885" s="307"/>
      <c r="E1885" s="540"/>
    </row>
    <row r="1886" spans="1:5" ht="10.199999999999999" hidden="1">
      <c r="A1886" s="496"/>
      <c r="B1886" s="411"/>
      <c r="C1886" s="287"/>
      <c r="D1886" s="307"/>
      <c r="E1886" s="540"/>
    </row>
    <row r="1887" spans="1:5" ht="10.5" hidden="1">
      <c r="A1887" s="536" t="s">
        <v>190</v>
      </c>
      <c r="B1887" s="414" t="s">
        <v>191</v>
      </c>
      <c r="C1887" s="624" t="s">
        <v>192</v>
      </c>
      <c r="D1887" s="89">
        <f>+D1889</f>
        <v>0</v>
      </c>
      <c r="E1887" s="537" t="e">
        <f>+D1887/$D$1893</f>
        <v>#DIV/0!</v>
      </c>
    </row>
    <row r="1888" spans="1:5" ht="10.5" hidden="1">
      <c r="A1888" s="547"/>
      <c r="B1888" s="414"/>
      <c r="C1888" s="642"/>
      <c r="D1888" s="89"/>
      <c r="E1888" s="540"/>
    </row>
    <row r="1889" spans="1:5" ht="10.5" hidden="1">
      <c r="A1889" s="546" t="s">
        <v>190</v>
      </c>
      <c r="B1889" s="625" t="s">
        <v>193</v>
      </c>
      <c r="C1889" s="689" t="s">
        <v>194</v>
      </c>
      <c r="D1889" s="539">
        <f>SUM(D1890:D1891)</f>
        <v>0</v>
      </c>
      <c r="E1889" s="537" t="e">
        <f>+D1889/$D$1893</f>
        <v>#DIV/0!</v>
      </c>
    </row>
    <row r="1890" spans="1:5" ht="10.199999999999999" hidden="1">
      <c r="A1890" s="545">
        <v>4</v>
      </c>
      <c r="B1890" s="411" t="s">
        <v>195</v>
      </c>
      <c r="C1890" s="556" t="s">
        <v>196</v>
      </c>
      <c r="D1890" s="81">
        <v>0</v>
      </c>
      <c r="E1890" s="540" t="e">
        <f>+D1890/$D$1893</f>
        <v>#DIV/0!</v>
      </c>
    </row>
    <row r="1891" spans="1:5" ht="10.199999999999999" hidden="1">
      <c r="A1891" s="73">
        <v>4</v>
      </c>
      <c r="B1891" s="425" t="s">
        <v>197</v>
      </c>
      <c r="C1891" s="271" t="s">
        <v>198</v>
      </c>
      <c r="D1891" s="81">
        <v>0</v>
      </c>
      <c r="E1891" s="540" t="e">
        <f>+D1891/$D$1893</f>
        <v>#DIV/0!</v>
      </c>
    </row>
    <row r="1892" spans="1:5" ht="10.199999999999999" hidden="1">
      <c r="A1892" s="545"/>
      <c r="B1892" s="411"/>
      <c r="C1892" s="556"/>
      <c r="D1892" s="690"/>
      <c r="E1892" s="540"/>
    </row>
    <row r="1893" spans="1:5" ht="18" hidden="1" customHeight="1">
      <c r="A1893" s="741" t="s">
        <v>427</v>
      </c>
      <c r="B1893" s="742"/>
      <c r="C1893" s="743"/>
      <c r="D1893" s="648">
        <f>+D1887+D1867</f>
        <v>0</v>
      </c>
      <c r="E1893" s="615" t="e">
        <f>+D1893/D1893</f>
        <v>#DIV/0!</v>
      </c>
    </row>
    <row r="1894" spans="1:5" ht="10.5" hidden="1">
      <c r="A1894" s="349"/>
      <c r="B1894" s="349"/>
      <c r="C1894" s="349"/>
      <c r="D1894" s="469"/>
      <c r="E1894" s="332"/>
    </row>
    <row r="1895" spans="1:5" ht="10.5" hidden="1">
      <c r="A1895" s="349"/>
      <c r="B1895" s="349"/>
      <c r="C1895" s="349"/>
      <c r="D1895" s="469"/>
      <c r="E1895" s="332"/>
    </row>
    <row r="1896" spans="1:5" ht="10.5" hidden="1">
      <c r="A1896" s="349"/>
      <c r="B1896" s="349"/>
      <c r="C1896" s="349"/>
      <c r="D1896" s="469"/>
      <c r="E1896" s="332"/>
    </row>
    <row r="1897" spans="1:5" ht="10.199999999999999" hidden="1"/>
    <row r="1898" spans="1:5" ht="10.199999999999999" hidden="1"/>
    <row r="1899" spans="1:5" ht="10.5" hidden="1">
      <c r="B1899" s="309" t="s">
        <v>428</v>
      </c>
      <c r="C1899" s="441" t="s">
        <v>429</v>
      </c>
      <c r="D1899" s="469" t="s">
        <v>430</v>
      </c>
      <c r="E1899" s="366" t="s">
        <v>431</v>
      </c>
    </row>
    <row r="1900" spans="1:5" ht="10.199999999999999" hidden="1">
      <c r="B1900" s="348"/>
      <c r="D1900" s="97"/>
      <c r="E1900" s="687"/>
    </row>
    <row r="1901" spans="1:5" ht="10.199999999999999" hidden="1">
      <c r="A1901" s="737" t="s">
        <v>19</v>
      </c>
      <c r="B1901" s="738"/>
      <c r="C1901" s="753" t="s">
        <v>20</v>
      </c>
      <c r="D1901" s="751" t="s">
        <v>21</v>
      </c>
      <c r="E1901" s="744" t="s">
        <v>22</v>
      </c>
    </row>
    <row r="1902" spans="1:5" ht="10.199999999999999" hidden="1">
      <c r="A1902" s="739"/>
      <c r="B1902" s="740"/>
      <c r="C1902" s="754"/>
      <c r="D1902" s="752"/>
      <c r="E1902" s="745"/>
    </row>
    <row r="1903" spans="1:5" ht="10.199999999999999" hidden="1">
      <c r="A1903" s="545"/>
      <c r="B1903" s="411"/>
      <c r="C1903" s="688"/>
      <c r="D1903" s="307"/>
      <c r="E1903" s="540"/>
    </row>
    <row r="1904" spans="1:5" ht="10.5" hidden="1">
      <c r="A1904" s="536" t="s">
        <v>23</v>
      </c>
      <c r="B1904" s="284" t="s">
        <v>24</v>
      </c>
      <c r="C1904" s="624" t="s">
        <v>25</v>
      </c>
      <c r="D1904" s="89">
        <f>+D1906+D1909+D1914+D1918</f>
        <v>0</v>
      </c>
      <c r="E1904" s="537" t="e">
        <f>+D1904/D1945</f>
        <v>#DIV/0!</v>
      </c>
    </row>
    <row r="1905" spans="1:5" ht="10.5" hidden="1">
      <c r="A1905" s="536"/>
      <c r="B1905" s="284"/>
      <c r="C1905" s="642"/>
      <c r="D1905" s="89"/>
      <c r="E1905" s="537"/>
    </row>
    <row r="1906" spans="1:5" ht="10.5" hidden="1">
      <c r="A1906" s="538" t="s">
        <v>26</v>
      </c>
      <c r="B1906" s="292" t="s">
        <v>27</v>
      </c>
      <c r="C1906" s="503" t="s">
        <v>28</v>
      </c>
      <c r="D1906" s="539">
        <f>SUM(D1907)</f>
        <v>0</v>
      </c>
      <c r="E1906" s="537">
        <v>0</v>
      </c>
    </row>
    <row r="1907" spans="1:5" ht="10.199999999999999" hidden="1">
      <c r="A1907" s="499" t="s">
        <v>26</v>
      </c>
      <c r="B1907" s="90" t="s">
        <v>29</v>
      </c>
      <c r="C1907" s="500" t="s">
        <v>30</v>
      </c>
      <c r="D1907" s="81">
        <v>0</v>
      </c>
      <c r="E1907" s="540">
        <v>0</v>
      </c>
    </row>
    <row r="1908" spans="1:5" ht="10.199999999999999" hidden="1">
      <c r="A1908" s="499"/>
      <c r="B1908" s="90"/>
      <c r="C1908" s="500"/>
      <c r="D1908" s="81"/>
      <c r="E1908" s="540"/>
    </row>
    <row r="1909" spans="1:5" ht="10.5" hidden="1">
      <c r="A1909" s="538" t="s">
        <v>26</v>
      </c>
      <c r="B1909" s="292" t="s">
        <v>41</v>
      </c>
      <c r="C1909" s="503" t="s">
        <v>42</v>
      </c>
      <c r="D1909" s="539">
        <f>SUM(D1910:D1912)</f>
        <v>0</v>
      </c>
      <c r="E1909" s="537" t="e">
        <f>+D1909/D1945</f>
        <v>#DIV/0!</v>
      </c>
    </row>
    <row r="1910" spans="1:5" ht="10.199999999999999" hidden="1">
      <c r="A1910" s="499" t="s">
        <v>26</v>
      </c>
      <c r="B1910" s="90" t="s">
        <v>43</v>
      </c>
      <c r="C1910" s="316" t="s">
        <v>44</v>
      </c>
      <c r="D1910" s="81"/>
      <c r="E1910" s="540" t="e">
        <f>+D1910/D1910</f>
        <v>#DIV/0!</v>
      </c>
    </row>
    <row r="1911" spans="1:5" ht="10.199999999999999" hidden="1">
      <c r="A1911" s="499" t="s">
        <v>26</v>
      </c>
      <c r="B1911" s="90" t="s">
        <v>45</v>
      </c>
      <c r="C1911" s="500" t="s">
        <v>46</v>
      </c>
      <c r="D1911" s="81">
        <v>0</v>
      </c>
      <c r="E1911" s="540" t="e">
        <f t="shared" ref="E1911" si="18">+D1911/D1952</f>
        <v>#DIV/0!</v>
      </c>
    </row>
    <row r="1912" spans="1:5" ht="10.199999999999999" hidden="1">
      <c r="A1912" s="499" t="s">
        <v>26</v>
      </c>
      <c r="B1912" s="90" t="s">
        <v>47</v>
      </c>
      <c r="C1912" s="500" t="s">
        <v>48</v>
      </c>
      <c r="D1912" s="81"/>
      <c r="E1912" s="540" t="e">
        <f>+D1912/D1945</f>
        <v>#DIV/0!</v>
      </c>
    </row>
    <row r="1913" spans="1:5" ht="10.199999999999999" hidden="1">
      <c r="A1913" s="499"/>
      <c r="B1913" s="90"/>
      <c r="C1913" s="500"/>
      <c r="D1913" s="81"/>
      <c r="E1913" s="540"/>
    </row>
    <row r="1914" spans="1:5" ht="21" hidden="1">
      <c r="A1914" s="502" t="s">
        <v>49</v>
      </c>
      <c r="B1914" s="542" t="s">
        <v>50</v>
      </c>
      <c r="C1914" s="626" t="s">
        <v>51</v>
      </c>
      <c r="D1914" s="539">
        <f>SUM(D1915:D1916)</f>
        <v>0</v>
      </c>
      <c r="E1914" s="537">
        <v>0</v>
      </c>
    </row>
    <row r="1915" spans="1:5" ht="20.399999999999999" hidden="1">
      <c r="A1915" s="279" t="s">
        <v>49</v>
      </c>
      <c r="B1915" s="277" t="s">
        <v>52</v>
      </c>
      <c r="C1915" s="287" t="s">
        <v>53</v>
      </c>
      <c r="D1915" s="81">
        <v>0</v>
      </c>
      <c r="E1915" s="540">
        <v>0</v>
      </c>
    </row>
    <row r="1916" spans="1:5" ht="10.199999999999999" hidden="1">
      <c r="A1916" s="279" t="s">
        <v>49</v>
      </c>
      <c r="B1916" s="277" t="s">
        <v>54</v>
      </c>
      <c r="C1916" s="287" t="s">
        <v>55</v>
      </c>
      <c r="D1916" s="81">
        <v>0</v>
      </c>
      <c r="E1916" s="540">
        <v>0</v>
      </c>
    </row>
    <row r="1917" spans="1:5" ht="10.199999999999999" hidden="1">
      <c r="A1917" s="288"/>
      <c r="B1917" s="277"/>
      <c r="C1917" s="556"/>
      <c r="D1917" s="81"/>
      <c r="E1917" s="540"/>
    </row>
    <row r="1918" spans="1:5" ht="21" hidden="1">
      <c r="A1918" s="502" t="s">
        <v>49</v>
      </c>
      <c r="B1918" s="542" t="s">
        <v>56</v>
      </c>
      <c r="C1918" s="626" t="s">
        <v>57</v>
      </c>
      <c r="D1918" s="539">
        <f>SUM(D1919:D1922)</f>
        <v>0</v>
      </c>
      <c r="E1918" s="537">
        <v>0</v>
      </c>
    </row>
    <row r="1919" spans="1:5" ht="20.399999999999999" hidden="1">
      <c r="A1919" s="279" t="s">
        <v>49</v>
      </c>
      <c r="B1919" s="277" t="s">
        <v>58</v>
      </c>
      <c r="C1919" s="287" t="s">
        <v>59</v>
      </c>
      <c r="D1919" s="81">
        <v>0</v>
      </c>
      <c r="E1919" s="540">
        <v>0</v>
      </c>
    </row>
    <row r="1920" spans="1:5" ht="20.399999999999999" hidden="1">
      <c r="A1920" s="496" t="s">
        <v>49</v>
      </c>
      <c r="B1920" s="411" t="s">
        <v>60</v>
      </c>
      <c r="C1920" s="287" t="s">
        <v>61</v>
      </c>
      <c r="D1920" s="81">
        <v>0</v>
      </c>
      <c r="E1920" s="540">
        <v>0</v>
      </c>
    </row>
    <row r="1921" spans="1:5" ht="10.199999999999999" hidden="1">
      <c r="A1921" s="496" t="s">
        <v>49</v>
      </c>
      <c r="B1921" s="411" t="s">
        <v>62</v>
      </c>
      <c r="C1921" s="287" t="s">
        <v>63</v>
      </c>
      <c r="D1921" s="81">
        <v>0</v>
      </c>
      <c r="E1921" s="540">
        <v>0</v>
      </c>
    </row>
    <row r="1922" spans="1:5" ht="10.199999999999999" hidden="1">
      <c r="A1922" s="496"/>
      <c r="B1922" s="411"/>
      <c r="C1922" s="287"/>
      <c r="D1922" s="307"/>
      <c r="E1922" s="540"/>
    </row>
    <row r="1923" spans="1:5" ht="10.199999999999999" hidden="1">
      <c r="A1923" s="496"/>
      <c r="B1923" s="411"/>
      <c r="C1923" s="287"/>
      <c r="D1923" s="307"/>
      <c r="E1923" s="540"/>
    </row>
    <row r="1924" spans="1:5" ht="10.5" hidden="1">
      <c r="A1924" s="536" t="s">
        <v>64</v>
      </c>
      <c r="B1924" s="414">
        <v>2</v>
      </c>
      <c r="C1924" s="624" t="s">
        <v>122</v>
      </c>
      <c r="D1924" s="89">
        <f>+D1926+D1929+D1933+D1936</f>
        <v>0</v>
      </c>
      <c r="E1924" s="537">
        <v>1</v>
      </c>
    </row>
    <row r="1925" spans="1:5" ht="10.199999999999999" hidden="1">
      <c r="A1925" s="496"/>
      <c r="B1925" s="411"/>
      <c r="C1925" s="287"/>
      <c r="D1925" s="307"/>
      <c r="E1925" s="540"/>
    </row>
    <row r="1926" spans="1:5" ht="10.5" hidden="1">
      <c r="A1926" s="502" t="s">
        <v>64</v>
      </c>
      <c r="B1926" s="542" t="s">
        <v>123</v>
      </c>
      <c r="C1926" s="626" t="s">
        <v>124</v>
      </c>
      <c r="D1926" s="539">
        <f>SUM(D1927)</f>
        <v>0</v>
      </c>
      <c r="E1926" s="537" t="e">
        <f>+D1926/D1945</f>
        <v>#DIV/0!</v>
      </c>
    </row>
    <row r="1927" spans="1:5" ht="10.199999999999999" hidden="1">
      <c r="A1927" s="496" t="s">
        <v>64</v>
      </c>
      <c r="B1927" s="411" t="s">
        <v>218</v>
      </c>
      <c r="C1927" s="287" t="s">
        <v>219</v>
      </c>
      <c r="D1927" s="81">
        <v>0</v>
      </c>
      <c r="E1927" s="540" t="e">
        <f>+D1927/D1945</f>
        <v>#DIV/0!</v>
      </c>
    </row>
    <row r="1928" spans="1:5" ht="10.199999999999999" hidden="1">
      <c r="A1928" s="496"/>
      <c r="B1928" s="411"/>
      <c r="C1928" s="287"/>
      <c r="E1928" s="540"/>
    </row>
    <row r="1929" spans="1:5" ht="21" hidden="1">
      <c r="A1929" s="502" t="s">
        <v>64</v>
      </c>
      <c r="B1929" s="542" t="s">
        <v>131</v>
      </c>
      <c r="C1929" s="626" t="s">
        <v>132</v>
      </c>
      <c r="D1929" s="539">
        <f>SUM(D1930:D1931)</f>
        <v>0</v>
      </c>
      <c r="E1929" s="537" t="e">
        <f>+D1929/D1945</f>
        <v>#DIV/0!</v>
      </c>
    </row>
    <row r="1930" spans="1:5" ht="10.199999999999999" hidden="1">
      <c r="A1930" s="496" t="s">
        <v>64</v>
      </c>
      <c r="B1930" s="411" t="s">
        <v>135</v>
      </c>
      <c r="C1930" s="287" t="s">
        <v>432</v>
      </c>
      <c r="D1930" s="81">
        <v>0</v>
      </c>
      <c r="E1930" s="540" t="e">
        <f>+D1930/D1945</f>
        <v>#DIV/0!</v>
      </c>
    </row>
    <row r="1931" spans="1:5" ht="10.199999999999999" hidden="1">
      <c r="A1931" s="496" t="s">
        <v>64</v>
      </c>
      <c r="B1931" s="411" t="s">
        <v>287</v>
      </c>
      <c r="C1931" s="287" t="s">
        <v>288</v>
      </c>
      <c r="D1931" s="81">
        <v>0</v>
      </c>
      <c r="E1931" s="540" t="e">
        <f>D1931/D1945</f>
        <v>#DIV/0!</v>
      </c>
    </row>
    <row r="1932" spans="1:5" ht="10.199999999999999" hidden="1">
      <c r="A1932" s="496"/>
      <c r="B1932" s="411"/>
      <c r="C1932" s="287"/>
      <c r="E1932" s="540"/>
    </row>
    <row r="1933" spans="1:5" ht="10.5" hidden="1">
      <c r="A1933" s="502" t="s">
        <v>64</v>
      </c>
      <c r="B1933" s="542" t="s">
        <v>139</v>
      </c>
      <c r="C1933" s="626" t="s">
        <v>140</v>
      </c>
      <c r="D1933" s="539">
        <f>SUM(D1934)</f>
        <v>0</v>
      </c>
      <c r="E1933" s="537" t="e">
        <f>+D1933/D1945</f>
        <v>#DIV/0!</v>
      </c>
    </row>
    <row r="1934" spans="1:5" ht="10.199999999999999" hidden="1">
      <c r="A1934" s="73" t="s">
        <v>64</v>
      </c>
      <c r="B1934" s="425" t="s">
        <v>141</v>
      </c>
      <c r="C1934" s="271" t="s">
        <v>142</v>
      </c>
      <c r="D1934" s="81">
        <v>0</v>
      </c>
      <c r="E1934" s="540" t="e">
        <f>D1934/D1945</f>
        <v>#DIV/0!</v>
      </c>
    </row>
    <row r="1935" spans="1:5" ht="10.199999999999999" hidden="1">
      <c r="A1935" s="73"/>
      <c r="B1935" s="425"/>
      <c r="C1935" s="271"/>
      <c r="D1935" s="81"/>
      <c r="E1935" s="540"/>
    </row>
    <row r="1936" spans="1:5" ht="10.5" hidden="1">
      <c r="A1936" s="502" t="s">
        <v>64</v>
      </c>
      <c r="B1936" s="542" t="s">
        <v>145</v>
      </c>
      <c r="C1936" s="626" t="s">
        <v>146</v>
      </c>
      <c r="D1936" s="539">
        <f>SUM(D1937)</f>
        <v>0</v>
      </c>
      <c r="E1936" s="537" t="e">
        <f>D1936/D1945</f>
        <v>#DIV/0!</v>
      </c>
    </row>
    <row r="1937" spans="1:5" ht="10.199999999999999" hidden="1">
      <c r="A1937" s="73" t="s">
        <v>64</v>
      </c>
      <c r="B1937" s="425" t="s">
        <v>155</v>
      </c>
      <c r="C1937" s="271" t="s">
        <v>156</v>
      </c>
      <c r="D1937" s="81">
        <v>0</v>
      </c>
      <c r="E1937" s="540" t="e">
        <f>+D1937/D1945</f>
        <v>#DIV/0!</v>
      </c>
    </row>
    <row r="1938" spans="1:5" ht="10.5" hidden="1">
      <c r="A1938" s="496"/>
      <c r="B1938" s="411"/>
      <c r="C1938" s="287"/>
      <c r="D1938" s="539"/>
      <c r="E1938" s="540"/>
    </row>
    <row r="1939" spans="1:5" ht="10.199999999999999" hidden="1">
      <c r="A1939" s="496"/>
      <c r="B1939" s="411"/>
      <c r="C1939" s="287"/>
      <c r="D1939" s="307"/>
      <c r="E1939" s="540"/>
    </row>
    <row r="1940" spans="1:5" ht="10.5" hidden="1">
      <c r="A1940" s="536" t="s">
        <v>190</v>
      </c>
      <c r="B1940" s="414" t="s">
        <v>191</v>
      </c>
      <c r="C1940" s="624" t="s">
        <v>192</v>
      </c>
      <c r="D1940" s="89">
        <v>0</v>
      </c>
      <c r="E1940" s="537" t="e">
        <f>+D1940/D1945</f>
        <v>#DIV/0!</v>
      </c>
    </row>
    <row r="1941" spans="1:5" ht="10.5" hidden="1">
      <c r="A1941" s="547"/>
      <c r="B1941" s="414"/>
      <c r="C1941" s="642"/>
      <c r="D1941" s="89"/>
      <c r="E1941" s="540"/>
    </row>
    <row r="1942" spans="1:5" ht="10.5" hidden="1">
      <c r="A1942" s="546" t="s">
        <v>190</v>
      </c>
      <c r="B1942" s="625" t="s">
        <v>193</v>
      </c>
      <c r="C1942" s="689" t="s">
        <v>194</v>
      </c>
      <c r="D1942" s="539">
        <v>0</v>
      </c>
      <c r="E1942" s="537" t="e">
        <f>+D1942/D1945</f>
        <v>#DIV/0!</v>
      </c>
    </row>
    <row r="1943" spans="1:5" ht="10.199999999999999" hidden="1">
      <c r="A1943" s="73">
        <v>4</v>
      </c>
      <c r="B1943" s="425" t="s">
        <v>197</v>
      </c>
      <c r="C1943" s="271" t="s">
        <v>198</v>
      </c>
      <c r="D1943" s="81">
        <v>0</v>
      </c>
      <c r="E1943" s="540" t="e">
        <f>+D1943/D1945</f>
        <v>#DIV/0!</v>
      </c>
    </row>
    <row r="1944" spans="1:5" ht="10.199999999999999" hidden="1">
      <c r="A1944" s="545"/>
      <c r="B1944" s="411"/>
      <c r="C1944" s="556"/>
      <c r="D1944" s="690"/>
      <c r="E1944" s="540"/>
    </row>
    <row r="1945" spans="1:5" ht="18.899999999999999" hidden="1" customHeight="1">
      <c r="A1945" s="741" t="s">
        <v>433</v>
      </c>
      <c r="B1945" s="742"/>
      <c r="C1945" s="743"/>
      <c r="D1945" s="648">
        <f>+D1940+D1924+D1904</f>
        <v>0</v>
      </c>
      <c r="E1945" s="615">
        <v>1</v>
      </c>
    </row>
    <row r="1946" spans="1:5" ht="10.5" hidden="1">
      <c r="C1946" s="309"/>
      <c r="D1946" s="462"/>
      <c r="E1946" s="350"/>
    </row>
    <row r="1947" spans="1:5" ht="10.5" hidden="1">
      <c r="C1947" s="309"/>
      <c r="D1947" s="462"/>
      <c r="E1947" s="350"/>
    </row>
    <row r="1948" spans="1:5" ht="10.5" hidden="1">
      <c r="C1948" s="309"/>
      <c r="D1948" s="462"/>
      <c r="E1948" s="350"/>
    </row>
    <row r="1949" spans="1:5" ht="10.5" hidden="1">
      <c r="C1949" s="309"/>
      <c r="D1949" s="462"/>
      <c r="E1949" s="350"/>
    </row>
    <row r="1950" spans="1:5" ht="10.5" hidden="1">
      <c r="C1950" s="309"/>
      <c r="D1950" s="462"/>
      <c r="E1950" s="350"/>
    </row>
    <row r="1951" spans="1:5" ht="10.5" hidden="1">
      <c r="B1951" s="309" t="s">
        <v>434</v>
      </c>
      <c r="C1951" s="441" t="s">
        <v>435</v>
      </c>
      <c r="D1951" s="469" t="s">
        <v>436</v>
      </c>
      <c r="E1951" s="366" t="s">
        <v>437</v>
      </c>
    </row>
    <row r="1952" spans="1:5" ht="10.199999999999999" hidden="1">
      <c r="B1952" s="348"/>
      <c r="D1952" s="97"/>
      <c r="E1952" s="687"/>
    </row>
    <row r="1953" spans="1:5" ht="10.199999999999999" hidden="1">
      <c r="A1953" s="737" t="s">
        <v>19</v>
      </c>
      <c r="B1953" s="738"/>
      <c r="C1953" s="753" t="s">
        <v>20</v>
      </c>
      <c r="D1953" s="751" t="s">
        <v>21</v>
      </c>
      <c r="E1953" s="744" t="s">
        <v>22</v>
      </c>
    </row>
    <row r="1954" spans="1:5" ht="10.199999999999999" hidden="1">
      <c r="A1954" s="739"/>
      <c r="B1954" s="740"/>
      <c r="C1954" s="754"/>
      <c r="D1954" s="752"/>
      <c r="E1954" s="745"/>
    </row>
    <row r="1955" spans="1:5" ht="10.199999999999999" hidden="1">
      <c r="A1955" s="545"/>
      <c r="B1955" s="411"/>
      <c r="C1955" s="688"/>
      <c r="D1955" s="307"/>
      <c r="E1955" s="540"/>
    </row>
    <row r="1956" spans="1:5" ht="10.5" hidden="1">
      <c r="A1956" s="536" t="s">
        <v>23</v>
      </c>
      <c r="B1956" s="284" t="s">
        <v>24</v>
      </c>
      <c r="C1956" s="624" t="s">
        <v>25</v>
      </c>
      <c r="D1956" s="89">
        <f>+D1958+D1961+D1965+D1969</f>
        <v>0</v>
      </c>
      <c r="E1956" s="537" t="e">
        <f>+D1956/$D$2003</f>
        <v>#DIV/0!</v>
      </c>
    </row>
    <row r="1957" spans="1:5" ht="10.5" hidden="1">
      <c r="A1957" s="536"/>
      <c r="B1957" s="284"/>
      <c r="C1957" s="642"/>
      <c r="D1957" s="89"/>
      <c r="E1957" s="537"/>
    </row>
    <row r="1958" spans="1:5" ht="10.5" hidden="1">
      <c r="A1958" s="538" t="s">
        <v>26</v>
      </c>
      <c r="B1958" s="292" t="s">
        <v>27</v>
      </c>
      <c r="C1958" s="503" t="s">
        <v>28</v>
      </c>
      <c r="D1958" s="539">
        <f>SUM(D1959:D1959)</f>
        <v>0</v>
      </c>
      <c r="E1958" s="537" t="e">
        <f>+D1958/$D$2003</f>
        <v>#DIV/0!</v>
      </c>
    </row>
    <row r="1959" spans="1:5" ht="10.199999999999999" hidden="1">
      <c r="A1959" s="499" t="s">
        <v>26</v>
      </c>
      <c r="B1959" s="90" t="s">
        <v>29</v>
      </c>
      <c r="C1959" s="500" t="s">
        <v>30</v>
      </c>
      <c r="D1959" s="81">
        <v>0</v>
      </c>
      <c r="E1959" s="540" t="e">
        <f>+D1959/$D$2003</f>
        <v>#DIV/0!</v>
      </c>
    </row>
    <row r="1960" spans="1:5" ht="10.199999999999999" hidden="1">
      <c r="A1960" s="499"/>
      <c r="B1960" s="90"/>
      <c r="C1960" s="500"/>
      <c r="D1960" s="81"/>
      <c r="E1960" s="540"/>
    </row>
    <row r="1961" spans="1:5" ht="10.5" hidden="1">
      <c r="A1961" s="538" t="s">
        <v>26</v>
      </c>
      <c r="B1961" s="292" t="s">
        <v>41</v>
      </c>
      <c r="C1961" s="503" t="s">
        <v>42</v>
      </c>
      <c r="D1961" s="539">
        <f>SUM(D1963:D1963)</f>
        <v>0</v>
      </c>
      <c r="E1961" s="537" t="e">
        <f>+D1961/$D$2003</f>
        <v>#DIV/0!</v>
      </c>
    </row>
    <row r="1962" spans="1:5" ht="10.199999999999999" hidden="1">
      <c r="A1962" s="499" t="s">
        <v>26</v>
      </c>
      <c r="B1962" s="90" t="s">
        <v>43</v>
      </c>
      <c r="C1962" s="316" t="s">
        <v>44</v>
      </c>
      <c r="D1962" s="81">
        <v>0</v>
      </c>
      <c r="E1962" s="540" t="e">
        <f>+D1962/$D$2003</f>
        <v>#DIV/0!</v>
      </c>
    </row>
    <row r="1963" spans="1:5" ht="10.199999999999999" hidden="1">
      <c r="A1963" s="499" t="s">
        <v>26</v>
      </c>
      <c r="B1963" s="90" t="s">
        <v>45</v>
      </c>
      <c r="C1963" s="500" t="s">
        <v>46</v>
      </c>
      <c r="D1963" s="81">
        <v>0</v>
      </c>
      <c r="E1963" s="540" t="e">
        <f>+D1963/$D$2003</f>
        <v>#DIV/0!</v>
      </c>
    </row>
    <row r="1964" spans="1:5" ht="10.199999999999999" hidden="1">
      <c r="A1964" s="499"/>
      <c r="B1964" s="90"/>
      <c r="C1964" s="500"/>
      <c r="D1964" s="81"/>
      <c r="E1964" s="540"/>
    </row>
    <row r="1965" spans="1:5" ht="21" hidden="1">
      <c r="A1965" s="502" t="s">
        <v>49</v>
      </c>
      <c r="B1965" s="542" t="s">
        <v>50</v>
      </c>
      <c r="C1965" s="626" t="s">
        <v>51</v>
      </c>
      <c r="D1965" s="539">
        <f>SUM(D1966:D1967)</f>
        <v>0</v>
      </c>
      <c r="E1965" s="537" t="e">
        <f>+D1965/$D$2003</f>
        <v>#DIV/0!</v>
      </c>
    </row>
    <row r="1966" spans="1:5" ht="20.399999999999999" hidden="1">
      <c r="A1966" s="279" t="s">
        <v>49</v>
      </c>
      <c r="B1966" s="277" t="s">
        <v>52</v>
      </c>
      <c r="C1966" s="287" t="s">
        <v>53</v>
      </c>
      <c r="D1966" s="81">
        <v>0</v>
      </c>
      <c r="E1966" s="540" t="e">
        <f>+D1966/$D$2003</f>
        <v>#DIV/0!</v>
      </c>
    </row>
    <row r="1967" spans="1:5" ht="10.199999999999999" hidden="1">
      <c r="A1967" s="279" t="s">
        <v>49</v>
      </c>
      <c r="B1967" s="277" t="s">
        <v>54</v>
      </c>
      <c r="C1967" s="287" t="s">
        <v>55</v>
      </c>
      <c r="D1967" s="81">
        <v>0</v>
      </c>
      <c r="E1967" s="540" t="e">
        <f>+D1967/$D$2003</f>
        <v>#DIV/0!</v>
      </c>
    </row>
    <row r="1968" spans="1:5" ht="10.199999999999999" hidden="1">
      <c r="A1968" s="288"/>
      <c r="B1968" s="277"/>
      <c r="C1968" s="556"/>
      <c r="D1968" s="81"/>
      <c r="E1968" s="540"/>
    </row>
    <row r="1969" spans="1:5" ht="21" hidden="1">
      <c r="A1969" s="502" t="s">
        <v>49</v>
      </c>
      <c r="B1969" s="542" t="s">
        <v>56</v>
      </c>
      <c r="C1969" s="626" t="s">
        <v>57</v>
      </c>
      <c r="D1969" s="539">
        <f>SUM(D1970:D1972)</f>
        <v>0</v>
      </c>
      <c r="E1969" s="537" t="e">
        <f>+D1969/$D$2003</f>
        <v>#DIV/0!</v>
      </c>
    </row>
    <row r="1970" spans="1:5" ht="20.399999999999999" hidden="1">
      <c r="A1970" s="279" t="s">
        <v>49</v>
      </c>
      <c r="B1970" s="277" t="s">
        <v>58</v>
      </c>
      <c r="C1970" s="287" t="s">
        <v>59</v>
      </c>
      <c r="D1970" s="81">
        <v>0</v>
      </c>
      <c r="E1970" s="540" t="e">
        <f>+D1970/$D$2003</f>
        <v>#DIV/0!</v>
      </c>
    </row>
    <row r="1971" spans="1:5" ht="20.399999999999999" hidden="1">
      <c r="A1971" s="496" t="s">
        <v>49</v>
      </c>
      <c r="B1971" s="411" t="s">
        <v>60</v>
      </c>
      <c r="C1971" s="287" t="s">
        <v>61</v>
      </c>
      <c r="D1971" s="81">
        <v>0</v>
      </c>
      <c r="E1971" s="540" t="e">
        <f>+D1971/$D$2003</f>
        <v>#DIV/0!</v>
      </c>
    </row>
    <row r="1972" spans="1:5" ht="10.199999999999999" hidden="1">
      <c r="A1972" s="496" t="s">
        <v>49</v>
      </c>
      <c r="B1972" s="411" t="s">
        <v>62</v>
      </c>
      <c r="C1972" s="287" t="s">
        <v>63</v>
      </c>
      <c r="D1972" s="81">
        <v>0</v>
      </c>
      <c r="E1972" s="540" t="e">
        <f>+D1972/$D$2003</f>
        <v>#DIV/0!</v>
      </c>
    </row>
    <row r="1973" spans="1:5" ht="10.8" hidden="1" customHeight="1">
      <c r="A1973" s="496"/>
      <c r="B1973" s="411"/>
      <c r="C1973" s="287"/>
      <c r="D1973" s="307"/>
      <c r="E1973" s="540"/>
    </row>
    <row r="1974" spans="1:5" ht="10.199999999999999" hidden="1">
      <c r="A1974" s="496"/>
      <c r="B1974" s="411"/>
      <c r="C1974" s="287"/>
      <c r="D1974" s="307"/>
      <c r="E1974" s="540"/>
    </row>
    <row r="1975" spans="1:5" ht="10.5" hidden="1">
      <c r="A1975" s="536" t="s">
        <v>64</v>
      </c>
      <c r="B1975" s="414">
        <v>2</v>
      </c>
      <c r="C1975" s="624" t="s">
        <v>122</v>
      </c>
      <c r="D1975" s="89">
        <f>+D1977+D1980+D1984+D1987</f>
        <v>0</v>
      </c>
      <c r="E1975" s="537" t="e">
        <f>+D1975/$D$2003</f>
        <v>#DIV/0!</v>
      </c>
    </row>
    <row r="1976" spans="1:5" ht="10.199999999999999" hidden="1">
      <c r="A1976" s="496"/>
      <c r="B1976" s="411"/>
      <c r="C1976" s="287"/>
      <c r="D1976" s="307"/>
      <c r="E1976" s="540"/>
    </row>
    <row r="1977" spans="1:5" ht="10.5" hidden="1">
      <c r="A1977" s="502" t="s">
        <v>64</v>
      </c>
      <c r="B1977" s="542" t="s">
        <v>123</v>
      </c>
      <c r="C1977" s="626" t="s">
        <v>124</v>
      </c>
      <c r="D1977" s="539">
        <f>+D1978</f>
        <v>0</v>
      </c>
      <c r="E1977" s="537" t="e">
        <f>+D1977/D2003</f>
        <v>#DIV/0!</v>
      </c>
    </row>
    <row r="1978" spans="1:5" ht="10.199999999999999" hidden="1">
      <c r="A1978" s="496" t="s">
        <v>64</v>
      </c>
      <c r="B1978" s="411" t="s">
        <v>218</v>
      </c>
      <c r="C1978" s="287" t="s">
        <v>219</v>
      </c>
      <c r="D1978" s="81">
        <v>0</v>
      </c>
      <c r="E1978" s="540" t="e">
        <f>+D1978/#REF!</f>
        <v>#REF!</v>
      </c>
    </row>
    <row r="1979" spans="1:5" ht="10.199999999999999" hidden="1">
      <c r="A1979" s="496"/>
      <c r="B1979" s="411"/>
      <c r="C1979" s="287"/>
      <c r="E1979" s="540"/>
    </row>
    <row r="1980" spans="1:5" ht="21" hidden="1">
      <c r="A1980" s="502" t="s">
        <v>64</v>
      </c>
      <c r="B1980" s="542" t="s">
        <v>131</v>
      </c>
      <c r="C1980" s="626" t="s">
        <v>132</v>
      </c>
      <c r="D1980" s="539">
        <f>SUM(D1981:D1982)</f>
        <v>0</v>
      </c>
      <c r="E1980" s="537" t="e">
        <f>+D1980/D2003</f>
        <v>#DIV/0!</v>
      </c>
    </row>
    <row r="1981" spans="1:5" ht="10.199999999999999" hidden="1">
      <c r="A1981" s="496" t="s">
        <v>64</v>
      </c>
      <c r="B1981" s="411" t="s">
        <v>133</v>
      </c>
      <c r="C1981" s="287" t="s">
        <v>134</v>
      </c>
      <c r="D1981" s="81">
        <v>0</v>
      </c>
      <c r="E1981" s="540" t="e">
        <f>+D1981/D2003</f>
        <v>#DIV/0!</v>
      </c>
    </row>
    <row r="1982" spans="1:5" ht="10.199999999999999" hidden="1">
      <c r="A1982" s="496" t="s">
        <v>64</v>
      </c>
      <c r="B1982" s="411" t="s">
        <v>287</v>
      </c>
      <c r="C1982" s="287" t="s">
        <v>288</v>
      </c>
      <c r="D1982" s="81">
        <v>0</v>
      </c>
      <c r="E1982" s="540" t="e">
        <f>+D1982/D2003</f>
        <v>#DIV/0!</v>
      </c>
    </row>
    <row r="1983" spans="1:5" ht="10.199999999999999" hidden="1">
      <c r="A1983" s="496"/>
      <c r="B1983" s="411"/>
      <c r="C1983" s="287"/>
      <c r="E1983" s="540"/>
    </row>
    <row r="1984" spans="1:5" ht="10.5" hidden="1">
      <c r="A1984" s="502" t="s">
        <v>64</v>
      </c>
      <c r="B1984" s="542" t="s">
        <v>139</v>
      </c>
      <c r="C1984" s="626" t="s">
        <v>140</v>
      </c>
      <c r="D1984" s="539">
        <f>+D1985</f>
        <v>0</v>
      </c>
      <c r="E1984" s="537" t="e">
        <f>+D1984/D2003</f>
        <v>#DIV/0!</v>
      </c>
    </row>
    <row r="1985" spans="1:5" ht="10.199999999999999" hidden="1">
      <c r="A1985" s="73" t="s">
        <v>64</v>
      </c>
      <c r="B1985" s="425" t="s">
        <v>141</v>
      </c>
      <c r="C1985" s="271" t="s">
        <v>142</v>
      </c>
      <c r="D1985" s="81">
        <v>0</v>
      </c>
      <c r="E1985" s="540" t="e">
        <f>+D1985/D2003</f>
        <v>#DIV/0!</v>
      </c>
    </row>
    <row r="1986" spans="1:5" ht="10.199999999999999" hidden="1">
      <c r="A1986" s="73"/>
      <c r="B1986" s="425"/>
      <c r="C1986" s="271"/>
      <c r="D1986" s="81"/>
      <c r="E1986" s="540"/>
    </row>
    <row r="1987" spans="1:5" ht="10.5" hidden="1">
      <c r="A1987" s="502" t="s">
        <v>64</v>
      </c>
      <c r="B1987" s="542" t="s">
        <v>145</v>
      </c>
      <c r="C1987" s="626" t="s">
        <v>146</v>
      </c>
      <c r="D1987" s="539">
        <f>+D1988</f>
        <v>0</v>
      </c>
      <c r="E1987" s="537" t="e">
        <f>+D1987/D2003</f>
        <v>#DIV/0!</v>
      </c>
    </row>
    <row r="1988" spans="1:5" ht="10.199999999999999" hidden="1">
      <c r="A1988" s="73" t="s">
        <v>64</v>
      </c>
      <c r="B1988" s="425" t="s">
        <v>155</v>
      </c>
      <c r="C1988" s="271" t="s">
        <v>156</v>
      </c>
      <c r="D1988" s="81">
        <v>0</v>
      </c>
      <c r="E1988" s="540" t="e">
        <f>+D1988/D2003</f>
        <v>#DIV/0!</v>
      </c>
    </row>
    <row r="1989" spans="1:5" ht="10.5" hidden="1">
      <c r="A1989" s="496"/>
      <c r="B1989" s="411"/>
      <c r="C1989" s="287"/>
      <c r="D1989" s="539"/>
      <c r="E1989" s="540"/>
    </row>
    <row r="1990" spans="1:5" ht="12.6" hidden="1" customHeight="1">
      <c r="A1990" s="496"/>
      <c r="B1990" s="411"/>
      <c r="C1990" s="287"/>
      <c r="D1990" s="307"/>
      <c r="E1990" s="540"/>
    </row>
    <row r="1991" spans="1:5" ht="12.6" hidden="1" customHeight="1">
      <c r="A1991" s="536">
        <v>2</v>
      </c>
      <c r="B1991" s="414">
        <v>5</v>
      </c>
      <c r="C1991" s="624" t="s">
        <v>157</v>
      </c>
      <c r="D1991" s="89">
        <f>+D1993</f>
        <v>0</v>
      </c>
      <c r="E1991" s="537" t="e">
        <f>+D1991/D2003</f>
        <v>#DIV/0!</v>
      </c>
    </row>
    <row r="1992" spans="1:5" ht="12.6" hidden="1" customHeight="1">
      <c r="A1992" s="547"/>
      <c r="B1992" s="414"/>
      <c r="C1992" s="624"/>
      <c r="D1992" s="307"/>
      <c r="E1992" s="540"/>
    </row>
    <row r="1993" spans="1:5" ht="12.6" hidden="1" customHeight="1">
      <c r="A1993" s="547" t="s">
        <v>158</v>
      </c>
      <c r="B1993" s="414" t="s">
        <v>159</v>
      </c>
      <c r="C1993" s="642" t="s">
        <v>160</v>
      </c>
      <c r="D1993" s="539">
        <f>+D1994</f>
        <v>0</v>
      </c>
      <c r="E1993" s="537" t="e">
        <f>+D1993/D2003</f>
        <v>#DIV/0!</v>
      </c>
    </row>
    <row r="1994" spans="1:5" ht="12.6" hidden="1" customHeight="1">
      <c r="A1994" s="496" t="s">
        <v>158</v>
      </c>
      <c r="B1994" s="411" t="s">
        <v>167</v>
      </c>
      <c r="C1994" s="287" t="s">
        <v>438</v>
      </c>
      <c r="D1994" s="81">
        <v>0</v>
      </c>
      <c r="E1994" s="540" t="e">
        <f>+D1994/D2003</f>
        <v>#DIV/0!</v>
      </c>
    </row>
    <row r="1995" spans="1:5" ht="10.199999999999999" hidden="1">
      <c r="A1995" s="496"/>
      <c r="B1995" s="411"/>
      <c r="C1995" s="287"/>
      <c r="D1995" s="307"/>
      <c r="E1995" s="540"/>
    </row>
    <row r="1996" spans="1:5" ht="10.199999999999999" hidden="1">
      <c r="A1996" s="496"/>
      <c r="B1996" s="411"/>
      <c r="C1996" s="287"/>
      <c r="D1996" s="307"/>
      <c r="E1996" s="540"/>
    </row>
    <row r="1997" spans="1:5" ht="10.5" hidden="1">
      <c r="A1997" s="536" t="s">
        <v>190</v>
      </c>
      <c r="B1997" s="414" t="s">
        <v>191</v>
      </c>
      <c r="C1997" s="624" t="s">
        <v>192</v>
      </c>
      <c r="D1997" s="89">
        <f>+D1999</f>
        <v>0</v>
      </c>
      <c r="E1997" s="537" t="e">
        <f>+D1997/$D$2003</f>
        <v>#DIV/0!</v>
      </c>
    </row>
    <row r="1998" spans="1:5" ht="10.5" hidden="1">
      <c r="A1998" s="547"/>
      <c r="B1998" s="414"/>
      <c r="C1998" s="642"/>
      <c r="D1998" s="89"/>
      <c r="E1998" s="540"/>
    </row>
    <row r="1999" spans="1:5" ht="10.5" hidden="1">
      <c r="A1999" s="546" t="s">
        <v>190</v>
      </c>
      <c r="B1999" s="625" t="s">
        <v>193</v>
      </c>
      <c r="C1999" s="689" t="s">
        <v>194</v>
      </c>
      <c r="D1999" s="539">
        <f>SUM(D2000:D2001)</f>
        <v>0</v>
      </c>
      <c r="E1999" s="537" t="e">
        <f>+D1999/$D$2003</f>
        <v>#DIV/0!</v>
      </c>
    </row>
    <row r="2000" spans="1:5" ht="10.199999999999999" hidden="1">
      <c r="A2000" s="545">
        <v>4</v>
      </c>
      <c r="B2000" s="411" t="s">
        <v>195</v>
      </c>
      <c r="C2000" s="556" t="s">
        <v>196</v>
      </c>
      <c r="D2000" s="81">
        <v>0</v>
      </c>
      <c r="E2000" s="540" t="e">
        <f>+D2000/$D$2003</f>
        <v>#DIV/0!</v>
      </c>
    </row>
    <row r="2001" spans="1:5" ht="10.199999999999999" hidden="1">
      <c r="A2001" s="73">
        <v>4</v>
      </c>
      <c r="B2001" s="425" t="s">
        <v>197</v>
      </c>
      <c r="C2001" s="271" t="s">
        <v>198</v>
      </c>
      <c r="D2001" s="81">
        <v>0</v>
      </c>
      <c r="E2001" s="540" t="e">
        <f>+D2001/$D$2003</f>
        <v>#DIV/0!</v>
      </c>
    </row>
    <row r="2002" spans="1:5" ht="10.199999999999999" hidden="1">
      <c r="A2002" s="545"/>
      <c r="B2002" s="411"/>
      <c r="C2002" s="556"/>
      <c r="D2002" s="690"/>
      <c r="E2002" s="540"/>
    </row>
    <row r="2003" spans="1:5" ht="18" hidden="1" customHeight="1">
      <c r="A2003" s="741" t="s">
        <v>439</v>
      </c>
      <c r="B2003" s="742"/>
      <c r="C2003" s="743"/>
      <c r="D2003" s="648">
        <f>+D1997+D1956+D1975+D1991</f>
        <v>0</v>
      </c>
      <c r="E2003" s="615" t="e">
        <f>+D2003/D2003</f>
        <v>#DIV/0!</v>
      </c>
    </row>
    <row r="2004" spans="1:5" s="68" customFormat="1" ht="11.4" hidden="1">
      <c r="A2004" s="67"/>
      <c r="B2004" s="348"/>
      <c r="C2004" s="476"/>
      <c r="D2004" s="307"/>
      <c r="E2004" s="372"/>
    </row>
    <row r="2005" spans="1:5" s="68" customFormat="1" ht="11.4" hidden="1">
      <c r="A2005" s="67"/>
      <c r="B2005" s="348"/>
      <c r="C2005" s="476"/>
      <c r="D2005" s="307"/>
      <c r="E2005" s="372"/>
    </row>
    <row r="2006" spans="1:5" s="68" customFormat="1" ht="11.4" hidden="1">
      <c r="A2006" s="67"/>
      <c r="B2006" s="348"/>
      <c r="C2006" s="476"/>
      <c r="D2006" s="307"/>
      <c r="E2006" s="372"/>
    </row>
    <row r="2007" spans="1:5" s="68" customFormat="1" ht="11.4" hidden="1">
      <c r="A2007" s="67"/>
      <c r="B2007" s="348"/>
      <c r="C2007" s="476"/>
      <c r="D2007" s="307"/>
      <c r="E2007" s="372"/>
    </row>
    <row r="2008" spans="1:5" s="68" customFormat="1" ht="10.5" hidden="1">
      <c r="A2008" s="67"/>
      <c r="B2008" s="348"/>
      <c r="C2008" s="476"/>
      <c r="D2008" s="307"/>
    </row>
    <row r="2009" spans="1:5" s="68" customFormat="1" ht="10.5" hidden="1">
      <c r="A2009" s="324"/>
      <c r="B2009" s="309" t="s">
        <v>440</v>
      </c>
      <c r="C2009" s="441" t="s">
        <v>441</v>
      </c>
      <c r="D2009" s="469" t="s">
        <v>442</v>
      </c>
      <c r="E2009" s="366" t="s">
        <v>443</v>
      </c>
    </row>
    <row r="2010" spans="1:5" s="68" customFormat="1" ht="10.199999999999999" hidden="1">
      <c r="A2010" s="324"/>
      <c r="B2010" s="348"/>
      <c r="C2010" s="316"/>
      <c r="D2010" s="97"/>
      <c r="E2010" s="687"/>
    </row>
    <row r="2011" spans="1:5" ht="10.199999999999999" hidden="1">
      <c r="A2011" s="737" t="s">
        <v>19</v>
      </c>
      <c r="B2011" s="738"/>
      <c r="C2011" s="753" t="s">
        <v>20</v>
      </c>
      <c r="D2011" s="751" t="s">
        <v>21</v>
      </c>
      <c r="E2011" s="744" t="s">
        <v>22</v>
      </c>
    </row>
    <row r="2012" spans="1:5" ht="10.199999999999999" hidden="1">
      <c r="A2012" s="739"/>
      <c r="B2012" s="740"/>
      <c r="C2012" s="754"/>
      <c r="D2012" s="752"/>
      <c r="E2012" s="745"/>
    </row>
    <row r="2013" spans="1:5" ht="10.199999999999999" hidden="1">
      <c r="A2013" s="545"/>
      <c r="B2013" s="411"/>
      <c r="C2013" s="688"/>
      <c r="D2013" s="307"/>
      <c r="E2013" s="540"/>
    </row>
    <row r="2014" spans="1:5" s="68" customFormat="1" ht="10.5" hidden="1">
      <c r="A2014" s="73" t="s">
        <v>23</v>
      </c>
      <c r="B2014" s="691" t="s">
        <v>24</v>
      </c>
      <c r="C2014" s="641" t="s">
        <v>25</v>
      </c>
      <c r="D2014" s="89">
        <f>+D2016</f>
        <v>0</v>
      </c>
      <c r="E2014" s="537" t="e">
        <f>+D2014/$D$2003</f>
        <v>#DIV/0!</v>
      </c>
    </row>
    <row r="2015" spans="1:5" s="68" customFormat="1" ht="10.5" hidden="1">
      <c r="A2015" s="73"/>
      <c r="B2015" s="625"/>
      <c r="C2015" s="689"/>
      <c r="D2015" s="539"/>
      <c r="E2015" s="540"/>
    </row>
    <row r="2016" spans="1:5" s="68" customFormat="1" ht="10.5" hidden="1">
      <c r="A2016" s="73" t="s">
        <v>26</v>
      </c>
      <c r="B2016" s="625" t="s">
        <v>27</v>
      </c>
      <c r="C2016" s="689" t="s">
        <v>28</v>
      </c>
      <c r="D2016" s="539">
        <f>SUM(D2017:D2017)</f>
        <v>0</v>
      </c>
      <c r="E2016" s="537" t="e">
        <f>+D2016/$D$2003</f>
        <v>#DIV/0!</v>
      </c>
    </row>
    <row r="2017" spans="1:5" s="68" customFormat="1" ht="10.5" hidden="1">
      <c r="A2017" s="73" t="s">
        <v>26</v>
      </c>
      <c r="B2017" s="425" t="s">
        <v>29</v>
      </c>
      <c r="C2017" s="271" t="s">
        <v>30</v>
      </c>
      <c r="D2017" s="81">
        <v>0</v>
      </c>
      <c r="E2017" s="537" t="e">
        <f>+D2017/$D$2003</f>
        <v>#DIV/0!</v>
      </c>
    </row>
    <row r="2018" spans="1:5" s="68" customFormat="1" ht="10.199999999999999" hidden="1">
      <c r="A2018" s="73"/>
      <c r="B2018" s="425"/>
      <c r="C2018" s="271"/>
      <c r="D2018" s="81"/>
      <c r="E2018" s="540"/>
    </row>
    <row r="2019" spans="1:5" s="68" customFormat="1" ht="10.5" hidden="1">
      <c r="A2019" s="73" t="s">
        <v>26</v>
      </c>
      <c r="B2019" s="625" t="s">
        <v>41</v>
      </c>
      <c r="C2019" s="689" t="s">
        <v>42</v>
      </c>
      <c r="D2019" s="539">
        <f>SUM(D2020:D2024)</f>
        <v>0</v>
      </c>
      <c r="E2019" s="537" t="e">
        <f t="shared" ref="E2019:E2024" si="19">+D2019/$D$2003</f>
        <v>#DIV/0!</v>
      </c>
    </row>
    <row r="2020" spans="1:5" s="68" customFormat="1" ht="10.5" hidden="1">
      <c r="A2020" s="73" t="s">
        <v>26</v>
      </c>
      <c r="B2020" s="425" t="s">
        <v>43</v>
      </c>
      <c r="C2020" s="271" t="s">
        <v>44</v>
      </c>
      <c r="D2020" s="81">
        <v>0</v>
      </c>
      <c r="E2020" s="537" t="e">
        <f t="shared" si="19"/>
        <v>#DIV/0!</v>
      </c>
    </row>
    <row r="2021" spans="1:5" s="68" customFormat="1" ht="10.5" hidden="1">
      <c r="A2021" s="73" t="s">
        <v>26</v>
      </c>
      <c r="B2021" s="425" t="s">
        <v>227</v>
      </c>
      <c r="C2021" s="271" t="s">
        <v>228</v>
      </c>
      <c r="D2021" s="81">
        <v>0</v>
      </c>
      <c r="E2021" s="537" t="e">
        <f t="shared" si="19"/>
        <v>#DIV/0!</v>
      </c>
    </row>
    <row r="2022" spans="1:5" s="68" customFormat="1" ht="10.5" hidden="1">
      <c r="A2022" s="73" t="s">
        <v>26</v>
      </c>
      <c r="B2022" s="425" t="s">
        <v>45</v>
      </c>
      <c r="C2022" s="271" t="s">
        <v>46</v>
      </c>
      <c r="D2022" s="81">
        <f>+(+D2016+D2021+D2023+D2024+D2020)/12</f>
        <v>0</v>
      </c>
      <c r="E2022" s="537" t="e">
        <f t="shared" si="19"/>
        <v>#DIV/0!</v>
      </c>
    </row>
    <row r="2023" spans="1:5" s="68" customFormat="1" ht="10.5" hidden="1">
      <c r="A2023" s="73" t="s">
        <v>26</v>
      </c>
      <c r="B2023" s="425" t="s">
        <v>47</v>
      </c>
      <c r="C2023" s="271" t="s">
        <v>48</v>
      </c>
      <c r="D2023" s="81">
        <v>0</v>
      </c>
      <c r="E2023" s="537" t="e">
        <f t="shared" si="19"/>
        <v>#DIV/0!</v>
      </c>
    </row>
    <row r="2024" spans="1:5" s="68" customFormat="1" ht="10.5" hidden="1">
      <c r="A2024" s="73" t="s">
        <v>26</v>
      </c>
      <c r="B2024" s="425" t="s">
        <v>342</v>
      </c>
      <c r="C2024" s="271" t="s">
        <v>343</v>
      </c>
      <c r="D2024" s="81">
        <v>0</v>
      </c>
      <c r="E2024" s="537" t="e">
        <f t="shared" si="19"/>
        <v>#DIV/0!</v>
      </c>
    </row>
    <row r="2025" spans="1:5" s="68" customFormat="1" ht="10.199999999999999" hidden="1">
      <c r="A2025" s="73"/>
      <c r="B2025" s="425"/>
      <c r="C2025" s="271"/>
      <c r="D2025" s="81"/>
      <c r="E2025" s="540"/>
    </row>
    <row r="2026" spans="1:5" s="68" customFormat="1" ht="21" hidden="1">
      <c r="A2026" s="73" t="s">
        <v>49</v>
      </c>
      <c r="B2026" s="625" t="s">
        <v>50</v>
      </c>
      <c r="C2026" s="689" t="s">
        <v>403</v>
      </c>
      <c r="D2026" s="539">
        <f>SUM(D2027:D2028)</f>
        <v>0</v>
      </c>
      <c r="E2026" s="537" t="e">
        <f>+D2026/$D$2003</f>
        <v>#DIV/0!</v>
      </c>
    </row>
    <row r="2027" spans="1:5" s="68" customFormat="1" ht="10.5" hidden="1">
      <c r="A2027" s="73" t="s">
        <v>49</v>
      </c>
      <c r="B2027" s="425" t="s">
        <v>52</v>
      </c>
      <c r="C2027" s="271" t="s">
        <v>262</v>
      </c>
      <c r="D2027" s="81">
        <f>+(+D2016+D2021+D2023+D2024+D2020)*9.25%</f>
        <v>0</v>
      </c>
      <c r="E2027" s="537" t="e">
        <f>+D2027/$D$2003</f>
        <v>#DIV/0!</v>
      </c>
    </row>
    <row r="2028" spans="1:5" s="68" customFormat="1" ht="10.5" hidden="1">
      <c r="A2028" s="73" t="s">
        <v>49</v>
      </c>
      <c r="B2028" s="425" t="s">
        <v>54</v>
      </c>
      <c r="C2028" s="271" t="s">
        <v>55</v>
      </c>
      <c r="D2028" s="81">
        <f>+(+D2016+D2021+D2023+D2024+D2020)*0.5%</f>
        <v>0</v>
      </c>
      <c r="E2028" s="537" t="e">
        <f>+D2028/$D$2003</f>
        <v>#DIV/0!</v>
      </c>
    </row>
    <row r="2029" spans="1:5" s="68" customFormat="1" ht="10.199999999999999" hidden="1">
      <c r="A2029" s="73"/>
      <c r="B2029" s="425"/>
      <c r="C2029" s="271"/>
      <c r="D2029" s="81"/>
      <c r="E2029" s="540"/>
    </row>
    <row r="2030" spans="1:5" s="68" customFormat="1" ht="21" hidden="1">
      <c r="A2030" s="73" t="s">
        <v>49</v>
      </c>
      <c r="B2030" s="625" t="s">
        <v>56</v>
      </c>
      <c r="C2030" s="689" t="s">
        <v>57</v>
      </c>
      <c r="D2030" s="539">
        <f>SUM(D2031:D2033)</f>
        <v>0</v>
      </c>
      <c r="E2030" s="537" t="e">
        <f>+D2030/$D$2003</f>
        <v>#DIV/0!</v>
      </c>
    </row>
    <row r="2031" spans="1:5" s="68" customFormat="1" ht="10.5" hidden="1">
      <c r="A2031" s="73" t="s">
        <v>49</v>
      </c>
      <c r="B2031" s="425" t="s">
        <v>58</v>
      </c>
      <c r="C2031" s="271" t="s">
        <v>59</v>
      </c>
      <c r="D2031" s="81">
        <f>+(+D2016+D2021+D2023+D2024+D2020)*5.25%</f>
        <v>0</v>
      </c>
      <c r="E2031" s="537" t="e">
        <f>+D2031/$D$2003</f>
        <v>#DIV/0!</v>
      </c>
    </row>
    <row r="2032" spans="1:5" s="68" customFormat="1" ht="10.5" hidden="1">
      <c r="A2032" s="73" t="s">
        <v>49</v>
      </c>
      <c r="B2032" s="425" t="s">
        <v>60</v>
      </c>
      <c r="C2032" s="271" t="s">
        <v>404</v>
      </c>
      <c r="D2032" s="81">
        <f>+(+D2016+D2021+D2023+D2024+D2020)*3%</f>
        <v>0</v>
      </c>
      <c r="E2032" s="537" t="e">
        <f>+D2032/$D$2003</f>
        <v>#DIV/0!</v>
      </c>
    </row>
    <row r="2033" spans="1:5" s="68" customFormat="1" ht="10.5" hidden="1">
      <c r="A2033" s="73" t="s">
        <v>49</v>
      </c>
      <c r="B2033" s="425" t="s">
        <v>62</v>
      </c>
      <c r="C2033" s="271" t="s">
        <v>63</v>
      </c>
      <c r="D2033" s="81">
        <f>+(+D2016+D2021+D2023+D2024+D2020)*1.5%</f>
        <v>0</v>
      </c>
      <c r="E2033" s="537" t="e">
        <f>+D2033/$D$2003</f>
        <v>#DIV/0!</v>
      </c>
    </row>
    <row r="2034" spans="1:5" s="68" customFormat="1" ht="10.199999999999999" hidden="1">
      <c r="A2034" s="73"/>
      <c r="B2034" s="425"/>
      <c r="C2034" s="271"/>
      <c r="D2034" s="81"/>
      <c r="E2034" s="540"/>
    </row>
    <row r="2035" spans="1:5" s="68" customFormat="1" ht="10.199999999999999" hidden="1">
      <c r="A2035" s="73"/>
      <c r="B2035" s="425"/>
      <c r="C2035" s="271"/>
      <c r="D2035" s="81"/>
      <c r="E2035" s="540"/>
    </row>
    <row r="2036" spans="1:5" s="68" customFormat="1" ht="10.5" hidden="1">
      <c r="A2036" s="73" t="s">
        <v>64</v>
      </c>
      <c r="B2036" s="691">
        <v>1</v>
      </c>
      <c r="C2036" s="641" t="s">
        <v>65</v>
      </c>
      <c r="D2036" s="89">
        <f>+D2038+D2041</f>
        <v>0</v>
      </c>
      <c r="E2036" s="537" t="e">
        <f>+D2036/D2068</f>
        <v>#DIV/0!</v>
      </c>
    </row>
    <row r="2037" spans="1:5" s="68" customFormat="1" ht="10.199999999999999" hidden="1">
      <c r="A2037" s="73"/>
      <c r="B2037" s="425"/>
      <c r="C2037" s="271"/>
      <c r="D2037" s="81"/>
      <c r="E2037" s="540"/>
    </row>
    <row r="2038" spans="1:5" s="68" customFormat="1" ht="10.5" hidden="1">
      <c r="A2038" s="73" t="s">
        <v>64</v>
      </c>
      <c r="B2038" s="625" t="s">
        <v>66</v>
      </c>
      <c r="C2038" s="689" t="s">
        <v>67</v>
      </c>
      <c r="D2038" s="539">
        <f>+D2039</f>
        <v>0</v>
      </c>
      <c r="E2038" s="537" t="e">
        <f>+D2038/D2068</f>
        <v>#DIV/0!</v>
      </c>
    </row>
    <row r="2039" spans="1:5" s="68" customFormat="1" ht="10.199999999999999" hidden="1">
      <c r="A2039" s="73" t="s">
        <v>64</v>
      </c>
      <c r="B2039" s="425" t="s">
        <v>70</v>
      </c>
      <c r="C2039" s="271" t="s">
        <v>71</v>
      </c>
      <c r="D2039" s="81">
        <v>0</v>
      </c>
      <c r="E2039" s="540" t="e">
        <f>+D2039/D2068</f>
        <v>#DIV/0!</v>
      </c>
    </row>
    <row r="2040" spans="1:5" s="68" customFormat="1" ht="10.199999999999999" hidden="1">
      <c r="A2040" s="73"/>
      <c r="B2040" s="425"/>
      <c r="C2040" s="271"/>
      <c r="D2040" s="81"/>
      <c r="E2040" s="540"/>
    </row>
    <row r="2041" spans="1:5" s="68" customFormat="1" ht="10.5" hidden="1">
      <c r="A2041" s="73" t="s">
        <v>64</v>
      </c>
      <c r="B2041" s="625" t="s">
        <v>251</v>
      </c>
      <c r="C2041" s="689" t="s">
        <v>103</v>
      </c>
      <c r="D2041" s="539">
        <f>+D2042</f>
        <v>0</v>
      </c>
      <c r="E2041" s="537" t="e">
        <f>+D2041/D2068</f>
        <v>#DIV/0!</v>
      </c>
    </row>
    <row r="2042" spans="1:5" s="68" customFormat="1" ht="10.199999999999999" hidden="1">
      <c r="A2042" s="73" t="s">
        <v>64</v>
      </c>
      <c r="B2042" s="425" t="s">
        <v>108</v>
      </c>
      <c r="C2042" s="271" t="s">
        <v>109</v>
      </c>
      <c r="D2042" s="81">
        <v>0</v>
      </c>
      <c r="E2042" s="540" t="e">
        <f>+D2042/D2068</f>
        <v>#DIV/0!</v>
      </c>
    </row>
    <row r="2043" spans="1:5" s="68" customFormat="1" ht="10.199999999999999" hidden="1">
      <c r="A2043" s="73"/>
      <c r="B2043" s="425"/>
      <c r="C2043" s="271"/>
      <c r="D2043" s="81"/>
      <c r="E2043" s="540"/>
    </row>
    <row r="2044" spans="1:5" s="68" customFormat="1" ht="10.199999999999999" hidden="1">
      <c r="A2044" s="73"/>
      <c r="B2044" s="425"/>
      <c r="C2044" s="271"/>
      <c r="D2044" s="81"/>
      <c r="E2044" s="540"/>
    </row>
    <row r="2045" spans="1:5" s="68" customFormat="1" ht="10.5" hidden="1">
      <c r="A2045" s="73" t="s">
        <v>64</v>
      </c>
      <c r="B2045" s="691">
        <v>2</v>
      </c>
      <c r="C2045" s="641" t="s">
        <v>122</v>
      </c>
      <c r="D2045" s="89">
        <f>+D2047+D2051+D2056</f>
        <v>0</v>
      </c>
      <c r="E2045" s="537" t="e">
        <f>+D2045/D2068</f>
        <v>#DIV/0!</v>
      </c>
    </row>
    <row r="2046" spans="1:5" s="68" customFormat="1" ht="10.199999999999999" hidden="1">
      <c r="A2046" s="73"/>
      <c r="B2046" s="425"/>
      <c r="C2046" s="271"/>
      <c r="D2046" s="81"/>
      <c r="E2046" s="540"/>
    </row>
    <row r="2047" spans="1:5" s="68" customFormat="1" ht="10.5" hidden="1">
      <c r="A2047" s="73" t="s">
        <v>64</v>
      </c>
      <c r="B2047" s="625" t="s">
        <v>123</v>
      </c>
      <c r="C2047" s="689" t="s">
        <v>124</v>
      </c>
      <c r="D2047" s="539">
        <f>+D2048</f>
        <v>0</v>
      </c>
      <c r="E2047" s="537" t="e">
        <f>+D2047/D2068</f>
        <v>#DIV/0!</v>
      </c>
    </row>
    <row r="2048" spans="1:5" s="68" customFormat="1" ht="10.199999999999999" hidden="1">
      <c r="A2048" s="73" t="s">
        <v>64</v>
      </c>
      <c r="B2048" s="425" t="s">
        <v>127</v>
      </c>
      <c r="C2048" s="271" t="s">
        <v>128</v>
      </c>
      <c r="D2048" s="81">
        <v>0</v>
      </c>
      <c r="E2048" s="540" t="e">
        <f>+D2048/$D$2068</f>
        <v>#DIV/0!</v>
      </c>
    </row>
    <row r="2049" spans="1:5" s="68" customFormat="1" ht="10.199999999999999" hidden="1">
      <c r="A2049" s="73" t="s">
        <v>64</v>
      </c>
      <c r="B2049" s="425" t="s">
        <v>129</v>
      </c>
      <c r="C2049" s="271" t="s">
        <v>130</v>
      </c>
      <c r="D2049" s="81">
        <v>0</v>
      </c>
      <c r="E2049" s="540" t="e">
        <f>+D2049/D2068</f>
        <v>#DIV/0!</v>
      </c>
    </row>
    <row r="2050" spans="1:5" s="68" customFormat="1" ht="10.199999999999999" hidden="1">
      <c r="A2050" s="73"/>
      <c r="B2050" s="425"/>
      <c r="C2050" s="271"/>
      <c r="D2050" s="81"/>
      <c r="E2050" s="540"/>
    </row>
    <row r="2051" spans="1:5" s="68" customFormat="1" ht="21" hidden="1">
      <c r="A2051" s="73" t="s">
        <v>64</v>
      </c>
      <c r="B2051" s="625" t="s">
        <v>131</v>
      </c>
      <c r="C2051" s="689" t="s">
        <v>132</v>
      </c>
      <c r="D2051" s="539">
        <f>+D2052+D2053+D2054</f>
        <v>0</v>
      </c>
      <c r="E2051" s="537" t="e">
        <f>+D2051/$D$2003</f>
        <v>#DIV/0!</v>
      </c>
    </row>
    <row r="2052" spans="1:5" s="68" customFormat="1" ht="10.5" hidden="1">
      <c r="A2052" s="73" t="s">
        <v>64</v>
      </c>
      <c r="B2052" s="425" t="s">
        <v>133</v>
      </c>
      <c r="C2052" s="271" t="s">
        <v>134</v>
      </c>
      <c r="D2052" s="81">
        <v>0</v>
      </c>
      <c r="E2052" s="537" t="e">
        <f>+D2052/$D$2003</f>
        <v>#DIV/0!</v>
      </c>
    </row>
    <row r="2053" spans="1:5" s="68" customFormat="1" ht="10.5" hidden="1">
      <c r="A2053" s="73" t="s">
        <v>64</v>
      </c>
      <c r="B2053" s="425" t="s">
        <v>135</v>
      </c>
      <c r="C2053" s="271" t="s">
        <v>136</v>
      </c>
      <c r="D2053" s="81">
        <v>0</v>
      </c>
      <c r="E2053" s="537" t="e">
        <f>+D2053/$D$2003</f>
        <v>#DIV/0!</v>
      </c>
    </row>
    <row r="2054" spans="1:5" s="68" customFormat="1" ht="10.5" hidden="1">
      <c r="A2054" s="73" t="s">
        <v>64</v>
      </c>
      <c r="B2054" s="425" t="s">
        <v>287</v>
      </c>
      <c r="C2054" s="271" t="s">
        <v>288</v>
      </c>
      <c r="D2054" s="81">
        <v>0</v>
      </c>
      <c r="E2054" s="537" t="e">
        <f>+D2054/$D$2003</f>
        <v>#DIV/0!</v>
      </c>
    </row>
    <row r="2055" spans="1:5" s="68" customFormat="1" ht="10.199999999999999" hidden="1">
      <c r="A2055" s="73"/>
      <c r="B2055" s="425"/>
      <c r="C2055" s="271"/>
      <c r="D2055" s="81"/>
      <c r="E2055" s="540"/>
    </row>
    <row r="2056" spans="1:5" s="68" customFormat="1" ht="10.5" hidden="1">
      <c r="A2056" s="73" t="s">
        <v>64</v>
      </c>
      <c r="B2056" s="625" t="s">
        <v>145</v>
      </c>
      <c r="C2056" s="689" t="s">
        <v>146</v>
      </c>
      <c r="D2056" s="539">
        <f>+D2058+D2059+D2057</f>
        <v>0</v>
      </c>
      <c r="E2056" s="537" t="e">
        <f>+D2056/$D$2003</f>
        <v>#DIV/0!</v>
      </c>
    </row>
    <row r="2057" spans="1:5" s="68" customFormat="1" ht="10.5" hidden="1">
      <c r="A2057" s="73" t="s">
        <v>64</v>
      </c>
      <c r="B2057" s="425" t="s">
        <v>151</v>
      </c>
      <c r="C2057" s="271" t="s">
        <v>152</v>
      </c>
      <c r="D2057" s="81">
        <v>0</v>
      </c>
      <c r="E2057" s="537" t="e">
        <f>+D2057/$D$2003</f>
        <v>#DIV/0!</v>
      </c>
    </row>
    <row r="2058" spans="1:5" s="68" customFormat="1" ht="10.5" hidden="1">
      <c r="A2058" s="73" t="s">
        <v>64</v>
      </c>
      <c r="B2058" s="425" t="s">
        <v>153</v>
      </c>
      <c r="C2058" s="271" t="s">
        <v>154</v>
      </c>
      <c r="D2058" s="81">
        <v>0</v>
      </c>
      <c r="E2058" s="537" t="e">
        <f>+D2058/$D$2003</f>
        <v>#DIV/0!</v>
      </c>
    </row>
    <row r="2059" spans="1:5" s="68" customFormat="1" ht="10.5" hidden="1">
      <c r="A2059" s="73" t="s">
        <v>64</v>
      </c>
      <c r="B2059" s="425" t="s">
        <v>155</v>
      </c>
      <c r="C2059" s="271" t="s">
        <v>156</v>
      </c>
      <c r="D2059" s="81">
        <v>0</v>
      </c>
      <c r="E2059" s="537" t="e">
        <f>+D2059/$D$2003</f>
        <v>#DIV/0!</v>
      </c>
    </row>
    <row r="2060" spans="1:5" s="68" customFormat="1" ht="10.5" hidden="1">
      <c r="A2060" s="73"/>
      <c r="B2060" s="425"/>
      <c r="C2060" s="271"/>
      <c r="D2060" s="81"/>
      <c r="E2060" s="537"/>
    </row>
    <row r="2061" spans="1:5" s="68" customFormat="1" ht="10.199999999999999" hidden="1">
      <c r="A2061" s="73"/>
      <c r="B2061" s="425"/>
      <c r="C2061" s="271"/>
      <c r="D2061" s="81"/>
      <c r="E2061" s="540"/>
    </row>
    <row r="2062" spans="1:5" ht="10.5" hidden="1">
      <c r="A2062" s="536" t="s">
        <v>190</v>
      </c>
      <c r="B2062" s="414" t="s">
        <v>191</v>
      </c>
      <c r="C2062" s="624" t="s">
        <v>192</v>
      </c>
      <c r="D2062" s="89">
        <f>+D2064</f>
        <v>0</v>
      </c>
      <c r="E2062" s="537" t="e">
        <f>+D2062/$D$2068</f>
        <v>#DIV/0!</v>
      </c>
    </row>
    <row r="2063" spans="1:5" ht="10.5" hidden="1">
      <c r="A2063" s="547"/>
      <c r="B2063" s="414"/>
      <c r="C2063" s="642"/>
      <c r="D2063" s="89"/>
      <c r="E2063" s="540"/>
    </row>
    <row r="2064" spans="1:5" ht="10.5" hidden="1">
      <c r="A2064" s="546" t="s">
        <v>190</v>
      </c>
      <c r="B2064" s="625" t="s">
        <v>193</v>
      </c>
      <c r="C2064" s="689" t="s">
        <v>194</v>
      </c>
      <c r="D2064" s="539">
        <f>SUM(D2065:D2066)</f>
        <v>0</v>
      </c>
      <c r="E2064" s="537" t="e">
        <f>+D2064/$D$2068</f>
        <v>#DIV/0!</v>
      </c>
    </row>
    <row r="2065" spans="1:5" ht="10.5" hidden="1">
      <c r="A2065" s="545">
        <v>4</v>
      </c>
      <c r="B2065" s="411" t="s">
        <v>195</v>
      </c>
      <c r="C2065" s="556" t="s">
        <v>196</v>
      </c>
      <c r="D2065" s="81">
        <v>0</v>
      </c>
      <c r="E2065" s="537" t="e">
        <f>+D2065/$D$2068</f>
        <v>#DIV/0!</v>
      </c>
    </row>
    <row r="2066" spans="1:5" ht="10.5" hidden="1">
      <c r="A2066" s="73">
        <v>4</v>
      </c>
      <c r="B2066" s="425" t="s">
        <v>197</v>
      </c>
      <c r="C2066" s="271" t="s">
        <v>198</v>
      </c>
      <c r="D2066" s="412">
        <v>0</v>
      </c>
      <c r="E2066" s="537" t="e">
        <f>+D2066/$D$2003</f>
        <v>#DIV/0!</v>
      </c>
    </row>
    <row r="2067" spans="1:5" ht="10.199999999999999" hidden="1">
      <c r="A2067" s="545"/>
      <c r="B2067" s="411"/>
      <c r="C2067" s="556"/>
      <c r="D2067" s="690"/>
      <c r="E2067" s="540"/>
    </row>
    <row r="2068" spans="1:5" ht="18.3" hidden="1" customHeight="1">
      <c r="A2068" s="741" t="s">
        <v>444</v>
      </c>
      <c r="B2068" s="742"/>
      <c r="C2068" s="743"/>
      <c r="D2068" s="648">
        <f>+D2045+D2007+D2014+D2036+D2062</f>
        <v>0</v>
      </c>
      <c r="E2068" s="531" t="e">
        <f>+D2068/$D$2068</f>
        <v>#DIV/0!</v>
      </c>
    </row>
    <row r="2069" spans="1:5" s="68" customFormat="1" ht="11.4" hidden="1">
      <c r="A2069" s="67"/>
      <c r="B2069" s="348"/>
      <c r="D2069" s="307"/>
      <c r="E2069" s="372"/>
    </row>
    <row r="2070" spans="1:5" s="68" customFormat="1" ht="10.5" hidden="1">
      <c r="A2070" s="67"/>
      <c r="B2070" s="348"/>
      <c r="C2070" s="476"/>
      <c r="D2070" s="307"/>
    </row>
    <row r="2071" spans="1:5" s="68" customFormat="1" ht="10.5" hidden="1">
      <c r="A2071" s="67"/>
      <c r="B2071" s="348"/>
      <c r="C2071" s="309" t="s">
        <v>445</v>
      </c>
      <c r="D2071" s="307"/>
      <c r="E2071" s="350">
        <f>+D1893+D2003+D1945+D2068</f>
        <v>0</v>
      </c>
    </row>
    <row r="2072" spans="1:5" ht="10.5" hidden="1">
      <c r="C2072" s="309"/>
      <c r="D2072" s="462"/>
      <c r="E2072" s="350"/>
    </row>
    <row r="2073" spans="1:5" ht="10.5" hidden="1">
      <c r="C2073" s="309"/>
      <c r="D2073" s="462"/>
      <c r="E2073" s="350"/>
    </row>
    <row r="2074" spans="1:5" ht="10.5" hidden="1">
      <c r="C2074" s="309"/>
      <c r="D2074" s="462"/>
      <c r="E2074" s="350"/>
    </row>
    <row r="2075" spans="1:5" ht="10.5" hidden="1">
      <c r="C2075" s="309"/>
      <c r="D2075" s="462"/>
      <c r="E2075" s="350"/>
    </row>
    <row r="2076" spans="1:5" ht="10.5" hidden="1">
      <c r="C2076" s="309"/>
      <c r="D2076" s="462"/>
      <c r="E2076" s="350"/>
    </row>
    <row r="2077" spans="1:5" ht="11.25" hidden="1" customHeight="1">
      <c r="B2077" s="309" t="s">
        <v>446</v>
      </c>
      <c r="C2077" s="447" t="s">
        <v>447</v>
      </c>
    </row>
    <row r="2078" spans="1:5" ht="11.1" hidden="1" customHeight="1">
      <c r="C2078" s="353"/>
      <c r="D2078" s="350"/>
    </row>
    <row r="2079" spans="1:5" ht="11.25" hidden="1" customHeight="1">
      <c r="D2079" s="350"/>
    </row>
    <row r="2080" spans="1:5" ht="10.5" hidden="1">
      <c r="B2080" s="309" t="s">
        <v>422</v>
      </c>
      <c r="C2080" s="686" t="s">
        <v>448</v>
      </c>
      <c r="D2080" s="565" t="s">
        <v>449</v>
      </c>
      <c r="E2080" s="366" t="s">
        <v>450</v>
      </c>
    </row>
    <row r="2081" spans="1:5" ht="10.199999999999999" hidden="1">
      <c r="B2081" s="348"/>
      <c r="D2081" s="97"/>
      <c r="E2081" s="687"/>
    </row>
    <row r="2082" spans="1:5" ht="10.199999999999999" hidden="1">
      <c r="A2082" s="737" t="s">
        <v>19</v>
      </c>
      <c r="B2082" s="738"/>
      <c r="C2082" s="753" t="s">
        <v>20</v>
      </c>
      <c r="D2082" s="751" t="s">
        <v>21</v>
      </c>
      <c r="E2082" s="744" t="s">
        <v>22</v>
      </c>
    </row>
    <row r="2083" spans="1:5" ht="10.199999999999999" hidden="1">
      <c r="A2083" s="739"/>
      <c r="B2083" s="740"/>
      <c r="C2083" s="754"/>
      <c r="D2083" s="752"/>
      <c r="E2083" s="745"/>
    </row>
    <row r="2084" spans="1:5" ht="10.5" hidden="1">
      <c r="A2084" s="638"/>
      <c r="B2084" s="639"/>
      <c r="C2084" s="640"/>
      <c r="D2084" s="692"/>
      <c r="E2084" s="535"/>
    </row>
    <row r="2085" spans="1:5" ht="10.5" hidden="1">
      <c r="A2085" s="73" t="s">
        <v>23</v>
      </c>
      <c r="B2085" s="691" t="s">
        <v>24</v>
      </c>
      <c r="C2085" s="641" t="s">
        <v>25</v>
      </c>
      <c r="D2085" s="89">
        <f>+D2087</f>
        <v>0</v>
      </c>
      <c r="E2085" s="537" t="e">
        <f>+D2085/D2102</f>
        <v>#DIV/0!</v>
      </c>
    </row>
    <row r="2086" spans="1:5" ht="10.5" hidden="1">
      <c r="A2086" s="73"/>
      <c r="B2086" s="625"/>
      <c r="C2086" s="689"/>
      <c r="D2086" s="539"/>
      <c r="E2086" s="540"/>
    </row>
    <row r="2087" spans="1:5" ht="10.5" hidden="1">
      <c r="A2087" s="73" t="s">
        <v>26</v>
      </c>
      <c r="B2087" s="625" t="s">
        <v>41</v>
      </c>
      <c r="C2087" s="689" t="s">
        <v>42</v>
      </c>
      <c r="D2087" s="539">
        <f>SUM(D2088:D2089)</f>
        <v>0</v>
      </c>
      <c r="E2087" s="537" t="e">
        <f>+D2087/D2102</f>
        <v>#DIV/0!</v>
      </c>
    </row>
    <row r="2088" spans="1:5" ht="10.199999999999999" hidden="1">
      <c r="A2088" s="73" t="s">
        <v>26</v>
      </c>
      <c r="B2088" s="425" t="s">
        <v>43</v>
      </c>
      <c r="C2088" s="271" t="s">
        <v>44</v>
      </c>
      <c r="D2088" s="81"/>
      <c r="E2088" s="540" t="e">
        <f>+D2088/D2102</f>
        <v>#DIV/0!</v>
      </c>
    </row>
    <row r="2089" spans="1:5" ht="10.199999999999999" hidden="1">
      <c r="A2089" s="73" t="s">
        <v>26</v>
      </c>
      <c r="B2089" s="425" t="s">
        <v>47</v>
      </c>
      <c r="C2089" s="271" t="s">
        <v>48</v>
      </c>
      <c r="D2089" s="81"/>
      <c r="E2089" s="540" t="e">
        <f>+D2089/D2102</f>
        <v>#DIV/0!</v>
      </c>
    </row>
    <row r="2090" spans="1:5" ht="10.5" hidden="1">
      <c r="A2090" s="547"/>
      <c r="B2090" s="414"/>
      <c r="C2090" s="636"/>
      <c r="D2090" s="712"/>
      <c r="E2090" s="540"/>
    </row>
    <row r="2091" spans="1:5" ht="10.5" hidden="1">
      <c r="A2091" s="547"/>
      <c r="B2091" s="414"/>
      <c r="C2091" s="636"/>
      <c r="D2091" s="712"/>
      <c r="E2091" s="540"/>
    </row>
    <row r="2092" spans="1:5" ht="10.5" hidden="1">
      <c r="A2092" s="536" t="s">
        <v>64</v>
      </c>
      <c r="B2092" s="414">
        <v>2</v>
      </c>
      <c r="C2092" s="624" t="s">
        <v>122</v>
      </c>
      <c r="D2092" s="712">
        <f>+D2094</f>
        <v>0</v>
      </c>
      <c r="E2092" s="537" t="e">
        <f>+D2092/D2102</f>
        <v>#DIV/0!</v>
      </c>
    </row>
    <row r="2093" spans="1:5" ht="10.5" hidden="1">
      <c r="A2093" s="547"/>
      <c r="B2093" s="414"/>
      <c r="C2093" s="636"/>
      <c r="D2093" s="712"/>
      <c r="E2093" s="540"/>
    </row>
    <row r="2094" spans="1:5" ht="21" hidden="1">
      <c r="A2094" s="546" t="s">
        <v>64</v>
      </c>
      <c r="B2094" s="625">
        <v>2.0299999999999998</v>
      </c>
      <c r="C2094" s="689" t="s">
        <v>132</v>
      </c>
      <c r="D2094" s="539">
        <f>+D2095</f>
        <v>0</v>
      </c>
      <c r="E2094" s="537" t="e">
        <f>+D2094/D2102</f>
        <v>#DIV/0!</v>
      </c>
    </row>
    <row r="2095" spans="1:5" ht="10.199999999999999" hidden="1">
      <c r="A2095" s="713" t="s">
        <v>64</v>
      </c>
      <c r="B2095" s="714" t="s">
        <v>240</v>
      </c>
      <c r="C2095" s="715" t="s">
        <v>241</v>
      </c>
      <c r="D2095" s="81">
        <v>0</v>
      </c>
      <c r="E2095" s="540" t="e">
        <f>+D2095/D2102</f>
        <v>#DIV/0!</v>
      </c>
    </row>
    <row r="2096" spans="1:5" ht="10.5" hidden="1">
      <c r="A2096" s="547"/>
      <c r="B2096" s="414"/>
      <c r="C2096" s="636"/>
      <c r="D2096" s="712"/>
      <c r="E2096" s="540"/>
    </row>
    <row r="2097" spans="1:5" ht="10.5" hidden="1">
      <c r="A2097" s="536">
        <v>0</v>
      </c>
      <c r="B2097" s="414" t="s">
        <v>451</v>
      </c>
      <c r="C2097" s="624" t="s">
        <v>452</v>
      </c>
      <c r="D2097" s="89">
        <f>+D2099</f>
        <v>0</v>
      </c>
      <c r="E2097" s="537" t="e">
        <f>+D2097/$D$2102</f>
        <v>#DIV/0!</v>
      </c>
    </row>
    <row r="2098" spans="1:5" ht="10.5" hidden="1">
      <c r="A2098" s="73"/>
      <c r="B2098" s="425"/>
      <c r="C2098" s="271"/>
      <c r="D2098" s="412"/>
      <c r="E2098" s="537"/>
    </row>
    <row r="2099" spans="1:5" ht="10.5" hidden="1">
      <c r="A2099" s="546" t="s">
        <v>158</v>
      </c>
      <c r="B2099" s="625" t="s">
        <v>159</v>
      </c>
      <c r="C2099" s="689" t="s">
        <v>160</v>
      </c>
      <c r="D2099" s="539">
        <f>SUM(D2100:D2100)</f>
        <v>0</v>
      </c>
      <c r="E2099" s="537" t="e">
        <f>+D2099/$D$2102</f>
        <v>#DIV/0!</v>
      </c>
    </row>
    <row r="2100" spans="1:5" ht="10.199999999999999" hidden="1">
      <c r="A2100" s="73" t="s">
        <v>158</v>
      </c>
      <c r="B2100" s="425" t="s">
        <v>372</v>
      </c>
      <c r="C2100" s="271" t="s">
        <v>373</v>
      </c>
      <c r="D2100" s="81">
        <v>0</v>
      </c>
      <c r="E2100" s="540" t="e">
        <f>+D2100/$D$2102</f>
        <v>#DIV/0!</v>
      </c>
    </row>
    <row r="2101" spans="1:5" ht="11.25" hidden="1" customHeight="1">
      <c r="A2101" s="545"/>
      <c r="B2101" s="411"/>
      <c r="C2101" s="556"/>
      <c r="D2101" s="690"/>
      <c r="E2101" s="540"/>
    </row>
    <row r="2102" spans="1:5" ht="18" hidden="1" customHeight="1">
      <c r="A2102" s="741" t="s">
        <v>453</v>
      </c>
      <c r="B2102" s="742"/>
      <c r="C2102" s="743"/>
      <c r="D2102" s="648">
        <f>+D2097+D2092+D2085</f>
        <v>0</v>
      </c>
      <c r="E2102" s="615" t="e">
        <f>+D2102/D2102</f>
        <v>#DIV/0!</v>
      </c>
    </row>
    <row r="2103" spans="1:5" ht="11.25" hidden="1" customHeight="1">
      <c r="A2103" s="349"/>
      <c r="B2103" s="349"/>
      <c r="C2103" s="349"/>
      <c r="D2103" s="565"/>
      <c r="E2103" s="332"/>
    </row>
    <row r="2104" spans="1:5" ht="11.25" hidden="1" customHeight="1">
      <c r="A2104" s="349"/>
      <c r="B2104" s="349"/>
      <c r="C2104" s="349"/>
      <c r="D2104" s="565"/>
      <c r="E2104" s="332"/>
    </row>
    <row r="2105" spans="1:5" ht="11.25" hidden="1" customHeight="1">
      <c r="A2105" s="349"/>
      <c r="B2105" s="349"/>
      <c r="C2105" s="349"/>
      <c r="D2105" s="565"/>
      <c r="E2105" s="332"/>
    </row>
    <row r="2106" spans="1:5" ht="11.25" hidden="1" customHeight="1">
      <c r="A2106" s="349"/>
      <c r="B2106" s="349"/>
      <c r="C2106" s="349"/>
      <c r="D2106" s="565"/>
      <c r="E2106" s="332"/>
    </row>
    <row r="2107" spans="1:5" ht="11.25" hidden="1" customHeight="1"/>
    <row r="2108" spans="1:5" ht="21" hidden="1">
      <c r="B2108" s="309" t="s">
        <v>410</v>
      </c>
      <c r="C2108" s="472" t="s">
        <v>454</v>
      </c>
      <c r="D2108" s="469" t="s">
        <v>455</v>
      </c>
      <c r="E2108" s="366" t="s">
        <v>456</v>
      </c>
    </row>
    <row r="2109" spans="1:5" ht="11.25" hidden="1" customHeight="1">
      <c r="B2109" s="348"/>
      <c r="D2109" s="97"/>
      <c r="E2109" s="687"/>
    </row>
    <row r="2110" spans="1:5" ht="11.25" hidden="1" customHeight="1">
      <c r="A2110" s="737" t="s">
        <v>19</v>
      </c>
      <c r="B2110" s="738"/>
      <c r="C2110" s="753" t="s">
        <v>20</v>
      </c>
      <c r="D2110" s="751" t="s">
        <v>21</v>
      </c>
      <c r="E2110" s="744" t="s">
        <v>22</v>
      </c>
    </row>
    <row r="2111" spans="1:5" ht="11.25" hidden="1" customHeight="1">
      <c r="A2111" s="739"/>
      <c r="B2111" s="740"/>
      <c r="C2111" s="754"/>
      <c r="D2111" s="752"/>
      <c r="E2111" s="745"/>
    </row>
    <row r="2112" spans="1:5" ht="11.25" hidden="1" customHeight="1">
      <c r="A2112" s="638"/>
      <c r="B2112" s="639"/>
      <c r="C2112" s="640"/>
      <c r="D2112" s="692"/>
      <c r="E2112" s="535"/>
    </row>
    <row r="2113" spans="1:10" ht="11.25" hidden="1" customHeight="1">
      <c r="A2113" s="536" t="s">
        <v>23</v>
      </c>
      <c r="B2113" s="284" t="s">
        <v>24</v>
      </c>
      <c r="C2113" s="624" t="s">
        <v>25</v>
      </c>
      <c r="D2113" s="89">
        <f>+D2115+D2118+D2123+D2127</f>
        <v>0</v>
      </c>
      <c r="E2113" s="537" t="e">
        <f>+D2113/$D$2155</f>
        <v>#DIV/0!</v>
      </c>
    </row>
    <row r="2114" spans="1:10" ht="11.25" hidden="1" customHeight="1">
      <c r="A2114" s="536"/>
      <c r="B2114" s="284"/>
      <c r="C2114" s="642"/>
      <c r="D2114" s="89"/>
      <c r="E2114" s="537"/>
    </row>
    <row r="2115" spans="1:10" ht="11.25" hidden="1" customHeight="1">
      <c r="A2115" s="538" t="s">
        <v>26</v>
      </c>
      <c r="B2115" s="292" t="s">
        <v>27</v>
      </c>
      <c r="C2115" s="503" t="s">
        <v>28</v>
      </c>
      <c r="D2115" s="539">
        <f>SUM(D2116:D2116)</f>
        <v>0</v>
      </c>
      <c r="E2115" s="537" t="e">
        <f>+D2115/$D$2155</f>
        <v>#DIV/0!</v>
      </c>
    </row>
    <row r="2116" spans="1:10" ht="11.25" hidden="1" customHeight="1">
      <c r="A2116" s="499" t="s">
        <v>26</v>
      </c>
      <c r="B2116" s="90" t="s">
        <v>29</v>
      </c>
      <c r="C2116" s="500" t="s">
        <v>30</v>
      </c>
      <c r="D2116" s="81">
        <v>0</v>
      </c>
      <c r="E2116" s="540" t="e">
        <f>+D2116/$D$2155</f>
        <v>#DIV/0!</v>
      </c>
    </row>
    <row r="2117" spans="1:10" ht="11.25" hidden="1" customHeight="1">
      <c r="A2117" s="499"/>
      <c r="B2117" s="90"/>
      <c r="C2117" s="500"/>
      <c r="D2117" s="81"/>
      <c r="E2117" s="540"/>
    </row>
    <row r="2118" spans="1:10" ht="11.25" hidden="1" customHeight="1">
      <c r="A2118" s="538" t="s">
        <v>26</v>
      </c>
      <c r="B2118" s="292" t="s">
        <v>41</v>
      </c>
      <c r="C2118" s="503" t="s">
        <v>42</v>
      </c>
      <c r="D2118" s="539">
        <f>SUM(D2119:D2121)</f>
        <v>0</v>
      </c>
      <c r="E2118" s="537" t="e">
        <f>+D2118/$D$2155</f>
        <v>#DIV/0!</v>
      </c>
    </row>
    <row r="2119" spans="1:10" ht="11.1" hidden="1" customHeight="1">
      <c r="A2119" s="499" t="s">
        <v>26</v>
      </c>
      <c r="B2119" s="90" t="s">
        <v>43</v>
      </c>
      <c r="C2119" s="316" t="s">
        <v>44</v>
      </c>
      <c r="D2119" s="81">
        <v>0</v>
      </c>
      <c r="E2119" s="540" t="e">
        <f>+D2119/$D$2155</f>
        <v>#DIV/0!</v>
      </c>
    </row>
    <row r="2120" spans="1:10" ht="11.25" hidden="1" customHeight="1">
      <c r="A2120" s="499" t="s">
        <v>26</v>
      </c>
      <c r="B2120" s="90" t="s">
        <v>45</v>
      </c>
      <c r="C2120" s="500" t="s">
        <v>46</v>
      </c>
      <c r="D2120" s="81">
        <v>0</v>
      </c>
      <c r="E2120" s="540" t="e">
        <f>+D2120/$D$2155</f>
        <v>#DIV/0!</v>
      </c>
    </row>
    <row r="2121" spans="1:10" ht="11.25" hidden="1" customHeight="1">
      <c r="A2121" s="499" t="s">
        <v>26</v>
      </c>
      <c r="B2121" s="90" t="s">
        <v>47</v>
      </c>
      <c r="C2121" s="500" t="s">
        <v>48</v>
      </c>
      <c r="D2121" s="81">
        <v>0</v>
      </c>
      <c r="E2121" s="540" t="e">
        <f>+D2121/$D$2155</f>
        <v>#DIV/0!</v>
      </c>
    </row>
    <row r="2122" spans="1:10" ht="11.25" hidden="1" customHeight="1">
      <c r="A2122" s="499"/>
      <c r="B2122" s="90"/>
      <c r="C2122" s="500"/>
      <c r="D2122" s="81"/>
      <c r="E2122" s="540"/>
      <c r="H2122" s="375"/>
      <c r="I2122" s="375"/>
      <c r="J2122" s="375"/>
    </row>
    <row r="2123" spans="1:10" ht="21" hidden="1">
      <c r="A2123" s="502" t="s">
        <v>49</v>
      </c>
      <c r="B2123" s="542" t="s">
        <v>50</v>
      </c>
      <c r="C2123" s="626" t="s">
        <v>51</v>
      </c>
      <c r="D2123" s="539">
        <f>SUM(D2124:D2125)</f>
        <v>0</v>
      </c>
      <c r="E2123" s="537" t="e">
        <f>+D2123/$D$2155</f>
        <v>#DIV/0!</v>
      </c>
      <c r="H2123" s="375"/>
      <c r="I2123" s="375"/>
      <c r="J2123" s="375"/>
    </row>
    <row r="2124" spans="1:10" ht="20.399999999999999" hidden="1">
      <c r="A2124" s="279" t="s">
        <v>49</v>
      </c>
      <c r="B2124" s="277" t="s">
        <v>52</v>
      </c>
      <c r="C2124" s="287" t="s">
        <v>53</v>
      </c>
      <c r="D2124" s="81">
        <v>0</v>
      </c>
      <c r="E2124" s="540" t="e">
        <f>+D2124/$D$2155</f>
        <v>#DIV/0!</v>
      </c>
      <c r="H2124" s="375"/>
      <c r="I2124" s="375"/>
      <c r="J2124" s="375"/>
    </row>
    <row r="2125" spans="1:10" ht="10.199999999999999" hidden="1">
      <c r="A2125" s="279" t="s">
        <v>49</v>
      </c>
      <c r="B2125" s="277" t="s">
        <v>54</v>
      </c>
      <c r="C2125" s="287" t="s">
        <v>55</v>
      </c>
      <c r="D2125" s="81">
        <v>0</v>
      </c>
      <c r="E2125" s="540" t="e">
        <f>+D2125/$D$2155</f>
        <v>#DIV/0!</v>
      </c>
      <c r="H2125" s="375"/>
      <c r="I2125" s="375"/>
      <c r="J2125" s="375"/>
    </row>
    <row r="2126" spans="1:10" ht="11.25" hidden="1" customHeight="1">
      <c r="A2126" s="288"/>
      <c r="B2126" s="277"/>
      <c r="C2126" s="556"/>
      <c r="D2126" s="81"/>
      <c r="E2126" s="540"/>
      <c r="H2126" s="375"/>
      <c r="I2126" s="375"/>
      <c r="J2126" s="375"/>
    </row>
    <row r="2127" spans="1:10" ht="21" hidden="1">
      <c r="A2127" s="502" t="s">
        <v>49</v>
      </c>
      <c r="B2127" s="542" t="s">
        <v>56</v>
      </c>
      <c r="C2127" s="626" t="s">
        <v>57</v>
      </c>
      <c r="D2127" s="539">
        <f>SUM(D2128:D2130)</f>
        <v>0</v>
      </c>
      <c r="E2127" s="537" t="e">
        <f>+D2127/$D$2155</f>
        <v>#DIV/0!</v>
      </c>
      <c r="H2127" s="375"/>
      <c r="I2127" s="375"/>
      <c r="J2127" s="375"/>
    </row>
    <row r="2128" spans="1:10" ht="20.399999999999999" hidden="1">
      <c r="A2128" s="279" t="s">
        <v>49</v>
      </c>
      <c r="B2128" s="277" t="s">
        <v>58</v>
      </c>
      <c r="C2128" s="287" t="s">
        <v>59</v>
      </c>
      <c r="D2128" s="81">
        <v>0</v>
      </c>
      <c r="E2128" s="540" t="e">
        <f>+D2128/$D$2155</f>
        <v>#DIV/0!</v>
      </c>
      <c r="H2128" s="704"/>
    </row>
    <row r="2129" spans="1:5" ht="20.399999999999999" hidden="1">
      <c r="A2129" s="496" t="s">
        <v>49</v>
      </c>
      <c r="B2129" s="411" t="s">
        <v>60</v>
      </c>
      <c r="C2129" s="287" t="s">
        <v>61</v>
      </c>
      <c r="D2129" s="81">
        <v>0</v>
      </c>
      <c r="E2129" s="540" t="e">
        <f>+D2129/$D$2155</f>
        <v>#DIV/0!</v>
      </c>
    </row>
    <row r="2130" spans="1:5" ht="11.25" hidden="1" customHeight="1">
      <c r="A2130" s="496" t="s">
        <v>49</v>
      </c>
      <c r="B2130" s="411" t="s">
        <v>62</v>
      </c>
      <c r="C2130" s="287" t="s">
        <v>63</v>
      </c>
      <c r="D2130" s="81">
        <v>0</v>
      </c>
      <c r="E2130" s="540" t="e">
        <f>+D2130/$D$2155</f>
        <v>#DIV/0!</v>
      </c>
    </row>
    <row r="2131" spans="1:5" ht="11.25" hidden="1" customHeight="1">
      <c r="A2131" s="545"/>
      <c r="B2131" s="411"/>
      <c r="C2131" s="556"/>
      <c r="D2131" s="307"/>
      <c r="E2131" s="540"/>
    </row>
    <row r="2132" spans="1:5" ht="11.25" hidden="1" customHeight="1">
      <c r="A2132" s="545"/>
      <c r="B2132" s="411"/>
      <c r="C2132" s="556"/>
      <c r="D2132" s="307"/>
      <c r="E2132" s="540"/>
    </row>
    <row r="2133" spans="1:5" ht="11.25" hidden="1" customHeight="1">
      <c r="A2133" s="536" t="s">
        <v>64</v>
      </c>
      <c r="B2133" s="414">
        <v>2</v>
      </c>
      <c r="C2133" s="624" t="s">
        <v>122</v>
      </c>
      <c r="D2133" s="89">
        <f>+D2138+D2143+D2146+D2135</f>
        <v>0</v>
      </c>
      <c r="E2133" s="537" t="e">
        <f>+D2133/$D$2155</f>
        <v>#DIV/0!</v>
      </c>
    </row>
    <row r="2134" spans="1:5" ht="11.25" hidden="1" customHeight="1">
      <c r="A2134" s="547"/>
      <c r="B2134" s="414"/>
      <c r="C2134" s="642"/>
      <c r="D2134" s="89"/>
      <c r="E2134" s="540"/>
    </row>
    <row r="2135" spans="1:5" ht="11.25" hidden="1" customHeight="1">
      <c r="A2135" s="538" t="s">
        <v>64</v>
      </c>
      <c r="B2135" s="292">
        <v>2.0099999999999998</v>
      </c>
      <c r="C2135" s="321" t="s">
        <v>124</v>
      </c>
      <c r="D2135" s="539">
        <f>+D2136</f>
        <v>0</v>
      </c>
      <c r="E2135" s="537" t="e">
        <f>+D2135/$D$2155</f>
        <v>#DIV/0!</v>
      </c>
    </row>
    <row r="2136" spans="1:5" ht="11.25" hidden="1" customHeight="1">
      <c r="A2136" s="499" t="s">
        <v>64</v>
      </c>
      <c r="B2136" s="90" t="s">
        <v>125</v>
      </c>
      <c r="C2136" s="316" t="s">
        <v>217</v>
      </c>
      <c r="D2136" s="81">
        <v>0</v>
      </c>
      <c r="E2136" s="540" t="e">
        <f>+D2136/$D$2155</f>
        <v>#DIV/0!</v>
      </c>
    </row>
    <row r="2137" spans="1:5" ht="11.25" hidden="1" customHeight="1">
      <c r="A2137" s="547"/>
      <c r="B2137" s="414"/>
      <c r="C2137" s="642"/>
      <c r="D2137" s="89"/>
      <c r="E2137" s="540"/>
    </row>
    <row r="2138" spans="1:5" ht="21.6" hidden="1" customHeight="1">
      <c r="A2138" s="546" t="s">
        <v>64</v>
      </c>
      <c r="B2138" s="625">
        <v>2.0299999999999998</v>
      </c>
      <c r="C2138" s="689" t="s">
        <v>132</v>
      </c>
      <c r="D2138" s="539">
        <f>SUM(D2139:D2141)</f>
        <v>0</v>
      </c>
      <c r="E2138" s="537" t="e">
        <f>+D2138/$D$2155</f>
        <v>#DIV/0!</v>
      </c>
    </row>
    <row r="2139" spans="1:5" ht="11.25" hidden="1" customHeight="1">
      <c r="A2139" s="73" t="s">
        <v>64</v>
      </c>
      <c r="B2139" s="425" t="s">
        <v>133</v>
      </c>
      <c r="C2139" s="271" t="s">
        <v>134</v>
      </c>
      <c r="D2139" s="81">
        <v>0</v>
      </c>
      <c r="E2139" s="540" t="e">
        <f>+D2139/$D$2155</f>
        <v>#DIV/0!</v>
      </c>
    </row>
    <row r="2140" spans="1:5" ht="11.25" hidden="1" customHeight="1">
      <c r="A2140" s="73" t="s">
        <v>64</v>
      </c>
      <c r="B2140" s="425" t="s">
        <v>287</v>
      </c>
      <c r="C2140" s="271" t="s">
        <v>288</v>
      </c>
      <c r="D2140" s="412">
        <v>0</v>
      </c>
      <c r="E2140" s="540" t="e">
        <f>+D2140/$D$2155</f>
        <v>#DIV/0!</v>
      </c>
    </row>
    <row r="2141" spans="1:5" ht="11.25" hidden="1" customHeight="1">
      <c r="A2141" s="73" t="s">
        <v>64</v>
      </c>
      <c r="B2141" s="425" t="s">
        <v>240</v>
      </c>
      <c r="C2141" s="271" t="s">
        <v>241</v>
      </c>
      <c r="D2141" s="412">
        <v>0</v>
      </c>
      <c r="E2141" s="540" t="e">
        <f>+D2141/$D$2155</f>
        <v>#DIV/0!</v>
      </c>
    </row>
    <row r="2142" spans="1:5" ht="11.25" hidden="1" customHeight="1">
      <c r="A2142" s="546"/>
      <c r="B2142" s="625"/>
      <c r="C2142" s="689"/>
      <c r="D2142" s="412"/>
      <c r="E2142" s="540"/>
    </row>
    <row r="2143" spans="1:5" ht="11.25" hidden="1" customHeight="1">
      <c r="A2143" s="546" t="s">
        <v>64</v>
      </c>
      <c r="B2143" s="625" t="s">
        <v>139</v>
      </c>
      <c r="C2143" s="689" t="s">
        <v>140</v>
      </c>
      <c r="D2143" s="539">
        <f>+D2144</f>
        <v>0</v>
      </c>
      <c r="E2143" s="537" t="e">
        <f>+D2143/D2155</f>
        <v>#DIV/0!</v>
      </c>
    </row>
    <row r="2144" spans="1:5" ht="11.25" hidden="1" customHeight="1">
      <c r="A2144" s="73" t="s">
        <v>64</v>
      </c>
      <c r="B2144" s="425" t="s">
        <v>141</v>
      </c>
      <c r="C2144" s="271" t="s">
        <v>142</v>
      </c>
      <c r="D2144" s="412">
        <v>0</v>
      </c>
      <c r="E2144" s="540" t="e">
        <f>+D2144/D2155</f>
        <v>#DIV/0!</v>
      </c>
    </row>
    <row r="2145" spans="1:5" ht="11.25" hidden="1" customHeight="1">
      <c r="A2145" s="73"/>
      <c r="B2145" s="425"/>
      <c r="C2145" s="271"/>
      <c r="D2145" s="412"/>
      <c r="E2145" s="540"/>
    </row>
    <row r="2146" spans="1:5" ht="11.25" hidden="1" customHeight="1">
      <c r="A2146" s="546" t="s">
        <v>64</v>
      </c>
      <c r="B2146" s="625" t="s">
        <v>145</v>
      </c>
      <c r="C2146" s="689" t="s">
        <v>146</v>
      </c>
      <c r="D2146" s="539">
        <f>+D2147</f>
        <v>0</v>
      </c>
      <c r="E2146" s="537" t="e">
        <f>+D2146/D2155</f>
        <v>#DIV/0!</v>
      </c>
    </row>
    <row r="2147" spans="1:5" ht="11.25" hidden="1" customHeight="1">
      <c r="A2147" s="73" t="s">
        <v>64</v>
      </c>
      <c r="B2147" s="425" t="s">
        <v>155</v>
      </c>
      <c r="C2147" s="271" t="s">
        <v>156</v>
      </c>
      <c r="D2147" s="412">
        <v>0</v>
      </c>
      <c r="E2147" s="540" t="e">
        <f>+D2147/D2155</f>
        <v>#DIV/0!</v>
      </c>
    </row>
    <row r="2148" spans="1:5" ht="11.25" hidden="1" customHeight="1">
      <c r="A2148" s="73"/>
      <c r="B2148" s="425"/>
      <c r="C2148" s="271"/>
      <c r="D2148" s="412"/>
      <c r="E2148" s="540"/>
    </row>
    <row r="2149" spans="1:5" ht="11.25" hidden="1" customHeight="1">
      <c r="A2149" s="73"/>
      <c r="B2149" s="425"/>
      <c r="C2149" s="271"/>
      <c r="D2149" s="412"/>
      <c r="E2149" s="540"/>
    </row>
    <row r="2150" spans="1:5" ht="11.25" hidden="1" customHeight="1">
      <c r="A2150" s="536"/>
      <c r="B2150" s="414" t="s">
        <v>191</v>
      </c>
      <c r="C2150" s="624" t="s">
        <v>192</v>
      </c>
      <c r="D2150" s="89">
        <f>+D2152</f>
        <v>0</v>
      </c>
      <c r="E2150" s="537" t="e">
        <f>+D2150/$D$2155</f>
        <v>#DIV/0!</v>
      </c>
    </row>
    <row r="2151" spans="1:5" ht="11.25" hidden="1" customHeight="1">
      <c r="A2151" s="545"/>
      <c r="B2151" s="411"/>
      <c r="C2151" s="556"/>
      <c r="D2151" s="81"/>
      <c r="E2151" s="540"/>
    </row>
    <row r="2152" spans="1:5" ht="11.25" hidden="1" customHeight="1">
      <c r="A2152" s="560">
        <v>4</v>
      </c>
      <c r="B2152" s="541" t="s">
        <v>193</v>
      </c>
      <c r="C2152" s="503" t="s">
        <v>194</v>
      </c>
      <c r="D2152" s="539">
        <f>+D2154+D2153</f>
        <v>0</v>
      </c>
      <c r="E2152" s="537" t="e">
        <f>+D2152/$D$2155</f>
        <v>#DIV/0!</v>
      </c>
    </row>
    <row r="2153" spans="1:5" ht="11.25" hidden="1" customHeight="1">
      <c r="A2153" s="545">
        <v>4</v>
      </c>
      <c r="B2153" s="411" t="s">
        <v>195</v>
      </c>
      <c r="C2153" s="556" t="s">
        <v>196</v>
      </c>
      <c r="D2153" s="81">
        <v>0</v>
      </c>
      <c r="E2153" s="540" t="e">
        <f>+D2153/$D$2155</f>
        <v>#DIV/0!</v>
      </c>
    </row>
    <row r="2154" spans="1:5" ht="11.1" hidden="1" customHeight="1">
      <c r="A2154" s="545"/>
      <c r="B2154" s="411"/>
      <c r="C2154" s="556"/>
      <c r="D2154" s="690"/>
      <c r="E2154" s="540"/>
    </row>
    <row r="2155" spans="1:5" ht="18" hidden="1" customHeight="1">
      <c r="A2155" s="741" t="s">
        <v>453</v>
      </c>
      <c r="B2155" s="742"/>
      <c r="C2155" s="743"/>
      <c r="D2155" s="648">
        <f>+D2133+D2113+D2150</f>
        <v>0</v>
      </c>
      <c r="E2155" s="615" t="e">
        <f>+D2155/D2155</f>
        <v>#DIV/0!</v>
      </c>
    </row>
    <row r="2156" spans="1:5" ht="11.1" hidden="1" customHeight="1"/>
    <row r="2157" spans="1:5" ht="11.25" hidden="1" customHeight="1">
      <c r="B2157" s="309"/>
      <c r="C2157" s="318"/>
      <c r="D2157" s="350"/>
      <c r="E2157" s="332"/>
    </row>
    <row r="2158" spans="1:5" ht="11.25" hidden="1" customHeight="1">
      <c r="C2158" s="309" t="s">
        <v>457</v>
      </c>
      <c r="D2158" s="462"/>
      <c r="E2158" s="350">
        <f>+D2102+D2155</f>
        <v>0</v>
      </c>
    </row>
    <row r="2159" spans="1:5" ht="11.25" hidden="1" customHeight="1">
      <c r="C2159" s="480"/>
      <c r="D2159" s="350"/>
    </row>
    <row r="2160" spans="1:5" ht="11.25" hidden="1" customHeight="1">
      <c r="C2160" s="480"/>
      <c r="D2160" s="350"/>
    </row>
    <row r="2161" spans="1:6" ht="11.25" hidden="1" customHeight="1">
      <c r="C2161" s="480"/>
      <c r="D2161" s="350"/>
    </row>
    <row r="2162" spans="1:6" ht="11.25" hidden="1" customHeight="1">
      <c r="C2162" s="480"/>
      <c r="D2162" s="350"/>
    </row>
    <row r="2163" spans="1:6" ht="11.25" hidden="1" customHeight="1">
      <c r="C2163" s="480"/>
      <c r="D2163" s="350"/>
      <c r="F2163" s="316"/>
    </row>
    <row r="2164" spans="1:6" ht="11.25" hidden="1" customHeight="1">
      <c r="A2164" s="67"/>
      <c r="B2164" s="309" t="s">
        <v>458</v>
      </c>
      <c r="C2164" s="447" t="s">
        <v>459</v>
      </c>
      <c r="E2164" s="68"/>
      <c r="F2164" s="316"/>
    </row>
    <row r="2165" spans="1:6" ht="11.25" hidden="1" customHeight="1">
      <c r="A2165" s="67"/>
      <c r="B2165" s="309"/>
      <c r="C2165" s="447"/>
      <c r="E2165" s="68"/>
      <c r="F2165" s="316"/>
    </row>
    <row r="2166" spans="1:6" ht="11.25" hidden="1" customHeight="1">
      <c r="C2166" s="480"/>
      <c r="D2166" s="350"/>
      <c r="F2166" s="316"/>
    </row>
    <row r="2167" spans="1:6" ht="11.25" hidden="1" customHeight="1">
      <c r="A2167" s="67"/>
      <c r="B2167" s="309" t="s">
        <v>422</v>
      </c>
      <c r="C2167" s="441" t="s">
        <v>460</v>
      </c>
      <c r="D2167" s="469" t="s">
        <v>461</v>
      </c>
      <c r="E2167" s="453"/>
      <c r="F2167" s="316"/>
    </row>
    <row r="2168" spans="1:6" ht="11.25" hidden="1" customHeight="1">
      <c r="A2168" s="67"/>
      <c r="B2168" s="365"/>
      <c r="C2168" s="472"/>
      <c r="D2168" s="479"/>
      <c r="E2168" s="453"/>
      <c r="F2168" s="316"/>
    </row>
    <row r="2169" spans="1:6" ht="11.25" hidden="1" customHeight="1">
      <c r="A2169" s="737" t="s">
        <v>19</v>
      </c>
      <c r="B2169" s="738"/>
      <c r="C2169" s="753" t="s">
        <v>20</v>
      </c>
      <c r="D2169" s="751" t="s">
        <v>21</v>
      </c>
      <c r="E2169" s="744" t="s">
        <v>22</v>
      </c>
      <c r="F2169" s="316"/>
    </row>
    <row r="2170" spans="1:6" ht="11.25" hidden="1" customHeight="1">
      <c r="A2170" s="739"/>
      <c r="B2170" s="740"/>
      <c r="C2170" s="754"/>
      <c r="D2170" s="752"/>
      <c r="E2170" s="745"/>
      <c r="F2170" s="316"/>
    </row>
    <row r="2171" spans="1:6" ht="11.25" hidden="1" customHeight="1">
      <c r="A2171" s="532"/>
      <c r="B2171" s="693"/>
      <c r="C2171" s="379"/>
      <c r="D2171" s="534"/>
      <c r="E2171" s="635"/>
      <c r="F2171" s="316"/>
    </row>
    <row r="2172" spans="1:6" ht="11.25" hidden="1" customHeight="1">
      <c r="A2172" s="536" t="s">
        <v>23</v>
      </c>
      <c r="B2172" s="284" t="s">
        <v>24</v>
      </c>
      <c r="C2172" s="624" t="s">
        <v>25</v>
      </c>
      <c r="D2172" s="89">
        <f>+D2174+D2177+D2182+D2186</f>
        <v>0</v>
      </c>
      <c r="E2172" s="537" t="e">
        <f>+D2172/$D$2212</f>
        <v>#DIV/0!</v>
      </c>
      <c r="F2172" s="316"/>
    </row>
    <row r="2173" spans="1:6" ht="11.25" hidden="1" customHeight="1">
      <c r="A2173" s="536"/>
      <c r="B2173" s="284"/>
      <c r="C2173" s="642"/>
      <c r="D2173" s="89"/>
      <c r="E2173" s="537"/>
      <c r="F2173" s="316"/>
    </row>
    <row r="2174" spans="1:6" ht="11.25" hidden="1" customHeight="1">
      <c r="A2174" s="538" t="s">
        <v>26</v>
      </c>
      <c r="B2174" s="292" t="s">
        <v>27</v>
      </c>
      <c r="C2174" s="503" t="s">
        <v>28</v>
      </c>
      <c r="D2174" s="539">
        <f>SUM(D2175:D2175)</f>
        <v>0</v>
      </c>
      <c r="E2174" s="537" t="e">
        <f>+D2174/$D$2212</f>
        <v>#DIV/0!</v>
      </c>
      <c r="F2174" s="316"/>
    </row>
    <row r="2175" spans="1:6" ht="11.25" hidden="1" customHeight="1">
      <c r="A2175" s="499" t="s">
        <v>26</v>
      </c>
      <c r="B2175" s="90" t="s">
        <v>29</v>
      </c>
      <c r="C2175" s="500" t="s">
        <v>30</v>
      </c>
      <c r="D2175" s="81">
        <f>D2217</f>
        <v>0</v>
      </c>
      <c r="E2175" s="540" t="e">
        <f>+D2175/$D$2212</f>
        <v>#DIV/0!</v>
      </c>
      <c r="F2175" s="316"/>
    </row>
    <row r="2176" spans="1:6" ht="11.25" hidden="1" customHeight="1">
      <c r="A2176" s="499"/>
      <c r="B2176" s="90"/>
      <c r="C2176" s="500"/>
      <c r="D2176" s="81"/>
      <c r="E2176" s="540"/>
      <c r="F2176" s="316"/>
    </row>
    <row r="2177" spans="1:6" ht="11.25" hidden="1" customHeight="1">
      <c r="A2177" s="538" t="s">
        <v>26</v>
      </c>
      <c r="B2177" s="292" t="s">
        <v>41</v>
      </c>
      <c r="C2177" s="503" t="s">
        <v>42</v>
      </c>
      <c r="D2177" s="539">
        <f>SUM(D2178:D2180)</f>
        <v>0</v>
      </c>
      <c r="E2177" s="537" t="e">
        <f>+D2177/$D$2212</f>
        <v>#DIV/0!</v>
      </c>
      <c r="F2177" s="316"/>
    </row>
    <row r="2178" spans="1:6" ht="11.25" hidden="1" customHeight="1">
      <c r="A2178" s="499" t="s">
        <v>26</v>
      </c>
      <c r="B2178" s="90" t="s">
        <v>43</v>
      </c>
      <c r="C2178" s="316" t="s">
        <v>44</v>
      </c>
      <c r="D2178" s="81">
        <v>0</v>
      </c>
      <c r="E2178" s="540" t="e">
        <f>+D2178/$D$2212</f>
        <v>#DIV/0!</v>
      </c>
      <c r="F2178" s="316"/>
    </row>
    <row r="2179" spans="1:6" ht="11.25" hidden="1" customHeight="1">
      <c r="A2179" s="499" t="s">
        <v>26</v>
      </c>
      <c r="B2179" s="90" t="s">
        <v>45</v>
      </c>
      <c r="C2179" s="500" t="s">
        <v>46</v>
      </c>
      <c r="D2179" s="81">
        <f>D2219</f>
        <v>0</v>
      </c>
      <c r="E2179" s="540" t="e">
        <f>+D2179/$D$2212</f>
        <v>#DIV/0!</v>
      </c>
      <c r="F2179" s="316"/>
    </row>
    <row r="2180" spans="1:6" ht="11.25" hidden="1" customHeight="1">
      <c r="A2180" s="499" t="s">
        <v>49</v>
      </c>
      <c r="B2180" s="90" t="s">
        <v>47</v>
      </c>
      <c r="C2180" s="500" t="s">
        <v>48</v>
      </c>
      <c r="D2180" s="81">
        <f>D2220</f>
        <v>0</v>
      </c>
      <c r="E2180" s="540" t="e">
        <f>+D2180/$D$2212</f>
        <v>#DIV/0!</v>
      </c>
      <c r="F2180" s="316"/>
    </row>
    <row r="2181" spans="1:6" ht="11.25" hidden="1" customHeight="1">
      <c r="A2181" s="499"/>
      <c r="B2181" s="90"/>
      <c r="C2181" s="500"/>
      <c r="D2181" s="81"/>
      <c r="E2181" s="540"/>
      <c r="F2181" s="316"/>
    </row>
    <row r="2182" spans="1:6" ht="21" hidden="1">
      <c r="A2182" s="502" t="s">
        <v>49</v>
      </c>
      <c r="B2182" s="542" t="s">
        <v>50</v>
      </c>
      <c r="C2182" s="626" t="s">
        <v>51</v>
      </c>
      <c r="D2182" s="539">
        <f>SUM(D2183:D2184)</f>
        <v>0</v>
      </c>
      <c r="E2182" s="537" t="e">
        <f>+D2182/$D$2212</f>
        <v>#DIV/0!</v>
      </c>
      <c r="F2182" s="316"/>
    </row>
    <row r="2183" spans="1:6" ht="20.399999999999999" hidden="1">
      <c r="A2183" s="279" t="s">
        <v>49</v>
      </c>
      <c r="B2183" s="277" t="s">
        <v>52</v>
      </c>
      <c r="C2183" s="287" t="s">
        <v>53</v>
      </c>
      <c r="D2183" s="81">
        <f>D2221</f>
        <v>0</v>
      </c>
      <c r="E2183" s="540" t="e">
        <f>+D2183/$D$2212</f>
        <v>#DIV/0!</v>
      </c>
      <c r="F2183" s="316"/>
    </row>
    <row r="2184" spans="1:6" ht="11.25" hidden="1" customHeight="1">
      <c r="A2184" s="279" t="s">
        <v>49</v>
      </c>
      <c r="B2184" s="277" t="s">
        <v>54</v>
      </c>
      <c r="C2184" s="287" t="s">
        <v>55</v>
      </c>
      <c r="D2184" s="81">
        <f>D2222</f>
        <v>0</v>
      </c>
      <c r="E2184" s="540" t="e">
        <f>+D2184/$D$2212</f>
        <v>#DIV/0!</v>
      </c>
      <c r="F2184" s="316"/>
    </row>
    <row r="2185" spans="1:6" ht="11.25" hidden="1" customHeight="1">
      <c r="A2185" s="288"/>
      <c r="B2185" s="277"/>
      <c r="C2185" s="556"/>
      <c r="D2185" s="81"/>
      <c r="E2185" s="540"/>
      <c r="F2185" s="316"/>
    </row>
    <row r="2186" spans="1:6" ht="21" hidden="1">
      <c r="A2186" s="502" t="s">
        <v>49</v>
      </c>
      <c r="B2186" s="542" t="s">
        <v>56</v>
      </c>
      <c r="C2186" s="626" t="s">
        <v>57</v>
      </c>
      <c r="D2186" s="539">
        <f>SUM(D2187:D2189)</f>
        <v>0</v>
      </c>
      <c r="E2186" s="537" t="e">
        <f>+D2186/$D$2212</f>
        <v>#DIV/0!</v>
      </c>
      <c r="F2186" s="316"/>
    </row>
    <row r="2187" spans="1:6" ht="20.399999999999999" hidden="1">
      <c r="A2187" s="279" t="s">
        <v>49</v>
      </c>
      <c r="B2187" s="277" t="s">
        <v>58</v>
      </c>
      <c r="C2187" s="287" t="s">
        <v>59</v>
      </c>
      <c r="D2187" s="81">
        <f>D2223</f>
        <v>0</v>
      </c>
      <c r="E2187" s="540" t="e">
        <f>+D2187/$D$2212</f>
        <v>#DIV/0!</v>
      </c>
      <c r="F2187" s="316"/>
    </row>
    <row r="2188" spans="1:6" ht="20.399999999999999" hidden="1">
      <c r="A2188" s="496" t="s">
        <v>49</v>
      </c>
      <c r="B2188" s="411" t="s">
        <v>60</v>
      </c>
      <c r="C2188" s="287" t="s">
        <v>61</v>
      </c>
      <c r="D2188" s="81">
        <f>D2224</f>
        <v>0</v>
      </c>
      <c r="E2188" s="540" t="e">
        <f>+D2188/$D$2212</f>
        <v>#DIV/0!</v>
      </c>
      <c r="F2188" s="316"/>
    </row>
    <row r="2189" spans="1:6" ht="11.25" hidden="1" customHeight="1">
      <c r="A2189" s="496" t="s">
        <v>49</v>
      </c>
      <c r="B2189" s="411" t="s">
        <v>62</v>
      </c>
      <c r="C2189" s="287" t="s">
        <v>63</v>
      </c>
      <c r="D2189" s="81">
        <f>D2225</f>
        <v>0</v>
      </c>
      <c r="E2189" s="540" t="e">
        <f>+D2189/$D$2212</f>
        <v>#DIV/0!</v>
      </c>
      <c r="F2189" s="316"/>
    </row>
    <row r="2190" spans="1:6" ht="11.25" hidden="1" customHeight="1">
      <c r="A2190" s="288"/>
      <c r="B2190" s="694"/>
      <c r="C2190" s="86"/>
      <c r="D2190" s="620"/>
      <c r="E2190" s="619"/>
      <c r="F2190" s="316"/>
    </row>
    <row r="2191" spans="1:6" ht="11.25" hidden="1" customHeight="1">
      <c r="A2191" s="288"/>
      <c r="B2191" s="694"/>
      <c r="C2191" s="86"/>
      <c r="D2191" s="620"/>
      <c r="E2191" s="619"/>
      <c r="F2191" s="316"/>
    </row>
    <row r="2192" spans="1:6" ht="11.25" hidden="1" customHeight="1">
      <c r="A2192" s="536" t="s">
        <v>64</v>
      </c>
      <c r="B2192" s="657">
        <v>1</v>
      </c>
      <c r="C2192" s="695" t="s">
        <v>462</v>
      </c>
      <c r="D2192" s="89">
        <f>+D2197+D2194</f>
        <v>0</v>
      </c>
      <c r="E2192" s="537" t="e">
        <f>+D2192/$D$2212</f>
        <v>#DIV/0!</v>
      </c>
      <c r="F2192" s="316"/>
    </row>
    <row r="2193" spans="1:6" ht="11.25" hidden="1" customHeight="1">
      <c r="A2193" s="536"/>
      <c r="B2193" s="284"/>
      <c r="C2193" s="696"/>
      <c r="D2193" s="81"/>
      <c r="E2193" s="537"/>
      <c r="F2193" s="316"/>
    </row>
    <row r="2194" spans="1:6" ht="11.25" hidden="1" customHeight="1">
      <c r="A2194" s="502" t="s">
        <v>64</v>
      </c>
      <c r="B2194" s="542">
        <v>1.03</v>
      </c>
      <c r="C2194" s="697" t="s">
        <v>78</v>
      </c>
      <c r="D2194" s="698">
        <f>+D2195</f>
        <v>0</v>
      </c>
      <c r="E2194" s="537" t="e">
        <f>+D2194/$D$2212</f>
        <v>#DIV/0!</v>
      </c>
      <c r="F2194" s="316"/>
    </row>
    <row r="2195" spans="1:6" ht="11.25" hidden="1" customHeight="1">
      <c r="A2195" s="80" t="s">
        <v>64</v>
      </c>
      <c r="B2195" s="90" t="s">
        <v>79</v>
      </c>
      <c r="C2195" s="699" t="s">
        <v>80</v>
      </c>
      <c r="D2195" s="81">
        <f>+D2233</f>
        <v>0</v>
      </c>
      <c r="E2195" s="540" t="e">
        <f>+D2195/$D$2212</f>
        <v>#DIV/0!</v>
      </c>
      <c r="F2195" s="316"/>
    </row>
    <row r="2196" spans="1:6" ht="11.25" hidden="1" customHeight="1">
      <c r="A2196" s="536"/>
      <c r="B2196" s="284"/>
      <c r="C2196" s="696"/>
      <c r="D2196" s="81"/>
      <c r="E2196" s="81"/>
      <c r="F2196" s="316"/>
    </row>
    <row r="2197" spans="1:6" ht="11.25" hidden="1" customHeight="1">
      <c r="A2197" s="502" t="s">
        <v>64</v>
      </c>
      <c r="B2197" s="542" t="s">
        <v>89</v>
      </c>
      <c r="C2197" s="697" t="s">
        <v>90</v>
      </c>
      <c r="D2197" s="698">
        <f>SUM(D2198:D2199)</f>
        <v>0</v>
      </c>
      <c r="E2197" s="537" t="e">
        <f>+D2197/$D$2212</f>
        <v>#DIV/0!</v>
      </c>
      <c r="F2197" s="316"/>
    </row>
    <row r="2198" spans="1:6" ht="11.25" hidden="1" customHeight="1">
      <c r="A2198" s="80" t="s">
        <v>64</v>
      </c>
      <c r="B2198" s="90" t="s">
        <v>207</v>
      </c>
      <c r="C2198" s="699" t="s">
        <v>216</v>
      </c>
      <c r="D2198" s="81">
        <v>0</v>
      </c>
      <c r="E2198" s="540" t="e">
        <f>+D2198/$D$2212</f>
        <v>#DIV/0!</v>
      </c>
      <c r="F2198" s="316"/>
    </row>
    <row r="2199" spans="1:6" ht="11.25" hidden="1" customHeight="1">
      <c r="A2199" s="288" t="s">
        <v>64</v>
      </c>
      <c r="B2199" s="277" t="s">
        <v>97</v>
      </c>
      <c r="C2199" s="504" t="s">
        <v>98</v>
      </c>
      <c r="D2199" s="412">
        <f>+D2236</f>
        <v>0</v>
      </c>
      <c r="E2199" s="540" t="e">
        <f>+D2199/$D$2212</f>
        <v>#DIV/0!</v>
      </c>
      <c r="F2199" s="316"/>
    </row>
    <row r="2200" spans="1:6" ht="11.25" hidden="1" customHeight="1">
      <c r="A2200" s="288"/>
      <c r="B2200" s="277"/>
      <c r="C2200" s="504"/>
      <c r="D2200" s="81"/>
      <c r="E2200" s="540"/>
      <c r="F2200" s="316"/>
    </row>
    <row r="2201" spans="1:6" ht="11.25" hidden="1" customHeight="1">
      <c r="A2201" s="641" t="s">
        <v>64</v>
      </c>
      <c r="B2201" s="641">
        <v>2</v>
      </c>
      <c r="C2201" s="695" t="s">
        <v>122</v>
      </c>
      <c r="D2201" s="89">
        <f>+D2203</f>
        <v>0</v>
      </c>
      <c r="E2201" s="537" t="e">
        <f>+D2201/$D$2212</f>
        <v>#DIV/0!</v>
      </c>
      <c r="F2201" s="316"/>
    </row>
    <row r="2202" spans="1:6" ht="11.25" hidden="1" customHeight="1">
      <c r="A2202" s="641"/>
      <c r="B2202" s="641"/>
      <c r="C2202" s="504"/>
      <c r="D2202" s="81"/>
      <c r="E2202" s="540"/>
      <c r="F2202" s="316"/>
    </row>
    <row r="2203" spans="1:6" ht="11.25" hidden="1" customHeight="1">
      <c r="A2203" s="536" t="s">
        <v>64</v>
      </c>
      <c r="B2203" s="284">
        <v>2.0099999999999998</v>
      </c>
      <c r="C2203" s="626" t="s">
        <v>124</v>
      </c>
      <c r="D2203" s="698">
        <f>+D2204</f>
        <v>0</v>
      </c>
      <c r="E2203" s="537" t="e">
        <f>+D2203/$D$2212</f>
        <v>#DIV/0!</v>
      </c>
      <c r="F2203" s="316"/>
    </row>
    <row r="2204" spans="1:6" ht="11.25" hidden="1" customHeight="1">
      <c r="A2204" s="288" t="s">
        <v>64</v>
      </c>
      <c r="B2204" s="277" t="s">
        <v>127</v>
      </c>
      <c r="C2204" s="504" t="s">
        <v>128</v>
      </c>
      <c r="D2204" s="81">
        <f>+D2227</f>
        <v>0</v>
      </c>
      <c r="E2204" s="540" t="e">
        <f>+D2204/$D$2212</f>
        <v>#DIV/0!</v>
      </c>
      <c r="F2204" s="316"/>
    </row>
    <row r="2205" spans="1:6" ht="11.25" hidden="1" customHeight="1">
      <c r="A2205" s="288"/>
      <c r="B2205" s="277"/>
      <c r="C2205" s="504"/>
      <c r="D2205" s="81"/>
      <c r="E2205" s="412"/>
      <c r="F2205" s="316"/>
    </row>
    <row r="2206" spans="1:6" ht="11.25" hidden="1" customHeight="1">
      <c r="A2206" s="288"/>
      <c r="B2206" s="277"/>
      <c r="C2206" s="504"/>
      <c r="D2206" s="81"/>
      <c r="E2206" s="412"/>
      <c r="F2206" s="316"/>
    </row>
    <row r="2207" spans="1:6" ht="11.25" hidden="1" customHeight="1">
      <c r="A2207" s="641">
        <v>2</v>
      </c>
      <c r="B2207" s="641">
        <v>5</v>
      </c>
      <c r="C2207" s="695" t="s">
        <v>157</v>
      </c>
      <c r="D2207" s="89">
        <f>+D2209</f>
        <v>0</v>
      </c>
      <c r="E2207" s="537" t="e">
        <f>+D2207/$D$2212</f>
        <v>#DIV/0!</v>
      </c>
      <c r="F2207" s="316"/>
    </row>
    <row r="2208" spans="1:6" ht="11.25" hidden="1" customHeight="1">
      <c r="A2208" s="641"/>
      <c r="B2208" s="641"/>
      <c r="C2208" s="504"/>
      <c r="D2208" s="81"/>
      <c r="E2208" s="412"/>
      <c r="F2208" s="316"/>
    </row>
    <row r="2209" spans="1:6" ht="11.25" hidden="1" customHeight="1">
      <c r="A2209" s="536"/>
      <c r="B2209" s="284" t="s">
        <v>171</v>
      </c>
      <c r="C2209" s="626" t="s">
        <v>172</v>
      </c>
      <c r="D2209" s="698">
        <f>+D2210</f>
        <v>0</v>
      </c>
      <c r="E2209" s="537" t="e">
        <f>+D2209/$D$2212</f>
        <v>#DIV/0!</v>
      </c>
      <c r="F2209" s="316"/>
    </row>
    <row r="2210" spans="1:6" ht="11.25" hidden="1" customHeight="1">
      <c r="A2210" s="288" t="s">
        <v>181</v>
      </c>
      <c r="B2210" s="277" t="s">
        <v>182</v>
      </c>
      <c r="C2210" s="504" t="s">
        <v>183</v>
      </c>
      <c r="D2210" s="81">
        <v>0</v>
      </c>
      <c r="E2210" s="540" t="e">
        <f>+D2210/$D$2212</f>
        <v>#DIV/0!</v>
      </c>
      <c r="F2210" s="316"/>
    </row>
    <row r="2211" spans="1:6" ht="11.25" hidden="1" customHeight="1">
      <c r="A2211" s="94"/>
      <c r="B2211" s="700"/>
      <c r="C2211" s="700"/>
      <c r="D2211" s="299"/>
      <c r="E2211" s="429"/>
      <c r="F2211" s="316"/>
    </row>
    <row r="2212" spans="1:6" ht="18" hidden="1" customHeight="1">
      <c r="A2212" s="741" t="s">
        <v>463</v>
      </c>
      <c r="B2212" s="742"/>
      <c r="C2212" s="743"/>
      <c r="D2212" s="648">
        <f>+D2192+D2207+D2172+D2201</f>
        <v>0</v>
      </c>
      <c r="E2212" s="615" t="e">
        <f>+D2212/D2212</f>
        <v>#DIV/0!</v>
      </c>
    </row>
    <row r="2213" spans="1:6" ht="11.25" hidden="1" customHeight="1">
      <c r="A2213" s="349"/>
      <c r="B2213" s="349"/>
      <c r="C2213" s="349"/>
      <c r="D2213" s="565"/>
      <c r="E2213" s="701"/>
      <c r="F2213" s="316"/>
    </row>
    <row r="2214" spans="1:6" ht="11.25" hidden="1" customHeight="1">
      <c r="A2214" s="349"/>
      <c r="B2214" s="349"/>
      <c r="C2214" s="349"/>
      <c r="D2214" s="565"/>
      <c r="E2214" s="701"/>
      <c r="F2214" s="316"/>
    </row>
    <row r="2215" spans="1:6" ht="11.25" hidden="1" customHeight="1">
      <c r="A2215" s="349"/>
      <c r="B2215" s="309"/>
      <c r="C2215" s="379" t="s">
        <v>464</v>
      </c>
      <c r="D2215" s="366" t="s">
        <v>465</v>
      </c>
      <c r="E2215" s="701"/>
      <c r="F2215" s="316"/>
    </row>
    <row r="2216" spans="1:6" ht="11.25" hidden="1" customHeight="1">
      <c r="A2216" s="349"/>
      <c r="B2216" s="397"/>
      <c r="C2216" s="398"/>
      <c r="D2216" s="399"/>
      <c r="E2216" s="701"/>
      <c r="F2216" s="316"/>
    </row>
    <row r="2217" spans="1:6" ht="11.25" hidden="1" customHeight="1">
      <c r="A2217" s="349"/>
      <c r="B2217" s="702" t="s">
        <v>29</v>
      </c>
      <c r="C2217" s="316" t="s">
        <v>30</v>
      </c>
      <c r="D2217" s="388">
        <v>0</v>
      </c>
      <c r="E2217" s="701"/>
      <c r="F2217" s="316"/>
    </row>
    <row r="2218" spans="1:6" ht="11.25" hidden="1" customHeight="1">
      <c r="A2218" s="349"/>
      <c r="B2218" s="387" t="s">
        <v>43</v>
      </c>
      <c r="C2218" s="334" t="s">
        <v>44</v>
      </c>
      <c r="D2218" s="388">
        <v>0</v>
      </c>
      <c r="E2218" s="701"/>
      <c r="F2218" s="316"/>
    </row>
    <row r="2219" spans="1:6" ht="10.5" hidden="1">
      <c r="A2219" s="349"/>
      <c r="B2219" s="387" t="s">
        <v>45</v>
      </c>
      <c r="C2219" s="334" t="s">
        <v>46</v>
      </c>
      <c r="D2219" s="388"/>
      <c r="E2219" s="701"/>
      <c r="F2219" s="316"/>
    </row>
    <row r="2220" spans="1:6" ht="10.5" hidden="1">
      <c r="A2220" s="349"/>
      <c r="B2220" s="387" t="s">
        <v>47</v>
      </c>
      <c r="C2220" s="334" t="s">
        <v>48</v>
      </c>
      <c r="D2220" s="388"/>
      <c r="E2220" s="701"/>
    </row>
    <row r="2221" spans="1:6" ht="20.399999999999999" hidden="1">
      <c r="A2221" s="349"/>
      <c r="B2221" s="387" t="s">
        <v>52</v>
      </c>
      <c r="C2221" s="334" t="s">
        <v>262</v>
      </c>
      <c r="D2221" s="388"/>
      <c r="E2221" s="701"/>
      <c r="F2221" s="316"/>
    </row>
    <row r="2222" spans="1:6" ht="10.5" hidden="1">
      <c r="A2222" s="349"/>
      <c r="B2222" s="387" t="s">
        <v>54</v>
      </c>
      <c r="C2222" s="334" t="s">
        <v>55</v>
      </c>
      <c r="D2222" s="388"/>
      <c r="E2222" s="701"/>
      <c r="F2222" s="316"/>
    </row>
    <row r="2223" spans="1:6" ht="20.399999999999999" hidden="1">
      <c r="A2223" s="349"/>
      <c r="B2223" s="387" t="s">
        <v>58</v>
      </c>
      <c r="C2223" s="334" t="s">
        <v>59</v>
      </c>
      <c r="D2223" s="388"/>
      <c r="E2223" s="701"/>
      <c r="F2223" s="316"/>
    </row>
    <row r="2224" spans="1:6" ht="20.399999999999999" hidden="1">
      <c r="A2224" s="349"/>
      <c r="B2224" s="387" t="s">
        <v>60</v>
      </c>
      <c r="C2224" s="334" t="s">
        <v>263</v>
      </c>
      <c r="D2224" s="388"/>
      <c r="E2224" s="701"/>
      <c r="F2224" s="316"/>
    </row>
    <row r="2225" spans="1:10" ht="11.25" hidden="1" customHeight="1">
      <c r="A2225" s="349"/>
      <c r="B2225" s="387" t="s">
        <v>62</v>
      </c>
      <c r="C2225" s="334" t="s">
        <v>63</v>
      </c>
      <c r="D2225" s="386"/>
      <c r="E2225" s="701"/>
      <c r="F2225" s="316"/>
    </row>
    <row r="2226" spans="1:10" ht="11.25" hidden="1" customHeight="1">
      <c r="A2226" s="349"/>
      <c r="B2226" s="387" t="s">
        <v>466</v>
      </c>
      <c r="C2226" s="334" t="s">
        <v>467</v>
      </c>
      <c r="D2226" s="386">
        <v>0</v>
      </c>
      <c r="E2226" s="701"/>
      <c r="F2226" s="316"/>
    </row>
    <row r="2227" spans="1:10" ht="11.25" hidden="1" customHeight="1">
      <c r="A2227" s="349"/>
      <c r="B2227" s="387" t="s">
        <v>127</v>
      </c>
      <c r="C2227" s="334" t="s">
        <v>128</v>
      </c>
      <c r="D2227" s="386">
        <v>0</v>
      </c>
      <c r="E2227" s="701"/>
      <c r="F2227" s="316"/>
    </row>
    <row r="2228" spans="1:10" ht="11.25" hidden="1" customHeight="1">
      <c r="A2228" s="349"/>
      <c r="B2228" s="387"/>
      <c r="C2228" s="426" t="s">
        <v>265</v>
      </c>
      <c r="D2228" s="401">
        <f>SUM(D2216:D2227)</f>
        <v>0</v>
      </c>
      <c r="E2228" s="701"/>
      <c r="F2228" s="316"/>
    </row>
    <row r="2229" spans="1:10" ht="11.25" hidden="1" customHeight="1">
      <c r="A2229" s="349"/>
      <c r="B2229" s="402"/>
      <c r="C2229" s="403"/>
      <c r="D2229" s="404"/>
      <c r="E2229" s="701"/>
      <c r="F2229" s="316"/>
    </row>
    <row r="2230" spans="1:10" ht="11.25" hidden="1" customHeight="1">
      <c r="A2230" s="349"/>
      <c r="B2230" s="426"/>
      <c r="C2230" s="629"/>
      <c r="D2230" s="473"/>
      <c r="E2230" s="701"/>
      <c r="F2230" s="316"/>
    </row>
    <row r="2231" spans="1:10" ht="11.25" hidden="1" customHeight="1">
      <c r="A2231" s="349"/>
      <c r="B2231" s="314"/>
      <c r="C2231" s="379" t="s">
        <v>468</v>
      </c>
      <c r="D2231" s="366" t="s">
        <v>469</v>
      </c>
      <c r="E2231" s="701"/>
      <c r="F2231" s="316"/>
    </row>
    <row r="2232" spans="1:10" ht="11.25" hidden="1" customHeight="1">
      <c r="A2232" s="349"/>
      <c r="B2232" s="380"/>
      <c r="C2232" s="381"/>
      <c r="D2232" s="382"/>
      <c r="E2232" s="701"/>
      <c r="F2232" s="316"/>
    </row>
    <row r="2233" spans="1:10" ht="11.25" hidden="1" customHeight="1">
      <c r="A2233" s="349"/>
      <c r="B2233" s="383" t="s">
        <v>79</v>
      </c>
      <c r="C2233" s="316" t="s">
        <v>80</v>
      </c>
      <c r="D2233" s="384">
        <v>0</v>
      </c>
      <c r="E2233" s="701"/>
      <c r="F2233" s="316"/>
    </row>
    <row r="2234" spans="1:10" ht="11.25" hidden="1" customHeight="1">
      <c r="A2234" s="349"/>
      <c r="B2234" s="383" t="s">
        <v>207</v>
      </c>
      <c r="C2234" s="316" t="s">
        <v>216</v>
      </c>
      <c r="D2234" s="384">
        <v>0</v>
      </c>
      <c r="E2234" s="701"/>
      <c r="F2234" s="316"/>
      <c r="H2234" s="375"/>
      <c r="I2234" s="375"/>
      <c r="J2234" s="375"/>
    </row>
    <row r="2235" spans="1:10" ht="11.25" hidden="1" customHeight="1">
      <c r="A2235" s="349"/>
      <c r="B2235" s="383" t="s">
        <v>245</v>
      </c>
      <c r="C2235" s="316" t="s">
        <v>246</v>
      </c>
      <c r="D2235" s="478">
        <v>0</v>
      </c>
      <c r="E2235" s="701"/>
      <c r="F2235" s="316"/>
      <c r="H2235" s="375"/>
      <c r="I2235" s="375"/>
      <c r="J2235" s="375"/>
    </row>
    <row r="2236" spans="1:10" ht="11.25" hidden="1" customHeight="1">
      <c r="A2236" s="349"/>
      <c r="B2236" s="383" t="s">
        <v>97</v>
      </c>
      <c r="C2236" s="316" t="s">
        <v>98</v>
      </c>
      <c r="D2236" s="478">
        <v>0</v>
      </c>
      <c r="E2236" s="701"/>
      <c r="F2236" s="316"/>
      <c r="H2236" s="375"/>
      <c r="I2236" s="375"/>
      <c r="J2236" s="375"/>
    </row>
    <row r="2237" spans="1:10" ht="11.25" hidden="1" customHeight="1">
      <c r="A2237" s="349"/>
      <c r="B2237" s="383" t="s">
        <v>182</v>
      </c>
      <c r="C2237" s="316" t="s">
        <v>417</v>
      </c>
      <c r="D2237" s="478">
        <v>0</v>
      </c>
      <c r="E2237" s="701"/>
      <c r="F2237" s="316"/>
      <c r="H2237" s="375"/>
      <c r="I2237" s="375"/>
      <c r="J2237" s="375"/>
    </row>
    <row r="2238" spans="1:10" ht="11.25" hidden="1" customHeight="1">
      <c r="A2238" s="349"/>
      <c r="B2238" s="383"/>
      <c r="C2238" s="392" t="s">
        <v>265</v>
      </c>
      <c r="D2238" s="393">
        <f>SUM(D2232:D2237)</f>
        <v>0</v>
      </c>
      <c r="E2238" s="701"/>
      <c r="F2238" s="316"/>
    </row>
    <row r="2239" spans="1:10" ht="11.25" hidden="1" customHeight="1">
      <c r="A2239" s="349"/>
      <c r="B2239" s="394"/>
      <c r="C2239" s="395"/>
      <c r="D2239" s="396"/>
      <c r="E2239" s="701"/>
      <c r="F2239" s="316"/>
      <c r="H2239" s="704"/>
    </row>
    <row r="2240" spans="1:10" ht="11.25" hidden="1" customHeight="1">
      <c r="A2240" s="349"/>
      <c r="B2240" s="426"/>
      <c r="C2240" s="629"/>
      <c r="D2240" s="473"/>
      <c r="E2240" s="701"/>
      <c r="F2240" s="316"/>
    </row>
    <row r="2241" spans="1:6" ht="11.25" hidden="1" customHeight="1">
      <c r="A2241" s="349"/>
      <c r="B2241" s="426"/>
      <c r="C2241" s="629"/>
      <c r="D2241" s="473"/>
      <c r="E2241" s="701"/>
      <c r="F2241" s="316"/>
    </row>
    <row r="2242" spans="1:6" ht="11.25" hidden="1" customHeight="1">
      <c r="A2242" s="349"/>
      <c r="B2242" s="426"/>
      <c r="C2242" s="629"/>
      <c r="D2242" s="473"/>
      <c r="E2242" s="701"/>
      <c r="F2242" s="316"/>
    </row>
    <row r="2243" spans="1:6" ht="11.25" hidden="1" customHeight="1">
      <c r="A2243" s="349"/>
      <c r="B2243" s="426"/>
      <c r="C2243" s="629"/>
      <c r="D2243" s="473"/>
      <c r="E2243" s="701"/>
      <c r="F2243" s="316"/>
    </row>
    <row r="2244" spans="1:6" ht="11.25" hidden="1" customHeight="1">
      <c r="A2244" s="349"/>
      <c r="B2244" s="426"/>
      <c r="C2244" s="629"/>
      <c r="D2244" s="473"/>
      <c r="E2244" s="701"/>
      <c r="F2244" s="316"/>
    </row>
    <row r="2245" spans="1:6" ht="11.25" hidden="1" customHeight="1">
      <c r="A2245" s="349"/>
      <c r="B2245" s="426"/>
      <c r="C2245" s="629"/>
      <c r="D2245" s="473"/>
      <c r="E2245" s="701"/>
      <c r="F2245" s="316"/>
    </row>
    <row r="2246" spans="1:6" ht="11.25" hidden="1" customHeight="1">
      <c r="A2246" s="349"/>
      <c r="B2246" s="426"/>
      <c r="C2246" s="629"/>
      <c r="D2246" s="473"/>
      <c r="E2246" s="701"/>
      <c r="F2246" s="316"/>
    </row>
    <row r="2247" spans="1:6" ht="11.25" hidden="1" customHeight="1">
      <c r="C2247" s="480"/>
      <c r="D2247" s="350"/>
      <c r="F2247" s="316"/>
    </row>
    <row r="2248" spans="1:6" ht="11.25" hidden="1" customHeight="1">
      <c r="C2248" s="480"/>
      <c r="D2248" s="350"/>
      <c r="F2248" s="316"/>
    </row>
    <row r="2249" spans="1:6" ht="11.25" hidden="1" customHeight="1">
      <c r="A2249" s="67"/>
      <c r="B2249" s="365" t="s">
        <v>434</v>
      </c>
      <c r="C2249" s="472" t="s">
        <v>791</v>
      </c>
      <c r="D2249" s="479" t="s">
        <v>793</v>
      </c>
      <c r="E2249" s="453" t="s">
        <v>470</v>
      </c>
      <c r="F2249" s="316"/>
    </row>
    <row r="2250" spans="1:6" ht="11.25" hidden="1" customHeight="1">
      <c r="A2250" s="67"/>
      <c r="B2250" s="365"/>
      <c r="C2250" s="472"/>
      <c r="D2250" s="479"/>
      <c r="E2250" s="453"/>
      <c r="F2250" s="316"/>
    </row>
    <row r="2251" spans="1:6" ht="11.25" hidden="1" customHeight="1">
      <c r="A2251" s="737" t="s">
        <v>19</v>
      </c>
      <c r="B2251" s="738"/>
      <c r="C2251" s="753" t="s">
        <v>20</v>
      </c>
      <c r="D2251" s="751" t="s">
        <v>21</v>
      </c>
      <c r="E2251" s="744" t="s">
        <v>22</v>
      </c>
      <c r="F2251" s="316"/>
    </row>
    <row r="2252" spans="1:6" ht="11.25" hidden="1" customHeight="1">
      <c r="A2252" s="739"/>
      <c r="B2252" s="740"/>
      <c r="C2252" s="754"/>
      <c r="D2252" s="752"/>
      <c r="E2252" s="745"/>
      <c r="F2252" s="316"/>
    </row>
    <row r="2253" spans="1:6" ht="11.25" hidden="1" customHeight="1">
      <c r="A2253" s="532"/>
      <c r="B2253" s="693"/>
      <c r="C2253" s="379"/>
      <c r="D2253" s="534"/>
      <c r="E2253" s="635"/>
      <c r="F2253" s="316"/>
    </row>
    <row r="2254" spans="1:6" ht="11.25" hidden="1" customHeight="1">
      <c r="A2254" s="536" t="s">
        <v>64</v>
      </c>
      <c r="B2254" s="657">
        <v>1</v>
      </c>
      <c r="C2254" s="695" t="s">
        <v>462</v>
      </c>
      <c r="D2254" s="89">
        <f>+D2256</f>
        <v>0</v>
      </c>
      <c r="E2254" s="537" t="e">
        <f>+D2254/$D$2265</f>
        <v>#DIV/0!</v>
      </c>
    </row>
    <row r="2255" spans="1:6" ht="11.25" hidden="1" customHeight="1">
      <c r="A2255" s="536"/>
      <c r="B2255" s="284"/>
      <c r="C2255" s="696"/>
      <c r="D2255" s="81"/>
      <c r="E2255" s="81"/>
    </row>
    <row r="2256" spans="1:6" ht="11.25" hidden="1" customHeight="1">
      <c r="A2256" s="502" t="s">
        <v>64</v>
      </c>
      <c r="B2256" s="542" t="s">
        <v>89</v>
      </c>
      <c r="C2256" s="697" t="s">
        <v>90</v>
      </c>
      <c r="D2256" s="698">
        <f>+D2257</f>
        <v>0</v>
      </c>
      <c r="E2256" s="537" t="e">
        <f>+D2256/$D$2265</f>
        <v>#DIV/0!</v>
      </c>
    </row>
    <row r="2257" spans="1:5" ht="11.25" hidden="1" customHeight="1">
      <c r="A2257" s="80" t="s">
        <v>64</v>
      </c>
      <c r="B2257" s="90" t="s">
        <v>207</v>
      </c>
      <c r="C2257" s="699" t="s">
        <v>216</v>
      </c>
      <c r="D2257" s="81">
        <v>0</v>
      </c>
      <c r="E2257" s="540" t="e">
        <f>+D2257/$D$2265</f>
        <v>#DIV/0!</v>
      </c>
    </row>
    <row r="2258" spans="1:5" ht="11.25" hidden="1" customHeight="1">
      <c r="A2258" s="288"/>
      <c r="B2258" s="277"/>
      <c r="C2258" s="504"/>
      <c r="D2258" s="412"/>
      <c r="E2258" s="81"/>
    </row>
    <row r="2259" spans="1:5" ht="11.25" hidden="1" customHeight="1">
      <c r="A2259" s="288"/>
      <c r="B2259" s="277"/>
      <c r="C2259" s="504"/>
      <c r="D2259" s="81"/>
      <c r="E2259" s="412"/>
    </row>
    <row r="2260" spans="1:5" ht="11.25" hidden="1" customHeight="1">
      <c r="A2260" s="641">
        <v>2</v>
      </c>
      <c r="B2260" s="641">
        <v>5</v>
      </c>
      <c r="C2260" s="695" t="s">
        <v>157</v>
      </c>
      <c r="D2260" s="89">
        <f>+D2262</f>
        <v>0</v>
      </c>
      <c r="E2260" s="537" t="e">
        <f>+D2260/$D$2265</f>
        <v>#DIV/0!</v>
      </c>
    </row>
    <row r="2261" spans="1:5" ht="11.25" hidden="1" customHeight="1">
      <c r="A2261" s="641"/>
      <c r="B2261" s="641"/>
      <c r="C2261" s="504"/>
      <c r="D2261" s="81"/>
      <c r="E2261" s="412"/>
    </row>
    <row r="2262" spans="1:5" ht="11.25" hidden="1" customHeight="1">
      <c r="A2262" s="536"/>
      <c r="B2262" s="284" t="s">
        <v>171</v>
      </c>
      <c r="C2262" s="626" t="s">
        <v>172</v>
      </c>
      <c r="D2262" s="698">
        <f>+D2263</f>
        <v>0</v>
      </c>
      <c r="E2262" s="537" t="e">
        <f>+D2262/$D$2265</f>
        <v>#DIV/0!</v>
      </c>
    </row>
    <row r="2263" spans="1:5" ht="11.25" hidden="1" customHeight="1">
      <c r="A2263" s="288" t="s">
        <v>181</v>
      </c>
      <c r="B2263" s="277" t="s">
        <v>182</v>
      </c>
      <c r="C2263" s="504" t="s">
        <v>183</v>
      </c>
      <c r="D2263" s="81"/>
      <c r="E2263" s="540" t="e">
        <f>+D2263/$D$2265</f>
        <v>#DIV/0!</v>
      </c>
    </row>
    <row r="2264" spans="1:5" ht="12" hidden="1" customHeight="1">
      <c r="A2264" s="94"/>
      <c r="B2264" s="700"/>
      <c r="C2264" s="700"/>
      <c r="D2264" s="299"/>
      <c r="E2264" s="429"/>
    </row>
    <row r="2265" spans="1:5" ht="18" hidden="1" customHeight="1">
      <c r="A2265" s="741" t="s">
        <v>471</v>
      </c>
      <c r="B2265" s="742"/>
      <c r="C2265" s="743"/>
      <c r="D2265" s="648">
        <f>+D2254+D2260</f>
        <v>0</v>
      </c>
      <c r="E2265" s="615" t="e">
        <f>+D2265/D2265</f>
        <v>#DIV/0!</v>
      </c>
    </row>
    <row r="2266" spans="1:5" ht="18" hidden="1" customHeight="1">
      <c r="A2266" s="349"/>
      <c r="B2266" s="349"/>
      <c r="C2266" s="349"/>
      <c r="D2266" s="350"/>
      <c r="E2266" s="618"/>
    </row>
    <row r="2267" spans="1:5" ht="18" hidden="1" customHeight="1">
      <c r="A2267" s="349"/>
      <c r="B2267" s="349"/>
      <c r="C2267" s="349"/>
      <c r="D2267" s="350"/>
      <c r="E2267" s="618"/>
    </row>
    <row r="2268" spans="1:5" ht="10.199999999999999" hidden="1" customHeight="1">
      <c r="A2268" s="349"/>
      <c r="B2268" s="349"/>
      <c r="C2268" s="349"/>
      <c r="D2268" s="565"/>
      <c r="E2268" s="701"/>
    </row>
    <row r="2269" spans="1:5" ht="13.8" hidden="1" customHeight="1">
      <c r="A2269" s="349"/>
      <c r="B2269" s="349"/>
      <c r="C2269" s="349"/>
      <c r="D2269" s="565"/>
      <c r="E2269" s="701"/>
    </row>
    <row r="2270" spans="1:5" ht="10.199999999999999" hidden="1" customHeight="1">
      <c r="A2270" s="67"/>
      <c r="B2270" s="365" t="s">
        <v>440</v>
      </c>
      <c r="C2270" s="472" t="s">
        <v>472</v>
      </c>
      <c r="D2270" s="479" t="s">
        <v>473</v>
      </c>
      <c r="E2270" s="453" t="s">
        <v>474</v>
      </c>
    </row>
    <row r="2271" spans="1:5" ht="10.199999999999999" hidden="1" customHeight="1">
      <c r="A2271" s="67"/>
      <c r="B2271" s="365"/>
      <c r="C2271" s="472"/>
      <c r="D2271" s="479"/>
      <c r="E2271" s="453"/>
    </row>
    <row r="2272" spans="1:5" ht="10.199999999999999" hidden="1" customHeight="1">
      <c r="A2272" s="737" t="s">
        <v>19</v>
      </c>
      <c r="B2272" s="738"/>
      <c r="C2272" s="753" t="s">
        <v>20</v>
      </c>
      <c r="D2272" s="751" t="s">
        <v>21</v>
      </c>
      <c r="E2272" s="744" t="s">
        <v>22</v>
      </c>
    </row>
    <row r="2273" spans="1:5" ht="10.199999999999999" hidden="1" customHeight="1">
      <c r="A2273" s="739"/>
      <c r="B2273" s="740"/>
      <c r="C2273" s="754"/>
      <c r="D2273" s="752"/>
      <c r="E2273" s="745"/>
    </row>
    <row r="2274" spans="1:5" ht="10.199999999999999" hidden="1" customHeight="1">
      <c r="A2274" s="532"/>
      <c r="B2274" s="693"/>
      <c r="C2274" s="379"/>
      <c r="D2274" s="534"/>
      <c r="E2274" s="635"/>
    </row>
    <row r="2275" spans="1:5" ht="10.199999999999999" hidden="1" customHeight="1">
      <c r="A2275" s="536" t="s">
        <v>64</v>
      </c>
      <c r="B2275" s="284" t="s">
        <v>205</v>
      </c>
      <c r="C2275" s="315" t="s">
        <v>65</v>
      </c>
      <c r="D2275" s="89">
        <f>+D2277</f>
        <v>0</v>
      </c>
      <c r="E2275" s="537" t="e">
        <f>+D2275/D2286</f>
        <v>#DIV/0!</v>
      </c>
    </row>
    <row r="2276" spans="1:5" ht="10.199999999999999" hidden="1" customHeight="1">
      <c r="A2276" s="536"/>
      <c r="B2276" s="284"/>
      <c r="C2276" s="318"/>
      <c r="D2276" s="89"/>
      <c r="E2276" s="412"/>
    </row>
    <row r="2277" spans="1:5" ht="10.199999999999999" hidden="1" customHeight="1">
      <c r="A2277" s="538" t="s">
        <v>64</v>
      </c>
      <c r="B2277" s="292">
        <v>1.04</v>
      </c>
      <c r="C2277" s="321" t="s">
        <v>90</v>
      </c>
      <c r="D2277" s="539">
        <f>SUM(D2278:D2278)</f>
        <v>0</v>
      </c>
      <c r="E2277" s="537" t="e">
        <f>+D2277/D2286</f>
        <v>#DIV/0!</v>
      </c>
    </row>
    <row r="2278" spans="1:5" ht="10.199999999999999" hidden="1" customHeight="1">
      <c r="A2278" s="499" t="s">
        <v>64</v>
      </c>
      <c r="B2278" s="90" t="s">
        <v>207</v>
      </c>
      <c r="C2278" s="316" t="s">
        <v>216</v>
      </c>
      <c r="D2278" s="81">
        <v>0</v>
      </c>
      <c r="E2278" s="540" t="e">
        <f>+D2278/D2286</f>
        <v>#DIV/0!</v>
      </c>
    </row>
    <row r="2279" spans="1:5" ht="10.199999999999999" hidden="1" customHeight="1">
      <c r="A2279" s="536"/>
      <c r="B2279" s="657"/>
      <c r="C2279" s="86"/>
      <c r="D2279" s="620"/>
      <c r="E2279" s="537"/>
    </row>
    <row r="2280" spans="1:5" ht="10.199999999999999" hidden="1" customHeight="1">
      <c r="A2280" s="536"/>
      <c r="B2280" s="657"/>
      <c r="C2280" s="86"/>
      <c r="D2280" s="620"/>
      <c r="E2280" s="537"/>
    </row>
    <row r="2281" spans="1:5" ht="10.199999999999999" hidden="1" customHeight="1">
      <c r="A2281" s="641">
        <v>2</v>
      </c>
      <c r="B2281" s="641">
        <v>5</v>
      </c>
      <c r="C2281" s="695" t="s">
        <v>157</v>
      </c>
      <c r="D2281" s="89">
        <f>+D2283</f>
        <v>0</v>
      </c>
      <c r="E2281" s="537" t="e">
        <f>+D2281/D2286</f>
        <v>#DIV/0!</v>
      </c>
    </row>
    <row r="2282" spans="1:5" ht="10.199999999999999" hidden="1" customHeight="1">
      <c r="A2282" s="641"/>
      <c r="B2282" s="641"/>
      <c r="C2282" s="504"/>
      <c r="D2282" s="81"/>
      <c r="E2282" s="412"/>
    </row>
    <row r="2283" spans="1:5" ht="10.199999999999999" hidden="1" customHeight="1">
      <c r="A2283" s="536"/>
      <c r="B2283" s="284" t="s">
        <v>171</v>
      </c>
      <c r="C2283" s="626" t="s">
        <v>172</v>
      </c>
      <c r="D2283" s="698">
        <f>+D2284</f>
        <v>0</v>
      </c>
      <c r="E2283" s="537" t="e">
        <f>+D2283/D2286</f>
        <v>#DIV/0!</v>
      </c>
    </row>
    <row r="2284" spans="1:5" ht="10.199999999999999" hidden="1" customHeight="1">
      <c r="A2284" s="288" t="s">
        <v>181</v>
      </c>
      <c r="B2284" s="277" t="s">
        <v>182</v>
      </c>
      <c r="C2284" s="504" t="s">
        <v>183</v>
      </c>
      <c r="D2284" s="81">
        <v>0</v>
      </c>
      <c r="E2284" s="540" t="e">
        <f>+D2284/D2286</f>
        <v>#DIV/0!</v>
      </c>
    </row>
    <row r="2285" spans="1:5" ht="10.199999999999999" hidden="1" customHeight="1">
      <c r="A2285" s="94"/>
      <c r="B2285" s="700"/>
      <c r="C2285" s="700"/>
      <c r="D2285" s="299"/>
      <c r="E2285" s="429"/>
    </row>
    <row r="2286" spans="1:5" ht="23.7" hidden="1" customHeight="1">
      <c r="A2286" s="741" t="s">
        <v>475</v>
      </c>
      <c r="B2286" s="742"/>
      <c r="C2286" s="743"/>
      <c r="D2286" s="648">
        <f>+D2281+D2275</f>
        <v>0</v>
      </c>
      <c r="E2286" s="615" t="e">
        <f>+D2286/D2286</f>
        <v>#DIV/0!</v>
      </c>
    </row>
    <row r="2287" spans="1:5" ht="10.199999999999999" hidden="1" customHeight="1">
      <c r="A2287" s="349"/>
      <c r="B2287" s="349"/>
      <c r="C2287" s="349"/>
      <c r="D2287" s="565"/>
      <c r="E2287" s="701"/>
    </row>
    <row r="2288" spans="1:5" ht="10.199999999999999" hidden="1" customHeight="1">
      <c r="A2288" s="349"/>
      <c r="B2288" s="349"/>
      <c r="C2288" s="349"/>
      <c r="D2288" s="565"/>
      <c r="E2288" s="701"/>
    </row>
    <row r="2289" spans="1:8" ht="10.199999999999999" hidden="1" customHeight="1">
      <c r="A2289" s="349"/>
      <c r="B2289" s="349"/>
      <c r="C2289" s="349"/>
      <c r="D2289" s="565"/>
      <c r="E2289" s="701"/>
    </row>
    <row r="2290" spans="1:8" ht="10.199999999999999" hidden="1" customHeight="1">
      <c r="A2290" s="349"/>
      <c r="B2290" s="349"/>
      <c r="C2290" s="309"/>
      <c r="D2290" s="565"/>
      <c r="E2290" s="350"/>
    </row>
    <row r="2291" spans="1:8" ht="10.199999999999999" hidden="1" customHeight="1">
      <c r="A2291" s="349"/>
      <c r="B2291" s="349"/>
      <c r="C2291" s="309"/>
      <c r="D2291" s="565"/>
      <c r="E2291" s="350"/>
    </row>
    <row r="2292" spans="1:8" ht="10.199999999999999" hidden="1" customHeight="1">
      <c r="A2292" s="67"/>
      <c r="B2292" s="365" t="s">
        <v>428</v>
      </c>
      <c r="C2292" s="472" t="s">
        <v>476</v>
      </c>
      <c r="D2292" s="479" t="s">
        <v>477</v>
      </c>
      <c r="E2292" s="453" t="s">
        <v>478</v>
      </c>
    </row>
    <row r="2293" spans="1:8" ht="10.199999999999999" hidden="1" customHeight="1">
      <c r="A2293" s="67"/>
      <c r="B2293" s="365"/>
      <c r="C2293" s="472"/>
      <c r="D2293" s="479"/>
      <c r="E2293" s="453"/>
      <c r="G2293" s="326"/>
      <c r="H2293" s="326"/>
    </row>
    <row r="2294" spans="1:8" ht="10.199999999999999" hidden="1" customHeight="1">
      <c r="A2294" s="737" t="s">
        <v>19</v>
      </c>
      <c r="B2294" s="738"/>
      <c r="C2294" s="753" t="s">
        <v>20</v>
      </c>
      <c r="D2294" s="751" t="s">
        <v>21</v>
      </c>
      <c r="E2294" s="744" t="s">
        <v>22</v>
      </c>
      <c r="G2294" s="326"/>
      <c r="H2294" s="326"/>
    </row>
    <row r="2295" spans="1:8" ht="10.199999999999999" hidden="1" customHeight="1">
      <c r="A2295" s="739"/>
      <c r="B2295" s="740"/>
      <c r="C2295" s="754"/>
      <c r="D2295" s="752"/>
      <c r="E2295" s="745"/>
      <c r="G2295" s="326"/>
      <c r="H2295" s="326"/>
    </row>
    <row r="2296" spans="1:8" ht="10.199999999999999" hidden="1" customHeight="1">
      <c r="A2296" s="532"/>
      <c r="B2296" s="693"/>
      <c r="C2296" s="379"/>
      <c r="D2296" s="534"/>
      <c r="E2296" s="635"/>
      <c r="G2296" s="326"/>
      <c r="H2296" s="326"/>
    </row>
    <row r="2297" spans="1:8" ht="10.199999999999999" hidden="1" customHeight="1">
      <c r="A2297" s="641">
        <v>2</v>
      </c>
      <c r="B2297" s="641">
        <v>5</v>
      </c>
      <c r="C2297" s="695" t="s">
        <v>157</v>
      </c>
      <c r="D2297" s="89">
        <f>+D2299</f>
        <v>0</v>
      </c>
      <c r="E2297" s="537" t="e">
        <f>+D2297/D2302</f>
        <v>#DIV/0!</v>
      </c>
      <c r="G2297" s="326"/>
      <c r="H2297" s="326"/>
    </row>
    <row r="2298" spans="1:8" ht="10.199999999999999" hidden="1" customHeight="1">
      <c r="A2298" s="641"/>
      <c r="B2298" s="641"/>
      <c r="C2298" s="504"/>
      <c r="D2298" s="81"/>
      <c r="E2298" s="412"/>
      <c r="G2298" s="326"/>
      <c r="H2298" s="326"/>
    </row>
    <row r="2299" spans="1:8" ht="10.199999999999999" hidden="1" customHeight="1">
      <c r="A2299" s="536"/>
      <c r="B2299" s="284" t="s">
        <v>171</v>
      </c>
      <c r="C2299" s="626" t="s">
        <v>172</v>
      </c>
      <c r="D2299" s="698">
        <f>+D2300</f>
        <v>0</v>
      </c>
      <c r="E2299" s="537" t="e">
        <f>+D2299/D2302</f>
        <v>#DIV/0!</v>
      </c>
      <c r="G2299" s="326"/>
      <c r="H2299" s="326"/>
    </row>
    <row r="2300" spans="1:8" ht="10.199999999999999" hidden="1" customHeight="1">
      <c r="A2300" s="288" t="s">
        <v>181</v>
      </c>
      <c r="B2300" s="277" t="s">
        <v>182</v>
      </c>
      <c r="C2300" s="504" t="s">
        <v>183</v>
      </c>
      <c r="D2300" s="81">
        <v>0</v>
      </c>
      <c r="E2300" s="540" t="e">
        <f>+D2300/D2302</f>
        <v>#DIV/0!</v>
      </c>
      <c r="G2300" s="326"/>
      <c r="H2300" s="326"/>
    </row>
    <row r="2301" spans="1:8" ht="10.199999999999999" hidden="1" customHeight="1">
      <c r="A2301" s="94"/>
      <c r="B2301" s="700"/>
      <c r="C2301" s="700"/>
      <c r="D2301" s="299"/>
      <c r="E2301" s="429"/>
      <c r="G2301" s="326"/>
      <c r="H2301" s="326"/>
    </row>
    <row r="2302" spans="1:8" ht="21.9" hidden="1" customHeight="1">
      <c r="A2302" s="741" t="s">
        <v>479</v>
      </c>
      <c r="B2302" s="742"/>
      <c r="C2302" s="743"/>
      <c r="D2302" s="648">
        <f>+D2297</f>
        <v>0</v>
      </c>
      <c r="E2302" s="615" t="e">
        <f>+D2302/D2302</f>
        <v>#DIV/0!</v>
      </c>
      <c r="G2302" s="326"/>
      <c r="H2302" s="326"/>
    </row>
    <row r="2303" spans="1:8" ht="10.199999999999999" hidden="1" customHeight="1">
      <c r="A2303" s="349"/>
      <c r="B2303" s="349"/>
      <c r="C2303" s="349"/>
      <c r="D2303" s="565"/>
      <c r="E2303" s="701"/>
    </row>
    <row r="2304" spans="1:8" ht="10.199999999999999" hidden="1" customHeight="1">
      <c r="A2304" s="349"/>
      <c r="B2304" s="349"/>
      <c r="C2304" s="349"/>
      <c r="D2304" s="565"/>
      <c r="E2304" s="701"/>
    </row>
    <row r="2305" spans="1:5" ht="10.199999999999999" hidden="1" customHeight="1">
      <c r="A2305" s="349"/>
      <c r="B2305" s="349"/>
      <c r="C2305" s="309" t="s">
        <v>480</v>
      </c>
      <c r="D2305" s="565"/>
      <c r="E2305" s="350">
        <f>+D2265+D2212+D2302+D2286</f>
        <v>0</v>
      </c>
    </row>
    <row r="2306" spans="1:5" ht="10.199999999999999" hidden="1" customHeight="1">
      <c r="A2306" s="349"/>
      <c r="B2306" s="349"/>
      <c r="C2306" s="309"/>
      <c r="D2306" s="565"/>
      <c r="E2306" s="350"/>
    </row>
    <row r="2307" spans="1:5" ht="10.199999999999999" hidden="1" customHeight="1">
      <c r="A2307" s="349"/>
      <c r="B2307" s="349"/>
      <c r="C2307" s="309"/>
      <c r="D2307" s="565"/>
      <c r="E2307" s="350"/>
    </row>
    <row r="2308" spans="1:5" ht="10.199999999999999" hidden="1" customHeight="1">
      <c r="A2308" s="349"/>
      <c r="B2308" s="349"/>
      <c r="C2308" s="309"/>
      <c r="D2308" s="565"/>
      <c r="E2308" s="350"/>
    </row>
    <row r="2309" spans="1:5" ht="10.199999999999999" hidden="1" customHeight="1">
      <c r="A2309" s="349"/>
      <c r="B2309" s="349"/>
      <c r="C2309" s="349"/>
      <c r="D2309" s="565"/>
      <c r="E2309" s="701"/>
    </row>
    <row r="2310" spans="1:5" ht="12" hidden="1" customHeight="1">
      <c r="A2310" s="67"/>
      <c r="B2310" s="470"/>
      <c r="C2310" s="470"/>
      <c r="E2310" s="701"/>
    </row>
    <row r="2311" spans="1:5" ht="11.25" hidden="1" customHeight="1">
      <c r="A2311" s="67"/>
      <c r="B2311" s="309" t="s">
        <v>481</v>
      </c>
      <c r="C2311" s="447" t="s">
        <v>482</v>
      </c>
      <c r="E2311" s="68"/>
    </row>
    <row r="2312" spans="1:5" ht="11.25" hidden="1" customHeight="1">
      <c r="A2312" s="67"/>
      <c r="B2312" s="309"/>
      <c r="C2312" s="447"/>
      <c r="E2312" s="68"/>
    </row>
    <row r="2313" spans="1:5" ht="11.25" hidden="1" customHeight="1">
      <c r="C2313" s="480"/>
      <c r="D2313" s="350"/>
    </row>
    <row r="2314" spans="1:5" ht="11.25" hidden="1" customHeight="1">
      <c r="A2314" s="67"/>
      <c r="B2314" s="309" t="s">
        <v>410</v>
      </c>
      <c r="C2314" s="441" t="s">
        <v>483</v>
      </c>
      <c r="D2314" s="469" t="s">
        <v>484</v>
      </c>
      <c r="E2314" s="453"/>
    </row>
    <row r="2315" spans="1:5" ht="11.25" hidden="1" customHeight="1">
      <c r="A2315" s="67"/>
      <c r="B2315" s="365"/>
      <c r="C2315" s="472"/>
      <c r="D2315" s="479"/>
      <c r="E2315" s="453"/>
    </row>
    <row r="2316" spans="1:5" ht="11.25" hidden="1" customHeight="1">
      <c r="A2316" s="737" t="s">
        <v>19</v>
      </c>
      <c r="B2316" s="738"/>
      <c r="C2316" s="753" t="s">
        <v>20</v>
      </c>
      <c r="D2316" s="751" t="s">
        <v>21</v>
      </c>
      <c r="E2316" s="744" t="s">
        <v>22</v>
      </c>
    </row>
    <row r="2317" spans="1:5" ht="11.25" hidden="1" customHeight="1">
      <c r="A2317" s="739"/>
      <c r="B2317" s="740"/>
      <c r="C2317" s="754"/>
      <c r="D2317" s="752"/>
      <c r="E2317" s="745"/>
    </row>
    <row r="2318" spans="1:5" ht="11.25" hidden="1" customHeight="1">
      <c r="A2318" s="532"/>
      <c r="B2318" s="693"/>
      <c r="C2318" s="379"/>
      <c r="D2318" s="534"/>
      <c r="E2318" s="635"/>
    </row>
    <row r="2319" spans="1:5" ht="11.25" hidden="1" customHeight="1">
      <c r="A2319" s="536" t="s">
        <v>190</v>
      </c>
      <c r="B2319" s="414" t="s">
        <v>191</v>
      </c>
      <c r="C2319" s="624" t="s">
        <v>192</v>
      </c>
      <c r="D2319" s="89">
        <f>+D2321</f>
        <v>0</v>
      </c>
      <c r="E2319" s="537" t="e">
        <f>+D2319/$D$2324</f>
        <v>#DIV/0!</v>
      </c>
    </row>
    <row r="2320" spans="1:5" ht="11.25" hidden="1" customHeight="1">
      <c r="A2320" s="547"/>
      <c r="B2320" s="414"/>
      <c r="C2320" s="642"/>
      <c r="D2320" s="81"/>
      <c r="E2320" s="412"/>
    </row>
    <row r="2321" spans="1:6" ht="11.25" hidden="1" customHeight="1">
      <c r="A2321" s="546" t="s">
        <v>190</v>
      </c>
      <c r="B2321" s="625" t="s">
        <v>193</v>
      </c>
      <c r="C2321" s="689" t="s">
        <v>194</v>
      </c>
      <c r="D2321" s="698">
        <f>+D2322</f>
        <v>0</v>
      </c>
      <c r="E2321" s="537" t="e">
        <f>+D2321/$D$2324</f>
        <v>#DIV/0!</v>
      </c>
      <c r="F2321" s="316"/>
    </row>
    <row r="2322" spans="1:6" ht="11.25" hidden="1" customHeight="1">
      <c r="A2322" s="73">
        <v>4</v>
      </c>
      <c r="B2322" s="425" t="s">
        <v>197</v>
      </c>
      <c r="C2322" s="271" t="s">
        <v>198</v>
      </c>
      <c r="D2322" s="81">
        <v>0</v>
      </c>
      <c r="E2322" s="540" t="e">
        <f>+D2322/$D$2324</f>
        <v>#DIV/0!</v>
      </c>
      <c r="F2322" s="316"/>
    </row>
    <row r="2323" spans="1:6" ht="11.25" hidden="1" customHeight="1">
      <c r="A2323" s="94"/>
      <c r="B2323" s="700"/>
      <c r="C2323" s="700"/>
      <c r="D2323" s="299"/>
      <c r="E2323" s="429"/>
      <c r="F2323" s="316"/>
    </row>
    <row r="2324" spans="1:6" ht="18" hidden="1" customHeight="1">
      <c r="A2324" s="741" t="s">
        <v>485</v>
      </c>
      <c r="B2324" s="742"/>
      <c r="C2324" s="743"/>
      <c r="D2324" s="648">
        <f>+D2319</f>
        <v>0</v>
      </c>
      <c r="E2324" s="615" t="e">
        <f>+D2324/D2324</f>
        <v>#DIV/0!</v>
      </c>
    </row>
    <row r="2325" spans="1:6" ht="11.25" hidden="1" customHeight="1">
      <c r="A2325" s="349"/>
      <c r="B2325" s="349"/>
      <c r="C2325" s="349"/>
      <c r="D2325" s="565"/>
      <c r="E2325" s="701"/>
      <c r="F2325" s="316"/>
    </row>
    <row r="2326" spans="1:6" ht="11.25" hidden="1" customHeight="1">
      <c r="A2326" s="349"/>
      <c r="B2326" s="349"/>
      <c r="C2326" s="349"/>
      <c r="D2326" s="565"/>
      <c r="E2326" s="701"/>
      <c r="F2326" s="316"/>
    </row>
    <row r="2327" spans="1:6" ht="11.25" hidden="1" customHeight="1">
      <c r="C2327" s="309" t="s">
        <v>486</v>
      </c>
      <c r="E2327" s="350">
        <f>+D2324</f>
        <v>0</v>
      </c>
      <c r="F2327" s="316"/>
    </row>
    <row r="2328" spans="1:6" ht="11.25" hidden="1" customHeight="1"/>
    <row r="2329" spans="1:6" ht="11.25" hidden="1" customHeight="1"/>
    <row r="2330" spans="1:6" ht="11.25" hidden="1" customHeight="1"/>
    <row r="2331" spans="1:6" ht="11.25" hidden="1" customHeight="1">
      <c r="C2331" s="309" t="s">
        <v>487</v>
      </c>
      <c r="D2331" s="307"/>
      <c r="E2331" s="350">
        <f>+E2327+E2071+E2305+E2158+E1853</f>
        <v>0</v>
      </c>
      <c r="F2331" s="316"/>
    </row>
    <row r="2332" spans="1:6" ht="11.25" hidden="1" customHeight="1">
      <c r="C2332" s="310"/>
      <c r="D2332" s="307"/>
      <c r="E2332" s="350"/>
      <c r="F2332" s="316"/>
    </row>
    <row r="2333" spans="1:6" ht="11.25" hidden="1" customHeight="1">
      <c r="C2333" s="310"/>
      <c r="D2333" s="307"/>
      <c r="E2333" s="350"/>
      <c r="F2333" s="316"/>
    </row>
    <row r="2334" spans="1:6" ht="11.25" hidden="1" customHeight="1">
      <c r="C2334" s="310"/>
      <c r="D2334" s="307"/>
      <c r="E2334" s="350"/>
      <c r="F2334" s="316"/>
    </row>
    <row r="2335" spans="1:6" ht="11.25" hidden="1" customHeight="1">
      <c r="C2335" s="310"/>
      <c r="D2335" s="307"/>
      <c r="E2335" s="350"/>
      <c r="F2335" s="316"/>
    </row>
    <row r="2336" spans="1:6" ht="10.8" hidden="1" customHeight="1">
      <c r="C2336" s="310"/>
      <c r="D2336" s="307"/>
      <c r="E2336" s="350"/>
      <c r="F2336" s="316"/>
    </row>
    <row r="2337" spans="1:6" ht="1.8" hidden="1" customHeight="1">
      <c r="C2337" s="310"/>
      <c r="D2337" s="307"/>
      <c r="E2337" s="350"/>
      <c r="F2337" s="316"/>
    </row>
    <row r="2338" spans="1:6" ht="11.25" hidden="1" customHeight="1">
      <c r="C2338" s="310"/>
      <c r="D2338" s="307"/>
      <c r="E2338" s="350"/>
      <c r="F2338" s="316"/>
    </row>
    <row r="2339" spans="1:6" ht="11.25" hidden="1" customHeight="1">
      <c r="C2339" s="310"/>
      <c r="D2339" s="307"/>
      <c r="E2339" s="350"/>
      <c r="F2339" s="316"/>
    </row>
    <row r="2340" spans="1:6" ht="11.25" hidden="1" customHeight="1">
      <c r="C2340" s="310"/>
      <c r="D2340" s="307"/>
      <c r="E2340" s="350"/>
      <c r="F2340" s="316"/>
    </row>
    <row r="2341" spans="1:6" ht="11.25" hidden="1" customHeight="1">
      <c r="C2341" s="310"/>
      <c r="D2341" s="307"/>
      <c r="E2341" s="350"/>
      <c r="F2341" s="316"/>
    </row>
    <row r="2342" spans="1:6" ht="11.25" hidden="1" customHeight="1">
      <c r="A2342" s="757" t="s">
        <v>488</v>
      </c>
      <c r="B2342" s="757"/>
      <c r="C2342" s="757"/>
      <c r="D2342" s="307"/>
      <c r="E2342" s="350"/>
      <c r="F2342" s="316"/>
    </row>
    <row r="2343" spans="1:6" ht="11.25" hidden="1" customHeight="1">
      <c r="C2343" s="310"/>
      <c r="D2343" s="307"/>
      <c r="E2343" s="350"/>
      <c r="F2343" s="316"/>
    </row>
    <row r="2344" spans="1:6" ht="11.25" hidden="1" customHeight="1">
      <c r="C2344" s="310"/>
      <c r="D2344" s="307"/>
      <c r="E2344" s="350"/>
      <c r="F2344" s="316"/>
    </row>
    <row r="2345" spans="1:6" ht="11.25" hidden="1" customHeight="1">
      <c r="B2345" s="309" t="s">
        <v>408</v>
      </c>
      <c r="C2345" s="447" t="s">
        <v>489</v>
      </c>
      <c r="D2345" s="307"/>
      <c r="E2345" s="350"/>
      <c r="F2345" s="316"/>
    </row>
    <row r="2346" spans="1:6" ht="11.25" hidden="1" customHeight="1">
      <c r="B2346" s="309"/>
      <c r="C2346" s="447"/>
      <c r="D2346" s="307"/>
      <c r="E2346" s="350"/>
      <c r="F2346" s="316"/>
    </row>
    <row r="2347" spans="1:6" ht="11.25" hidden="1" customHeight="1">
      <c r="B2347" s="309"/>
      <c r="C2347" s="310"/>
      <c r="D2347" s="307"/>
      <c r="E2347" s="350"/>
      <c r="F2347" s="316"/>
    </row>
    <row r="2348" spans="1:6" ht="52.8" hidden="1" customHeight="1">
      <c r="B2348" s="309" t="s">
        <v>490</v>
      </c>
      <c r="C2348" s="472" t="s">
        <v>491</v>
      </c>
      <c r="D2348" s="479" t="s">
        <v>492</v>
      </c>
      <c r="E2348" s="453" t="s">
        <v>493</v>
      </c>
      <c r="F2348" s="316"/>
    </row>
    <row r="2349" spans="1:6" ht="11.25" hidden="1" customHeight="1">
      <c r="C2349" s="310"/>
      <c r="D2349" s="307"/>
      <c r="E2349" s="350"/>
      <c r="F2349" s="316"/>
    </row>
    <row r="2350" spans="1:6" ht="11.25" hidden="1" customHeight="1">
      <c r="A2350" s="737" t="s">
        <v>19</v>
      </c>
      <c r="B2350" s="738"/>
      <c r="C2350" s="753" t="s">
        <v>20</v>
      </c>
      <c r="D2350" s="751" t="s">
        <v>21</v>
      </c>
      <c r="E2350" s="744" t="s">
        <v>22</v>
      </c>
      <c r="F2350" s="316"/>
    </row>
    <row r="2351" spans="1:6" ht="11.25" hidden="1" customHeight="1">
      <c r="A2351" s="739"/>
      <c r="B2351" s="740"/>
      <c r="C2351" s="754"/>
      <c r="D2351" s="752"/>
      <c r="E2351" s="745"/>
      <c r="F2351" s="316"/>
    </row>
    <row r="2352" spans="1:6" ht="11.25" hidden="1" customHeight="1">
      <c r="A2352" s="532"/>
      <c r="B2352" s="693"/>
      <c r="C2352" s="379"/>
      <c r="D2352" s="534"/>
      <c r="E2352" s="635"/>
      <c r="F2352" s="316"/>
    </row>
    <row r="2353" spans="1:9" ht="11.25" hidden="1" customHeight="1">
      <c r="A2353" s="536">
        <v>2</v>
      </c>
      <c r="B2353" s="414">
        <v>5</v>
      </c>
      <c r="C2353" s="624" t="s">
        <v>157</v>
      </c>
      <c r="D2353" s="89">
        <f>+D2355</f>
        <v>0</v>
      </c>
      <c r="E2353" s="537" t="e">
        <f>+D2353/D2358</f>
        <v>#DIV/0!</v>
      </c>
      <c r="F2353" s="316"/>
    </row>
    <row r="2354" spans="1:9" ht="11.25" hidden="1" customHeight="1">
      <c r="A2354" s="547"/>
      <c r="B2354" s="414"/>
      <c r="C2354" s="642"/>
      <c r="D2354" s="81"/>
      <c r="E2354" s="412"/>
      <c r="F2354" s="316"/>
    </row>
    <row r="2355" spans="1:9" ht="11.25" hidden="1" customHeight="1">
      <c r="A2355" s="536"/>
      <c r="B2355" s="284" t="s">
        <v>171</v>
      </c>
      <c r="C2355" s="626" t="s">
        <v>172</v>
      </c>
      <c r="D2355" s="698">
        <f>+D2356</f>
        <v>0</v>
      </c>
      <c r="E2355" s="537" t="e">
        <f>+D2355/$D$2358</f>
        <v>#DIV/0!</v>
      </c>
      <c r="F2355" s="316"/>
    </row>
    <row r="2356" spans="1:9" ht="11.25" hidden="1" customHeight="1">
      <c r="A2356" s="73">
        <v>4</v>
      </c>
      <c r="B2356" s="425" t="s">
        <v>415</v>
      </c>
      <c r="C2356" s="271" t="s">
        <v>416</v>
      </c>
      <c r="D2356" s="81">
        <v>0</v>
      </c>
      <c r="E2356" s="540" t="e">
        <f>+D2356/$D$2358</f>
        <v>#DIV/0!</v>
      </c>
      <c r="F2356" s="316"/>
    </row>
    <row r="2357" spans="1:9" ht="11.25" hidden="1" customHeight="1">
      <c r="A2357" s="94"/>
      <c r="B2357" s="700"/>
      <c r="C2357" s="700"/>
      <c r="D2357" s="299"/>
      <c r="E2357" s="429"/>
      <c r="F2357" s="316"/>
    </row>
    <row r="2358" spans="1:9" ht="18" hidden="1" customHeight="1">
      <c r="A2358" s="741" t="s">
        <v>494</v>
      </c>
      <c r="B2358" s="742"/>
      <c r="C2358" s="743"/>
      <c r="D2358" s="648">
        <f>+D2353</f>
        <v>0</v>
      </c>
      <c r="E2358" s="615" t="e">
        <f>+D2358/D2358</f>
        <v>#DIV/0!</v>
      </c>
      <c r="H2358" s="522"/>
      <c r="I2358" s="375"/>
    </row>
    <row r="2359" spans="1:9" ht="11.25" hidden="1" customHeight="1">
      <c r="H2359" s="522"/>
      <c r="I2359" s="375"/>
    </row>
    <row r="2360" spans="1:9" ht="11.25" hidden="1" customHeight="1">
      <c r="H2360" s="522"/>
      <c r="I2360" s="375"/>
    </row>
    <row r="2361" spans="1:9" ht="11.25" hidden="1" customHeight="1">
      <c r="C2361" s="309" t="s">
        <v>419</v>
      </c>
      <c r="D2361" s="462"/>
      <c r="E2361" s="350">
        <f>+D2358</f>
        <v>0</v>
      </c>
      <c r="H2361" s="522"/>
      <c r="I2361" s="375"/>
    </row>
    <row r="2362" spans="1:9" ht="11.25" hidden="1" customHeight="1">
      <c r="H2362" s="522"/>
      <c r="I2362" s="375"/>
    </row>
    <row r="2363" spans="1:9" ht="11.25" hidden="1" customHeight="1">
      <c r="H2363" s="522"/>
      <c r="I2363" s="375"/>
    </row>
    <row r="2364" spans="1:9" ht="11.25" hidden="1" customHeight="1">
      <c r="H2364" s="522"/>
      <c r="I2364" s="375"/>
    </row>
    <row r="2365" spans="1:9" ht="11.25" hidden="1" customHeight="1">
      <c r="A2365" s="316"/>
      <c r="B2365" s="68"/>
      <c r="C2365" s="309" t="s">
        <v>495</v>
      </c>
      <c r="D2365" s="307"/>
      <c r="E2365" s="350">
        <f>+E2361</f>
        <v>0</v>
      </c>
      <c r="F2365" s="316"/>
      <c r="H2365" s="522"/>
      <c r="I2365" s="375"/>
    </row>
    <row r="2366" spans="1:9" ht="11.1" hidden="1" customHeight="1">
      <c r="H2366" s="522"/>
      <c r="I2366" s="375"/>
    </row>
    <row r="2367" spans="1:9" ht="11.25" hidden="1" customHeight="1">
      <c r="G2367" s="704"/>
      <c r="H2367" s="522"/>
      <c r="I2367" s="375"/>
    </row>
    <row r="2368" spans="1:9" ht="11.25" hidden="1" customHeight="1">
      <c r="H2368" s="522"/>
      <c r="I2368" s="375"/>
    </row>
    <row r="2369" spans="1:9" ht="11.25" hidden="1" customHeight="1">
      <c r="H2369" s="522"/>
      <c r="I2369" s="375"/>
    </row>
    <row r="2370" spans="1:9" ht="12.6" customHeight="1">
      <c r="A2370" s="316"/>
      <c r="B2370" s="68"/>
      <c r="C2370" s="65" t="s">
        <v>797</v>
      </c>
      <c r="E2370" s="703">
        <f>+E2331+E211+E2365+E1816</f>
        <v>-8034873.3300000001</v>
      </c>
      <c r="F2370" s="316"/>
    </row>
    <row r="2372" spans="1:9" ht="11.25" customHeight="1">
      <c r="A2372" s="316"/>
      <c r="B2372" s="68"/>
      <c r="E2372" s="676"/>
      <c r="F2372" s="316"/>
    </row>
    <row r="2374" spans="1:9" ht="11.25" customHeight="1">
      <c r="A2374" s="316"/>
      <c r="B2374" s="68"/>
      <c r="E2374" s="676"/>
      <c r="F2374" s="316"/>
    </row>
  </sheetData>
  <mergeCells count="160">
    <mergeCell ref="A5:E5"/>
    <mergeCell ref="B21:C21"/>
    <mergeCell ref="B23:C23"/>
    <mergeCell ref="A67:E67"/>
    <mergeCell ref="A69:E69"/>
    <mergeCell ref="A72:E72"/>
    <mergeCell ref="A76:C76"/>
    <mergeCell ref="A207:C207"/>
    <mergeCell ref="A222:C222"/>
    <mergeCell ref="E79:E80"/>
    <mergeCell ref="A79:B80"/>
    <mergeCell ref="A276:C276"/>
    <mergeCell ref="A359:C359"/>
    <mergeCell ref="A412:C412"/>
    <mergeCell ref="A469:C469"/>
    <mergeCell ref="A568:C568"/>
    <mergeCell ref="A689:C689"/>
    <mergeCell ref="A793:C793"/>
    <mergeCell ref="A1005:C1005"/>
    <mergeCell ref="A1177:C1177"/>
    <mergeCell ref="A477:B478"/>
    <mergeCell ref="A654:B655"/>
    <mergeCell ref="A420:B421"/>
    <mergeCell ref="A2286:C2286"/>
    <mergeCell ref="C1953:C1954"/>
    <mergeCell ref="C2011:C2012"/>
    <mergeCell ref="C2082:C2083"/>
    <mergeCell ref="C2110:C2111"/>
    <mergeCell ref="C2169:C2170"/>
    <mergeCell ref="C2251:C2252"/>
    <mergeCell ref="C2272:C2273"/>
    <mergeCell ref="A1243:C1243"/>
    <mergeCell ref="A1276:C1276"/>
    <mergeCell ref="A1358:C1358"/>
    <mergeCell ref="A1419:C1419"/>
    <mergeCell ref="A1555:C1555"/>
    <mergeCell ref="A1740:C1740"/>
    <mergeCell ref="A1812:C1812"/>
    <mergeCell ref="A1827:C1827"/>
    <mergeCell ref="A1850:C1850"/>
    <mergeCell ref="A2302:C2302"/>
    <mergeCell ref="A2324:C2324"/>
    <mergeCell ref="A2342:C2342"/>
    <mergeCell ref="A2358:C2358"/>
    <mergeCell ref="C79:C80"/>
    <mergeCell ref="C228:C229"/>
    <mergeCell ref="C284:C285"/>
    <mergeCell ref="C367:C368"/>
    <mergeCell ref="C420:C421"/>
    <mergeCell ref="C477:C478"/>
    <mergeCell ref="C654:C655"/>
    <mergeCell ref="C697:C698"/>
    <mergeCell ref="C937:C938"/>
    <mergeCell ref="C1101:C1102"/>
    <mergeCell ref="C1185:C1186"/>
    <mergeCell ref="C1251:C1252"/>
    <mergeCell ref="C1286:C1287"/>
    <mergeCell ref="C1367:C1368"/>
    <mergeCell ref="C1427:C1428"/>
    <mergeCell ref="C1713:C1714"/>
    <mergeCell ref="C1748:C1749"/>
    <mergeCell ref="C1835:C1836"/>
    <mergeCell ref="C1864:C1865"/>
    <mergeCell ref="C1901:C1902"/>
    <mergeCell ref="C2294:C2295"/>
    <mergeCell ref="C2316:C2317"/>
    <mergeCell ref="C2350:C2351"/>
    <mergeCell ref="D79:D80"/>
    <mergeCell ref="D228:D229"/>
    <mergeCell ref="D284:D285"/>
    <mergeCell ref="D367:D368"/>
    <mergeCell ref="D420:D421"/>
    <mergeCell ref="D477:D478"/>
    <mergeCell ref="D654:D655"/>
    <mergeCell ref="D697:D698"/>
    <mergeCell ref="D937:D938"/>
    <mergeCell ref="D1101:D1102"/>
    <mergeCell ref="D1185:D1186"/>
    <mergeCell ref="D1251:D1252"/>
    <mergeCell ref="D1286:D1287"/>
    <mergeCell ref="D1367:D1368"/>
    <mergeCell ref="D1427:D1428"/>
    <mergeCell ref="D1713:D1714"/>
    <mergeCell ref="D1748:D1749"/>
    <mergeCell ref="D1835:D1836"/>
    <mergeCell ref="D1864:D1865"/>
    <mergeCell ref="D1901:D1902"/>
    <mergeCell ref="D1953:D1954"/>
    <mergeCell ref="D2011:D2012"/>
    <mergeCell ref="D2082:D2083"/>
    <mergeCell ref="D2110:D2111"/>
    <mergeCell ref="D2169:D2170"/>
    <mergeCell ref="D2251:D2252"/>
    <mergeCell ref="D2272:D2273"/>
    <mergeCell ref="D2294:D2295"/>
    <mergeCell ref="D2316:D2317"/>
    <mergeCell ref="D2350:D2351"/>
    <mergeCell ref="E1367:E1368"/>
    <mergeCell ref="E1427:E1428"/>
    <mergeCell ref="E1713:E1714"/>
    <mergeCell ref="E1748:E1749"/>
    <mergeCell ref="E1835:E1836"/>
    <mergeCell ref="E1864:E1865"/>
    <mergeCell ref="E228:E229"/>
    <mergeCell ref="E284:E285"/>
    <mergeCell ref="E367:E368"/>
    <mergeCell ref="E420:E421"/>
    <mergeCell ref="E477:E478"/>
    <mergeCell ref="E654:E655"/>
    <mergeCell ref="E697:E698"/>
    <mergeCell ref="E937:E938"/>
    <mergeCell ref="E1101:E1102"/>
    <mergeCell ref="E2316:E2317"/>
    <mergeCell ref="E2350:E2351"/>
    <mergeCell ref="A697:B698"/>
    <mergeCell ref="A1185:B1186"/>
    <mergeCell ref="A1101:B1102"/>
    <mergeCell ref="A1367:B1368"/>
    <mergeCell ref="A1427:B1428"/>
    <mergeCell ref="A1251:B1252"/>
    <mergeCell ref="A1286:B1287"/>
    <mergeCell ref="A937:B938"/>
    <mergeCell ref="A2316:B2317"/>
    <mergeCell ref="A2350:B2351"/>
    <mergeCell ref="E1901:E1902"/>
    <mergeCell ref="E1953:E1954"/>
    <mergeCell ref="E2011:E2012"/>
    <mergeCell ref="E2082:E2083"/>
    <mergeCell ref="E2110:E2111"/>
    <mergeCell ref="E2169:E2170"/>
    <mergeCell ref="E2251:E2252"/>
    <mergeCell ref="E2272:E2273"/>
    <mergeCell ref="E2294:E2295"/>
    <mergeCell ref="E1185:E1186"/>
    <mergeCell ref="E1251:E1252"/>
    <mergeCell ref="E1286:E1287"/>
    <mergeCell ref="A228:B229"/>
    <mergeCell ref="A284:B285"/>
    <mergeCell ref="A367:B368"/>
    <mergeCell ref="A1713:B1714"/>
    <mergeCell ref="A1748:B1749"/>
    <mergeCell ref="A1835:B1836"/>
    <mergeCell ref="A2294:B2295"/>
    <mergeCell ref="A2169:B2170"/>
    <mergeCell ref="A2272:B2273"/>
    <mergeCell ref="A2110:B2111"/>
    <mergeCell ref="A2011:B2012"/>
    <mergeCell ref="A2082:B2083"/>
    <mergeCell ref="A2251:B2252"/>
    <mergeCell ref="A1953:B1954"/>
    <mergeCell ref="A1901:B1902"/>
    <mergeCell ref="A1864:B1865"/>
    <mergeCell ref="A1893:C1893"/>
    <mergeCell ref="A1945:C1945"/>
    <mergeCell ref="A2003:C2003"/>
    <mergeCell ref="A2068:C2068"/>
    <mergeCell ref="A2102:C2102"/>
    <mergeCell ref="A2155:C2155"/>
    <mergeCell ref="A2212:C2212"/>
    <mergeCell ref="A2265:C2265"/>
  </mergeCells>
  <phoneticPr fontId="10" type="noConversion"/>
  <printOptions horizontalCentered="1"/>
  <pageMargins left="0.78740157480314998" right="0.78740157480314998" top="0.59055118110236204" bottom="0.59055118110236204" header="0" footer="0"/>
  <pageSetup scale="63" orientation="portrait" useFirstPageNumber="1" verticalDpi="597" r:id="rId1"/>
  <headerFooter alignWithMargins="0">
    <oddHeader>&amp;CPágina &amp;P</oddHeader>
  </headerFooter>
  <rowBreaks count="1" manualBreakCount="1">
    <brk id="69" max="4" man="1"/>
  </rowBreaks>
  <colBreaks count="1" manualBreakCount="1">
    <brk id="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2" tint="-0.249977111117893"/>
  </sheetPr>
  <dimension ref="A1:H241"/>
  <sheetViews>
    <sheetView showGridLines="0" zoomScaleNormal="100" workbookViewId="0">
      <selection activeCell="A59" sqref="A59:XFD60"/>
    </sheetView>
  </sheetViews>
  <sheetFormatPr baseColWidth="10" defaultColWidth="9.109375" defaultRowHeight="10.199999999999999"/>
  <cols>
    <col min="1" max="1" width="12.5546875" style="239" customWidth="1"/>
    <col min="2" max="2" width="6.33203125" style="240" customWidth="1"/>
    <col min="3" max="3" width="39" style="239" customWidth="1"/>
    <col min="4" max="5" width="12.77734375" style="241" customWidth="1"/>
    <col min="6" max="7" width="12.77734375" style="241" hidden="1" customWidth="1"/>
    <col min="8" max="8" width="12.77734375" style="241" customWidth="1"/>
    <col min="9" max="10" width="9.109375" style="239" customWidth="1"/>
    <col min="11" max="16384" width="9.109375" style="239"/>
  </cols>
  <sheetData>
    <row r="1" spans="1:8" ht="15">
      <c r="A1" s="763" t="s">
        <v>16</v>
      </c>
      <c r="B1" s="763"/>
      <c r="C1" s="763"/>
      <c r="D1" s="763"/>
      <c r="E1" s="763"/>
      <c r="F1" s="763"/>
      <c r="G1" s="763"/>
      <c r="H1" s="763"/>
    </row>
    <row r="2" spans="1:8" ht="15">
      <c r="A2" s="242"/>
      <c r="B2" s="242"/>
      <c r="C2" s="242"/>
      <c r="D2" s="242"/>
      <c r="E2" s="242"/>
      <c r="F2" s="242"/>
      <c r="G2" s="242"/>
      <c r="H2" s="242"/>
    </row>
    <row r="3" spans="1:8" ht="15">
      <c r="A3" s="772" t="str">
        <f>+'IND-ESTR-CLASIF '!A69:E69</f>
        <v>MODIFICACIÓN  Nº 01-2025</v>
      </c>
      <c r="B3" s="773"/>
      <c r="C3" s="773"/>
      <c r="D3" s="773"/>
      <c r="E3" s="773"/>
      <c r="F3" s="773"/>
      <c r="G3" s="773"/>
      <c r="H3" s="773"/>
    </row>
    <row r="4" spans="1:8" ht="11.4">
      <c r="A4" s="243"/>
      <c r="B4" s="243"/>
      <c r="C4" s="243"/>
      <c r="D4" s="243"/>
      <c r="E4" s="243"/>
      <c r="F4" s="243"/>
      <c r="G4" s="243"/>
      <c r="H4" s="243"/>
    </row>
    <row r="5" spans="1:8" ht="11.4">
      <c r="A5" s="243"/>
      <c r="B5" s="243"/>
      <c r="C5" s="243"/>
      <c r="D5" s="243"/>
      <c r="E5" s="243"/>
      <c r="F5" s="243"/>
      <c r="G5" s="243"/>
      <c r="H5" s="243"/>
    </row>
    <row r="6" spans="1:8" ht="11.4">
      <c r="A6" s="243"/>
      <c r="B6" s="243"/>
      <c r="C6" s="243"/>
      <c r="D6" s="243"/>
      <c r="E6" s="243"/>
      <c r="F6" s="243"/>
      <c r="G6" s="243"/>
      <c r="H6" s="243"/>
    </row>
    <row r="7" spans="1:8" ht="11.4">
      <c r="A7" s="768" t="s">
        <v>496</v>
      </c>
      <c r="B7" s="768"/>
      <c r="C7" s="768"/>
      <c r="D7" s="768"/>
      <c r="E7" s="768"/>
      <c r="F7" s="768"/>
      <c r="G7" s="768"/>
      <c r="H7" s="768"/>
    </row>
    <row r="8" spans="1:8" ht="11.4">
      <c r="A8" s="768" t="s">
        <v>497</v>
      </c>
      <c r="B8" s="768"/>
      <c r="C8" s="768"/>
      <c r="D8" s="768"/>
      <c r="E8" s="768"/>
      <c r="F8" s="768"/>
      <c r="G8" s="768"/>
      <c r="H8" s="768"/>
    </row>
    <row r="9" spans="1:8" ht="11.4">
      <c r="A9" s="768" t="s">
        <v>498</v>
      </c>
      <c r="B9" s="768"/>
      <c r="C9" s="768"/>
      <c r="D9" s="768"/>
      <c r="E9" s="768"/>
      <c r="F9" s="768"/>
      <c r="G9" s="768"/>
      <c r="H9" s="768"/>
    </row>
    <row r="10" spans="1:8" ht="11.4">
      <c r="A10" s="243"/>
      <c r="B10" s="243"/>
      <c r="C10" s="243"/>
      <c r="D10" s="243"/>
      <c r="E10" s="243"/>
      <c r="F10" s="243"/>
      <c r="G10" s="243"/>
      <c r="H10" s="243"/>
    </row>
    <row r="12" spans="1:8" s="236" customFormat="1" ht="42">
      <c r="A12" s="769" t="s">
        <v>499</v>
      </c>
      <c r="B12" s="769"/>
      <c r="C12" s="769"/>
      <c r="D12" s="244" t="s">
        <v>500</v>
      </c>
      <c r="E12" s="244" t="s">
        <v>501</v>
      </c>
      <c r="F12" s="244" t="s">
        <v>502</v>
      </c>
      <c r="G12" s="244" t="s">
        <v>503</v>
      </c>
      <c r="H12" s="245" t="s">
        <v>504</v>
      </c>
    </row>
    <row r="13" spans="1:8" s="237" customFormat="1" ht="10.5">
      <c r="A13" s="770" t="s">
        <v>505</v>
      </c>
      <c r="B13" s="770"/>
      <c r="C13" s="770"/>
      <c r="D13" s="487">
        <f>SUM(D14:D25)</f>
        <v>-2100000</v>
      </c>
      <c r="E13" s="487">
        <f>SUM(E14:E25)</f>
        <v>-5934873.3300000001</v>
      </c>
      <c r="F13" s="487">
        <f>SUM(F14:F25)</f>
        <v>0</v>
      </c>
      <c r="G13" s="487">
        <f>SUM(G14:G25)</f>
        <v>0</v>
      </c>
      <c r="H13" s="487">
        <f>SUM(H14:H26)</f>
        <v>-8034873.3300000001</v>
      </c>
    </row>
    <row r="14" spans="1:8">
      <c r="A14" s="488"/>
      <c r="B14" s="248"/>
      <c r="C14" s="249"/>
      <c r="D14" s="250"/>
      <c r="E14" s="250"/>
      <c r="F14" s="250"/>
      <c r="G14" s="489"/>
      <c r="H14" s="250"/>
    </row>
    <row r="15" spans="1:8">
      <c r="A15" s="488">
        <v>0</v>
      </c>
      <c r="B15" s="252" t="s">
        <v>25</v>
      </c>
      <c r="C15" s="253"/>
      <c r="D15" s="254">
        <f>+D62</f>
        <v>-2000000</v>
      </c>
      <c r="E15" s="254">
        <f>+E62</f>
        <v>-5934873.3300000001</v>
      </c>
      <c r="F15" s="254">
        <f>+F62</f>
        <v>0</v>
      </c>
      <c r="G15" s="490">
        <f>+G62</f>
        <v>0</v>
      </c>
      <c r="H15" s="254">
        <f>SUM(D15:G15)</f>
        <v>-7934873.3300000001</v>
      </c>
    </row>
    <row r="16" spans="1:8">
      <c r="A16" s="488"/>
      <c r="B16" s="252"/>
      <c r="C16" s="253"/>
      <c r="D16" s="254"/>
      <c r="E16" s="254"/>
      <c r="F16" s="254"/>
      <c r="G16" s="490"/>
      <c r="H16" s="254"/>
    </row>
    <row r="17" spans="1:8">
      <c r="A17" s="488">
        <v>1</v>
      </c>
      <c r="B17" s="252" t="s">
        <v>65</v>
      </c>
      <c r="C17" s="253"/>
      <c r="D17" s="254">
        <f>+D89</f>
        <v>-100000</v>
      </c>
      <c r="E17" s="254">
        <f>+E89</f>
        <v>0</v>
      </c>
      <c r="F17" s="254">
        <f>+F89</f>
        <v>0</v>
      </c>
      <c r="G17" s="490">
        <f>+G89</f>
        <v>0</v>
      </c>
      <c r="H17" s="254">
        <f t="shared" ref="H17:H25" si="0">SUM(D17:G17)</f>
        <v>-100000</v>
      </c>
    </row>
    <row r="18" spans="1:8" hidden="1">
      <c r="A18" s="488"/>
      <c r="B18" s="252"/>
      <c r="C18" s="253"/>
      <c r="D18" s="254"/>
      <c r="E18" s="254"/>
      <c r="F18" s="254"/>
      <c r="G18" s="490"/>
      <c r="H18" s="254"/>
    </row>
    <row r="19" spans="1:8" hidden="1">
      <c r="A19" s="488">
        <v>2</v>
      </c>
      <c r="B19" s="252" t="s">
        <v>506</v>
      </c>
      <c r="C19" s="253"/>
      <c r="D19" s="254">
        <f>+D143</f>
        <v>0</v>
      </c>
      <c r="E19" s="254">
        <f>+E143</f>
        <v>0</v>
      </c>
      <c r="F19" s="254">
        <f>+F143</f>
        <v>0</v>
      </c>
      <c r="G19" s="490">
        <f>+G143</f>
        <v>0</v>
      </c>
      <c r="H19" s="254">
        <f t="shared" si="0"/>
        <v>0</v>
      </c>
    </row>
    <row r="20" spans="1:8" hidden="1">
      <c r="A20" s="488"/>
      <c r="B20" s="252"/>
      <c r="C20" s="253"/>
      <c r="D20" s="254"/>
      <c r="E20" s="254"/>
      <c r="F20" s="254"/>
      <c r="G20" s="490"/>
      <c r="H20" s="254"/>
    </row>
    <row r="21" spans="1:8" hidden="1">
      <c r="A21" s="488">
        <v>5</v>
      </c>
      <c r="B21" s="252" t="s">
        <v>157</v>
      </c>
      <c r="C21" s="253"/>
      <c r="D21" s="254">
        <f>+D181</f>
        <v>0</v>
      </c>
      <c r="E21" s="254">
        <f>+E181</f>
        <v>0</v>
      </c>
      <c r="F21" s="254">
        <f>+F181</f>
        <v>0</v>
      </c>
      <c r="G21" s="490">
        <f>+G181</f>
        <v>0</v>
      </c>
      <c r="H21" s="254">
        <f t="shared" si="0"/>
        <v>0</v>
      </c>
    </row>
    <row r="22" spans="1:8" hidden="1">
      <c r="A22" s="488"/>
      <c r="B22" s="252"/>
      <c r="C22" s="253"/>
      <c r="D22" s="254"/>
      <c r="E22" s="254"/>
      <c r="F22" s="254"/>
      <c r="G22" s="490"/>
      <c r="H22" s="254"/>
    </row>
    <row r="23" spans="1:8" hidden="1">
      <c r="A23" s="488">
        <v>6</v>
      </c>
      <c r="B23" s="252" t="s">
        <v>185</v>
      </c>
      <c r="C23" s="253"/>
      <c r="D23" s="254">
        <f>+D204</f>
        <v>0</v>
      </c>
      <c r="E23" s="254">
        <f>+E204</f>
        <v>0</v>
      </c>
      <c r="F23" s="254">
        <v>0</v>
      </c>
      <c r="G23" s="490">
        <v>0</v>
      </c>
      <c r="H23" s="254">
        <f t="shared" si="0"/>
        <v>0</v>
      </c>
    </row>
    <row r="24" spans="1:8" hidden="1">
      <c r="A24" s="488"/>
      <c r="B24" s="252"/>
      <c r="C24" s="253"/>
      <c r="D24" s="254"/>
      <c r="E24" s="254"/>
      <c r="F24" s="254"/>
      <c r="G24" s="490"/>
      <c r="H24" s="254"/>
    </row>
    <row r="25" spans="1:8" hidden="1">
      <c r="A25" s="491">
        <v>9</v>
      </c>
      <c r="B25" s="256" t="s">
        <v>192</v>
      </c>
      <c r="C25" s="257"/>
      <c r="D25" s="254">
        <f>+D218</f>
        <v>0</v>
      </c>
      <c r="E25" s="254">
        <f>+E218</f>
        <v>0</v>
      </c>
      <c r="F25" s="254">
        <f>+F218</f>
        <v>0</v>
      </c>
      <c r="G25" s="490">
        <f>+G218</f>
        <v>0</v>
      </c>
      <c r="H25" s="254">
        <f t="shared" si="0"/>
        <v>0</v>
      </c>
    </row>
    <row r="26" spans="1:8">
      <c r="A26" s="259"/>
      <c r="B26" s="492"/>
      <c r="C26" s="260"/>
      <c r="D26" s="261"/>
      <c r="E26" s="261"/>
      <c r="F26" s="261"/>
      <c r="G26" s="493"/>
      <c r="H26" s="261"/>
    </row>
    <row r="27" spans="1:8">
      <c r="B27" s="262"/>
      <c r="C27" s="263"/>
      <c r="D27" s="264"/>
      <c r="E27" s="264"/>
      <c r="F27" s="264"/>
      <c r="G27" s="264"/>
      <c r="H27" s="264"/>
    </row>
    <row r="28" spans="1:8">
      <c r="B28" s="262"/>
      <c r="C28" s="263"/>
      <c r="D28" s="264"/>
      <c r="E28" s="264"/>
      <c r="F28" s="264"/>
      <c r="G28" s="264"/>
      <c r="H28" s="264"/>
    </row>
    <row r="29" spans="1:8">
      <c r="B29" s="262"/>
      <c r="C29" s="263"/>
      <c r="D29" s="264"/>
      <c r="E29" s="264"/>
      <c r="F29" s="264"/>
      <c r="G29" s="264"/>
      <c r="H29" s="264"/>
    </row>
    <row r="30" spans="1:8">
      <c r="B30" s="262"/>
      <c r="C30" s="263"/>
      <c r="D30" s="264"/>
      <c r="E30" s="264"/>
      <c r="F30" s="264"/>
      <c r="G30" s="264"/>
      <c r="H30" s="264"/>
    </row>
    <row r="31" spans="1:8">
      <c r="B31" s="262"/>
      <c r="C31" s="263"/>
      <c r="D31" s="264"/>
      <c r="E31" s="264"/>
      <c r="F31" s="264"/>
      <c r="G31" s="264"/>
      <c r="H31" s="264"/>
    </row>
    <row r="32" spans="1:8">
      <c r="B32" s="262"/>
      <c r="C32" s="263"/>
      <c r="D32" s="264"/>
      <c r="E32" s="264"/>
      <c r="F32" s="264"/>
      <c r="G32" s="264"/>
      <c r="H32" s="264"/>
    </row>
    <row r="33" spans="8:8">
      <c r="H33" s="264"/>
    </row>
    <row r="34" spans="8:8">
      <c r="H34" s="264"/>
    </row>
    <row r="35" spans="8:8">
      <c r="H35" s="264"/>
    </row>
    <row r="36" spans="8:8">
      <c r="H36" s="264"/>
    </row>
    <row r="37" spans="8:8">
      <c r="H37" s="264"/>
    </row>
    <row r="38" spans="8:8">
      <c r="H38" s="264"/>
    </row>
    <row r="39" spans="8:8">
      <c r="H39" s="264"/>
    </row>
    <row r="40" spans="8:8">
      <c r="H40" s="264"/>
    </row>
    <row r="41" spans="8:8">
      <c r="H41" s="264"/>
    </row>
    <row r="42" spans="8:8">
      <c r="H42" s="264"/>
    </row>
    <row r="43" spans="8:8">
      <c r="H43" s="264"/>
    </row>
    <row r="44" spans="8:8">
      <c r="H44" s="264"/>
    </row>
    <row r="45" spans="8:8">
      <c r="H45" s="264"/>
    </row>
    <row r="46" spans="8:8">
      <c r="H46" s="264"/>
    </row>
    <row r="47" spans="8:8">
      <c r="H47" s="264"/>
    </row>
    <row r="48" spans="8:8">
      <c r="H48" s="264"/>
    </row>
    <row r="49" spans="1:8" ht="15">
      <c r="A49" s="763" t="s">
        <v>16</v>
      </c>
      <c r="B49" s="763"/>
      <c r="C49" s="763"/>
      <c r="D49" s="763"/>
      <c r="E49" s="763"/>
      <c r="F49" s="763"/>
      <c r="G49" s="763"/>
      <c r="H49" s="763"/>
    </row>
    <row r="50" spans="1:8" ht="15">
      <c r="A50" s="242"/>
      <c r="B50" s="242"/>
      <c r="C50" s="242"/>
      <c r="D50" s="242"/>
      <c r="E50" s="242"/>
      <c r="F50" s="242"/>
      <c r="G50" s="242"/>
      <c r="H50" s="242"/>
    </row>
    <row r="51" spans="1:8" ht="15">
      <c r="A51" s="772" t="s">
        <v>795</v>
      </c>
      <c r="B51" s="773"/>
      <c r="C51" s="773"/>
      <c r="D51" s="773"/>
      <c r="E51" s="773"/>
      <c r="F51" s="773"/>
      <c r="G51" s="773"/>
      <c r="H51" s="773"/>
    </row>
    <row r="52" spans="1:8" ht="11.4">
      <c r="A52" s="243"/>
      <c r="B52" s="243"/>
      <c r="C52" s="243"/>
      <c r="D52" s="243"/>
      <c r="E52" s="243"/>
      <c r="F52" s="243"/>
      <c r="G52" s="243"/>
      <c r="H52" s="243"/>
    </row>
    <row r="53" spans="1:8" ht="11.4">
      <c r="A53" s="243"/>
      <c r="B53" s="243"/>
      <c r="C53" s="243"/>
      <c r="D53" s="243"/>
      <c r="E53" s="243"/>
      <c r="F53" s="243"/>
      <c r="G53" s="243"/>
      <c r="H53" s="243"/>
    </row>
    <row r="54" spans="1:8" ht="11.4">
      <c r="A54" s="243"/>
      <c r="B54" s="243"/>
      <c r="C54" s="243"/>
      <c r="D54" s="243"/>
      <c r="E54" s="243"/>
      <c r="F54" s="243"/>
      <c r="G54" s="243"/>
      <c r="H54" s="243"/>
    </row>
    <row r="55" spans="1:8" ht="11.4">
      <c r="A55" s="768" t="s">
        <v>507</v>
      </c>
      <c r="B55" s="768"/>
      <c r="C55" s="768"/>
      <c r="D55" s="768"/>
      <c r="E55" s="768"/>
      <c r="F55" s="768"/>
      <c r="G55" s="768"/>
      <c r="H55" s="768"/>
    </row>
    <row r="56" spans="1:8" ht="11.4">
      <c r="A56" s="768" t="s">
        <v>508</v>
      </c>
      <c r="B56" s="768"/>
      <c r="C56" s="768"/>
      <c r="D56" s="768"/>
      <c r="E56" s="768"/>
      <c r="F56" s="768"/>
      <c r="G56" s="768"/>
      <c r="H56" s="768"/>
    </row>
    <row r="57" spans="1:8" ht="11.4">
      <c r="A57" s="243"/>
      <c r="B57" s="243"/>
      <c r="C57" s="243"/>
      <c r="D57" s="243"/>
      <c r="E57" s="243"/>
      <c r="F57" s="243"/>
      <c r="G57" s="243"/>
      <c r="H57" s="243"/>
    </row>
    <row r="58" spans="1:8" ht="10.5">
      <c r="B58" s="265"/>
      <c r="C58" s="265"/>
      <c r="D58" s="265"/>
      <c r="E58" s="265"/>
      <c r="F58" s="265"/>
      <c r="G58" s="265"/>
      <c r="H58" s="265"/>
    </row>
    <row r="59" spans="1:8" ht="42">
      <c r="A59" s="771" t="s">
        <v>509</v>
      </c>
      <c r="B59" s="769" t="s">
        <v>499</v>
      </c>
      <c r="C59" s="769"/>
      <c r="D59" s="245" t="s">
        <v>500</v>
      </c>
      <c r="E59" s="245" t="s">
        <v>501</v>
      </c>
      <c r="F59" s="245" t="s">
        <v>502</v>
      </c>
      <c r="G59" s="245" t="s">
        <v>503</v>
      </c>
      <c r="H59" s="245" t="s">
        <v>504</v>
      </c>
    </row>
    <row r="60" spans="1:8" s="238" customFormat="1" ht="10.5">
      <c r="A60" s="771"/>
      <c r="B60" s="770" t="s">
        <v>505</v>
      </c>
      <c r="C60" s="770"/>
      <c r="D60" s="494">
        <f>+D62+D89+D143+D218+D181+D204</f>
        <v>-2100000</v>
      </c>
      <c r="E60" s="494">
        <f>+E62+E89+E143+E218+E181+E204</f>
        <v>-5934873.3300000001</v>
      </c>
      <c r="F60" s="494">
        <f>+F62+F89+F143+F218+F181+F204</f>
        <v>0</v>
      </c>
      <c r="G60" s="494">
        <f>+G62+G89+G143+G218+G181+G204</f>
        <v>0</v>
      </c>
      <c r="H60" s="494">
        <f>+H62+H89+H143+H218+H181+H204</f>
        <v>-8034873.3300000001</v>
      </c>
    </row>
    <row r="61" spans="1:8">
      <c r="A61" s="266"/>
      <c r="B61" s="271"/>
      <c r="C61" s="267"/>
      <c r="D61" s="283"/>
      <c r="E61" s="283"/>
      <c r="F61" s="283"/>
      <c r="G61" s="283"/>
      <c r="H61" s="283"/>
    </row>
    <row r="62" spans="1:8" ht="10.5">
      <c r="A62" s="86" t="s">
        <v>23</v>
      </c>
      <c r="B62" s="87">
        <v>0</v>
      </c>
      <c r="C62" s="269" t="s">
        <v>25</v>
      </c>
      <c r="D62" s="270">
        <f>+D73+D79+D83+D64+D69</f>
        <v>-2000000</v>
      </c>
      <c r="E62" s="270">
        <f>+E73+E79+E83+E64+E69</f>
        <v>-5934873.3300000001</v>
      </c>
      <c r="F62" s="270">
        <f>+F73+F79+F83+F64+F69</f>
        <v>0</v>
      </c>
      <c r="G62" s="270">
        <f>+G73+G79+G83+G64+G69</f>
        <v>0</v>
      </c>
      <c r="H62" s="270">
        <f>+H73+H79+H83+H64+H69</f>
        <v>-7934873.3300000001</v>
      </c>
    </row>
    <row r="63" spans="1:8">
      <c r="A63" s="266"/>
      <c r="B63" s="90"/>
      <c r="C63" s="271"/>
      <c r="D63" s="272"/>
      <c r="E63" s="272"/>
      <c r="F63" s="272"/>
      <c r="G63" s="272"/>
      <c r="H63" s="272"/>
    </row>
    <row r="64" spans="1:8" ht="10.5" hidden="1">
      <c r="A64" s="273" t="s">
        <v>26</v>
      </c>
      <c r="B64" s="274" t="s">
        <v>27</v>
      </c>
      <c r="C64" s="275" t="s">
        <v>28</v>
      </c>
      <c r="D64" s="276">
        <f>SUM(D65:D67)</f>
        <v>0</v>
      </c>
      <c r="E64" s="276">
        <f>SUM(E65:E67)</f>
        <v>0</v>
      </c>
      <c r="F64" s="276">
        <f>SUM(F65:F67)</f>
        <v>0</v>
      </c>
      <c r="G64" s="276">
        <f>SUM(G65:G66)</f>
        <v>0</v>
      </c>
      <c r="H64" s="276">
        <f>SUM(H65:H67)</f>
        <v>0</v>
      </c>
    </row>
    <row r="65" spans="1:8" hidden="1">
      <c r="A65" s="80" t="s">
        <v>26</v>
      </c>
      <c r="B65" s="277" t="s">
        <v>29</v>
      </c>
      <c r="C65" s="278" t="s">
        <v>30</v>
      </c>
      <c r="D65" s="272">
        <f>'IND-ESTR-CLASIF '!D85</f>
        <v>0</v>
      </c>
      <c r="E65" s="272">
        <f>+'IND-ESTR-CLASIF '!D290+'IND-ESTR-CLASIF '!D483+'IND-ESTR-CLASIF '!D703+'IND-ESTR-CLASIF '!D1191+'IND-ESTR-CLASIF '!D1373+'IND-ESTR-CLASIF '!D1433+'IND-ESTR-CLASIF '!D943+'IND-ESTR-CLASIF '!D234+'IND-ESTR-CLASIF '!D373+'IND-ESTR-CLASIF '!D426+'IND-ESTR-CLASIF '!D660+'IND-ESTR-CLASIF '!D1107+'IND-ESTR-CLASIF '!D1754+'IND-ESTR-CLASIF '!D1257</f>
        <v>0</v>
      </c>
      <c r="F65" s="272">
        <f>'IND-ESTR-CLASIF '!D191+'IND-ESTR-CLASIF '!D1959+'IND-ESTR-CLASIF '!D2175+'IND-ESTR-CLASIF '!D2116</f>
        <v>0</v>
      </c>
      <c r="G65" s="272">
        <v>0</v>
      </c>
      <c r="H65" s="272">
        <f>SUM(D65:G65)</f>
        <v>0</v>
      </c>
    </row>
    <row r="66" spans="1:8" hidden="1">
      <c r="A66" s="80" t="s">
        <v>26</v>
      </c>
      <c r="B66" s="277" t="s">
        <v>31</v>
      </c>
      <c r="C66" s="278" t="s">
        <v>32</v>
      </c>
      <c r="D66" s="272">
        <f>+'IND-ESTR-CLASIF '!D86</f>
        <v>0</v>
      </c>
      <c r="E66" s="272">
        <f>-'IND-ESTR-CLASIF '!D1755+'IND-ESTR-CLASIF '!D1434+'IND-ESTR-CLASIF '!D484</f>
        <v>0</v>
      </c>
      <c r="F66" s="272">
        <v>0</v>
      </c>
      <c r="G66" s="272">
        <v>0</v>
      </c>
      <c r="H66" s="272">
        <f>SUM(D66:G66)</f>
        <v>0</v>
      </c>
    </row>
    <row r="67" spans="1:8" hidden="1">
      <c r="A67" s="80" t="s">
        <v>26</v>
      </c>
      <c r="B67" s="277" t="s">
        <v>33</v>
      </c>
      <c r="C67" s="278" t="s">
        <v>426</v>
      </c>
      <c r="D67" s="272">
        <f>+'IND-ESTR-CLASIF '!D87</f>
        <v>0</v>
      </c>
      <c r="E67" s="272">
        <v>0</v>
      </c>
      <c r="F67" s="272">
        <f>+'IND-ESTR-CLASIF '!D1871</f>
        <v>0</v>
      </c>
      <c r="G67" s="272">
        <v>0</v>
      </c>
      <c r="H67" s="272">
        <f>SUM(D67:G67)</f>
        <v>0</v>
      </c>
    </row>
    <row r="68" spans="1:8" hidden="1">
      <c r="A68" s="266"/>
      <c r="B68" s="90"/>
      <c r="C68" s="271"/>
      <c r="D68" s="272"/>
      <c r="E68" s="272"/>
      <c r="F68" s="272"/>
      <c r="G68" s="272"/>
      <c r="H68" s="272"/>
    </row>
    <row r="69" spans="1:8" ht="10.5" hidden="1">
      <c r="A69" s="273" t="s">
        <v>26</v>
      </c>
      <c r="B69" s="285">
        <v>0.02</v>
      </c>
      <c r="C69" s="495" t="s">
        <v>36</v>
      </c>
      <c r="D69" s="276">
        <f>SUM(D70:D71)</f>
        <v>0</v>
      </c>
      <c r="E69" s="276">
        <f t="shared" ref="E69:H69" si="1">SUM(E70:E71)</f>
        <v>0</v>
      </c>
      <c r="F69" s="276">
        <f t="shared" si="1"/>
        <v>0</v>
      </c>
      <c r="G69" s="276">
        <f t="shared" si="1"/>
        <v>0</v>
      </c>
      <c r="H69" s="276">
        <f t="shared" si="1"/>
        <v>0</v>
      </c>
    </row>
    <row r="70" spans="1:8" hidden="1">
      <c r="A70" s="80" t="s">
        <v>26</v>
      </c>
      <c r="B70" s="277" t="s">
        <v>37</v>
      </c>
      <c r="C70" s="278" t="s">
        <v>38</v>
      </c>
      <c r="D70" s="272">
        <f>+-'IND-ESTR-CLASIF '!D90</f>
        <v>0</v>
      </c>
      <c r="E70" s="272">
        <f>+'IND-ESTR-CLASIF '!D1437</f>
        <v>0</v>
      </c>
      <c r="F70" s="272">
        <v>0</v>
      </c>
      <c r="G70" s="272">
        <v>0</v>
      </c>
      <c r="H70" s="272">
        <f>SUM(D70:G70)</f>
        <v>0</v>
      </c>
    </row>
    <row r="71" spans="1:8" hidden="1">
      <c r="A71" s="496" t="s">
        <v>26</v>
      </c>
      <c r="B71" s="411" t="s">
        <v>39</v>
      </c>
      <c r="C71" s="287" t="s">
        <v>40</v>
      </c>
      <c r="D71" s="272">
        <f>+'IND-ESTR-CLASIF '!D91</f>
        <v>0</v>
      </c>
      <c r="E71" s="272"/>
      <c r="F71" s="272"/>
      <c r="G71" s="272"/>
      <c r="H71" s="272">
        <f>SUM(D71:G71)</f>
        <v>0</v>
      </c>
    </row>
    <row r="72" spans="1:8" hidden="1">
      <c r="A72" s="496"/>
      <c r="B72" s="411"/>
      <c r="C72" s="287"/>
      <c r="D72" s="272"/>
      <c r="E72" s="272"/>
      <c r="F72" s="272"/>
      <c r="G72" s="272"/>
      <c r="H72" s="272"/>
    </row>
    <row r="73" spans="1:8" ht="10.5">
      <c r="A73" s="273" t="s">
        <v>26</v>
      </c>
      <c r="B73" s="274" t="s">
        <v>41</v>
      </c>
      <c r="C73" s="275" t="s">
        <v>42</v>
      </c>
      <c r="D73" s="276">
        <f>SUM(D74:D77)</f>
        <v>-2000000</v>
      </c>
      <c r="E73" s="276">
        <f>SUM(E74:E77)</f>
        <v>-5934873.3300000001</v>
      </c>
      <c r="F73" s="276">
        <f>SUM(F74:F77)</f>
        <v>0</v>
      </c>
      <c r="G73" s="276">
        <f>SUM(G74:G75)</f>
        <v>0</v>
      </c>
      <c r="H73" s="276">
        <f>SUM(H74:H77)</f>
        <v>-7934873.3300000001</v>
      </c>
    </row>
    <row r="74" spans="1:8" hidden="1">
      <c r="A74" s="279" t="s">
        <v>26</v>
      </c>
      <c r="B74" s="277" t="s">
        <v>43</v>
      </c>
      <c r="C74" s="271" t="s">
        <v>44</v>
      </c>
      <c r="D74" s="272">
        <f>'IND-ESTR-CLASIF '!D94</f>
        <v>0</v>
      </c>
      <c r="E74" s="272">
        <f>'IND-ESTR-CLASIF '!D237+'IND-ESTR-CLASIF '!D293+'IND-ESTR-CLASIF '!D376+'IND-ESTR-CLASIF '!D429+'IND-ESTR-CLASIF '!D487+'IND-ESTR-CLASIF '!D663+'IND-ESTR-CLASIF '!D706+'IND-ESTR-CLASIF '!D946+'IND-ESTR-CLASIF '!D1110+'IND-ESTR-CLASIF '!D1194-'IND-ESTR-CLASIF '!D1379+'IND-ESTR-CLASIF '!D1440</f>
        <v>0</v>
      </c>
      <c r="F74" s="272">
        <f>+'IND-ESTR-CLASIF '!D1874+'IND-ESTR-CLASIF '!D2088+'IND-ESTR-CLASIF '!D1910</f>
        <v>0</v>
      </c>
      <c r="G74" s="272">
        <v>0</v>
      </c>
      <c r="H74" s="272">
        <f>SUM(D74:G74)</f>
        <v>0</v>
      </c>
    </row>
    <row r="75" spans="1:8" hidden="1">
      <c r="A75" s="279" t="s">
        <v>26</v>
      </c>
      <c r="B75" s="277" t="s">
        <v>45</v>
      </c>
      <c r="C75" s="271" t="s">
        <v>46</v>
      </c>
      <c r="D75" s="272">
        <f>'IND-ESTR-CLASIF '!D95</f>
        <v>0</v>
      </c>
      <c r="E75" s="272">
        <f>'IND-ESTR-CLASIF '!D294+'IND-ESTR-CLASIF '!D488+'IND-ESTR-CLASIF '!D707+'IND-ESTR-CLASIF '!D1195+'IND-ESTR-CLASIF '!D1380+'IND-ESTR-CLASIF '!D1441+'IND-ESTR-CLASIF '!D238+'IND-ESTR-CLASIF '!D378+'IND-ESTR-CLASIF '!D430+'IND-ESTR-CLASIF '!D664+'IND-ESTR-CLASIF '!D947+'IND-ESTR-CLASIF '!D1111+'IND-ESTR-CLASIF '!D1759+'IND-ESTR-CLASIF '!D1264</f>
        <v>0</v>
      </c>
      <c r="F75" s="272">
        <f>+'IND-ESTR-CLASIF '!D1875+'IND-ESTR-CLASIF '!D1963+'IND-ESTR-CLASIF '!D2120+'IND-ESTR-CLASIF '!D2179</f>
        <v>0</v>
      </c>
      <c r="G75" s="272">
        <v>0</v>
      </c>
      <c r="H75" s="272">
        <f>SUM(D75:G75)</f>
        <v>0</v>
      </c>
    </row>
    <row r="76" spans="1:8">
      <c r="A76" s="279" t="s">
        <v>26</v>
      </c>
      <c r="B76" s="277" t="s">
        <v>47</v>
      </c>
      <c r="C76" s="271" t="s">
        <v>48</v>
      </c>
      <c r="D76" s="272">
        <f>+'IND-ESTR-CLASIF '!D96</f>
        <v>-2000000</v>
      </c>
      <c r="E76" s="272">
        <f>+'IND-ESTR-CLASIF '!D239+'IND-ESTR-CLASIF '!D431+'IND-ESTR-CLASIF '!D489+'IND-ESTR-CLASIF '!D708+'IND-ESTR-CLASIF '!D948+'IND-ESTR-CLASIF '!D1381+'IND-ESTR-CLASIF '!D1442</f>
        <v>-5934873.3300000001</v>
      </c>
      <c r="F76" s="272">
        <f>+'IND-ESTR-CLASIF '!D2089+'IND-ESTR-CLASIF '!D1912+'IND-ESTR-CLASIF '!D2180</f>
        <v>0</v>
      </c>
      <c r="G76" s="272">
        <v>0</v>
      </c>
      <c r="H76" s="272">
        <f>SUM(D76:G76)</f>
        <v>-7934873.3300000001</v>
      </c>
    </row>
    <row r="77" spans="1:8" hidden="1">
      <c r="A77" s="279" t="s">
        <v>26</v>
      </c>
      <c r="B77" s="277" t="s">
        <v>342</v>
      </c>
      <c r="C77" s="271" t="s">
        <v>343</v>
      </c>
      <c r="D77" s="272">
        <v>0</v>
      </c>
      <c r="E77" s="272">
        <f>-'IND-ESTR-CLASIF '!D1382+'IND-ESTR-CLASIF '!D666</f>
        <v>0</v>
      </c>
      <c r="F77" s="272">
        <v>0</v>
      </c>
      <c r="G77" s="272"/>
      <c r="H77" s="272">
        <f>SUM(D77:G77)</f>
        <v>0</v>
      </c>
    </row>
    <row r="78" spans="1:8">
      <c r="A78" s="497"/>
      <c r="B78" s="497"/>
      <c r="C78" s="271"/>
      <c r="D78" s="272"/>
      <c r="E78" s="272"/>
      <c r="F78" s="272"/>
      <c r="G78" s="272"/>
      <c r="H78" s="272"/>
    </row>
    <row r="79" spans="1:8" ht="21" hidden="1">
      <c r="A79" s="273" t="s">
        <v>49</v>
      </c>
      <c r="B79" s="274" t="s">
        <v>50</v>
      </c>
      <c r="C79" s="280" t="s">
        <v>403</v>
      </c>
      <c r="D79" s="276">
        <f>SUM(D80:D81)</f>
        <v>0</v>
      </c>
      <c r="E79" s="276">
        <f>SUM(E80:E81)</f>
        <v>0</v>
      </c>
      <c r="F79" s="276">
        <f>SUM(F80:F81)</f>
        <v>0</v>
      </c>
      <c r="G79" s="276">
        <f>SUM(G80:G81)</f>
        <v>0</v>
      </c>
      <c r="H79" s="276">
        <f>SUM(H80:H81)</f>
        <v>0</v>
      </c>
    </row>
    <row r="80" spans="1:8" ht="20.399999999999999" hidden="1">
      <c r="A80" s="279" t="s">
        <v>49</v>
      </c>
      <c r="B80" s="277" t="s">
        <v>52</v>
      </c>
      <c r="C80" s="281" t="s">
        <v>262</v>
      </c>
      <c r="D80" s="282">
        <f>'IND-ESTR-CLASIF '!D99</f>
        <v>0</v>
      </c>
      <c r="E80" s="282">
        <f>'IND-ESTR-CLASIF '!D297+'IND-ESTR-CLASIF '!D492+'IND-ESTR-CLASIF '!D711+'IND-ESTR-CLASIF '!D1199+'IND-ESTR-CLASIF '!D1385+'IND-ESTR-CLASIF '!D1445+'IND-ESTR-CLASIF '!D242+'IND-ESTR-CLASIF '!D381+'IND-ESTR-CLASIF '!D434+'IND-ESTR-CLASIF '!D669+'IND-ESTR-CLASIF '!D951+'IND-ESTR-CLASIF '!D1114+'IND-ESTR-CLASIF '!D1763+'IND-ESTR-CLASIF '!D1268</f>
        <v>0</v>
      </c>
      <c r="F80" s="282">
        <f>+'IND-ESTR-CLASIF '!D1878+'IND-ESTR-CLASIF '!D1966+'IND-ESTR-CLASIF '!D2124+'IND-ESTR-CLASIF '!D2183</f>
        <v>0</v>
      </c>
      <c r="G80" s="282">
        <v>0</v>
      </c>
      <c r="H80" s="282">
        <f>SUM(D80:G80)</f>
        <v>0</v>
      </c>
    </row>
    <row r="81" spans="1:8" ht="20.399999999999999" hidden="1">
      <c r="A81" s="279" t="s">
        <v>49</v>
      </c>
      <c r="B81" s="277" t="s">
        <v>54</v>
      </c>
      <c r="C81" s="281" t="s">
        <v>55</v>
      </c>
      <c r="D81" s="282">
        <f>'IND-ESTR-CLASIF '!D100</f>
        <v>0</v>
      </c>
      <c r="E81" s="282">
        <f>+'IND-ESTR-CLASIF '!D298+'IND-ESTR-CLASIF '!D493+'IND-ESTR-CLASIF '!D712+'IND-ESTR-CLASIF '!D1200+'IND-ESTR-CLASIF '!D1386+'IND-ESTR-CLASIF '!D1446+'IND-ESTR-CLASIF '!D243+'IND-ESTR-CLASIF '!D382+'IND-ESTR-CLASIF '!D435+'IND-ESTR-CLASIF '!D670+'IND-ESTR-CLASIF '!D952+'IND-ESTR-CLASIF '!D1115+'IND-ESTR-CLASIF '!D1764+'IND-ESTR-CLASIF '!D1269</f>
        <v>0</v>
      </c>
      <c r="F81" s="282">
        <f>'IND-ESTR-CLASIF '!D1879+'IND-ESTR-CLASIF '!D1967+'IND-ESTR-CLASIF '!D2125+'IND-ESTR-CLASIF '!D2184</f>
        <v>0</v>
      </c>
      <c r="G81" s="282">
        <v>0</v>
      </c>
      <c r="H81" s="282">
        <f>SUM(D81:G81)</f>
        <v>0</v>
      </c>
    </row>
    <row r="82" spans="1:8" hidden="1">
      <c r="A82" s="266"/>
      <c r="B82" s="277"/>
      <c r="C82" s="271"/>
      <c r="D82" s="272"/>
      <c r="E82" s="272"/>
      <c r="F82" s="272"/>
      <c r="G82" s="272"/>
      <c r="H82" s="272"/>
    </row>
    <row r="83" spans="1:8" ht="31.5" hidden="1">
      <c r="A83" s="273" t="s">
        <v>49</v>
      </c>
      <c r="B83" s="274" t="s">
        <v>56</v>
      </c>
      <c r="C83" s="280" t="s">
        <v>57</v>
      </c>
      <c r="D83" s="276">
        <f>SUM(D84:D86)</f>
        <v>0</v>
      </c>
      <c r="E83" s="276">
        <f>SUM(E84:E86)</f>
        <v>0</v>
      </c>
      <c r="F83" s="276">
        <f>SUM(F84:F86)</f>
        <v>0</v>
      </c>
      <c r="G83" s="276">
        <f>SUM(G84:G86)</f>
        <v>0</v>
      </c>
      <c r="H83" s="276">
        <f>SUM(H84:H86)</f>
        <v>0</v>
      </c>
    </row>
    <row r="84" spans="1:8" ht="20.399999999999999" hidden="1">
      <c r="A84" s="279" t="s">
        <v>49</v>
      </c>
      <c r="B84" s="277" t="s">
        <v>58</v>
      </c>
      <c r="C84" s="281" t="s">
        <v>59</v>
      </c>
      <c r="D84" s="272">
        <f>'IND-ESTR-CLASIF '!D103</f>
        <v>0</v>
      </c>
      <c r="E84" s="272">
        <f>+'IND-ESTR-CLASIF '!D301+'IND-ESTR-CLASIF '!D496+'IND-ESTR-CLASIF '!D715+'IND-ESTR-CLASIF '!D1203+'IND-ESTR-CLASIF '!D1389+'IND-ESTR-CLASIF '!D1449+'IND-ESTR-CLASIF '!D246+'IND-ESTR-CLASIF '!D385+'IND-ESTR-CLASIF '!D438+'IND-ESTR-CLASIF '!D673+'IND-ESTR-CLASIF '!D955+'IND-ESTR-CLASIF '!D1118+'IND-ESTR-CLASIF '!D1767++'IND-ESTR-CLASIF '!D1272</f>
        <v>0</v>
      </c>
      <c r="F84" s="272">
        <f>+'IND-ESTR-CLASIF '!D1882+'IND-ESTR-CLASIF '!D1970+'IND-ESTR-CLASIF '!D2128+'IND-ESTR-CLASIF '!D2187</f>
        <v>0</v>
      </c>
      <c r="G84" s="272">
        <v>0</v>
      </c>
      <c r="H84" s="272">
        <f>SUM(D84:G84)</f>
        <v>0</v>
      </c>
    </row>
    <row r="85" spans="1:8" ht="20.399999999999999" hidden="1">
      <c r="A85" s="279" t="s">
        <v>49</v>
      </c>
      <c r="B85" s="277" t="s">
        <v>60</v>
      </c>
      <c r="C85" s="281" t="s">
        <v>263</v>
      </c>
      <c r="D85" s="272">
        <f>'IND-ESTR-CLASIF '!D104</f>
        <v>0</v>
      </c>
      <c r="E85" s="272">
        <f>+'IND-ESTR-CLASIF '!D302+'IND-ESTR-CLASIF '!D497+'IND-ESTR-CLASIF '!D716+'IND-ESTR-CLASIF '!D1204+'IND-ESTR-CLASIF '!D1390+'IND-ESTR-CLASIF '!D1450+'IND-ESTR-CLASIF '!D247+'IND-ESTR-CLASIF '!D386+'IND-ESTR-CLASIF '!D439+'IND-ESTR-CLASIF '!D674+'IND-ESTR-CLASIF '!D956+'IND-ESTR-CLASIF '!D1119+'IND-ESTR-CLASIF '!D1768+'IND-ESTR-CLASIF '!D1273</f>
        <v>0</v>
      </c>
      <c r="F85" s="272">
        <f>+'IND-ESTR-CLASIF '!D1883+'IND-ESTR-CLASIF '!D1971+'IND-ESTR-CLASIF '!D2129+'IND-ESTR-CLASIF '!D2188</f>
        <v>0</v>
      </c>
      <c r="G85" s="272">
        <v>0</v>
      </c>
      <c r="H85" s="272">
        <f>SUM(D85:G85)</f>
        <v>0</v>
      </c>
    </row>
    <row r="86" spans="1:8" hidden="1">
      <c r="A86" s="279" t="s">
        <v>49</v>
      </c>
      <c r="B86" s="277" t="s">
        <v>62</v>
      </c>
      <c r="C86" s="281" t="s">
        <v>63</v>
      </c>
      <c r="D86" s="272">
        <f>'IND-ESTR-CLASIF '!D105</f>
        <v>0</v>
      </c>
      <c r="E86" s="272">
        <f>'IND-ESTR-CLASIF '!D303+'IND-ESTR-CLASIF '!D498+'IND-ESTR-CLASIF '!D717+'IND-ESTR-CLASIF '!D1205+'IND-ESTR-CLASIF '!D1391+'IND-ESTR-CLASIF '!D1451+'IND-ESTR-CLASIF '!D248+'IND-ESTR-CLASIF '!D387+'IND-ESTR-CLASIF '!D440+'IND-ESTR-CLASIF '!D675+'IND-ESTR-CLASIF '!D957+'IND-ESTR-CLASIF '!D1120+'IND-ESTR-CLASIF '!D1769+'IND-ESTR-CLASIF '!D1274</f>
        <v>0</v>
      </c>
      <c r="F86" s="272">
        <f>'IND-ESTR-CLASIF '!D1884+'IND-ESTR-CLASIF '!D1972+'IND-ESTR-CLASIF '!D2130+'IND-ESTR-CLASIF '!D2189</f>
        <v>0</v>
      </c>
      <c r="G86" s="272">
        <v>0</v>
      </c>
      <c r="H86" s="272">
        <f>SUM(D86:G86)</f>
        <v>0</v>
      </c>
    </row>
    <row r="87" spans="1:8" hidden="1">
      <c r="A87" s="266"/>
      <c r="B87" s="271"/>
      <c r="C87" s="271"/>
      <c r="D87" s="283"/>
      <c r="E87" s="283"/>
      <c r="F87" s="283"/>
      <c r="G87" s="283"/>
      <c r="H87" s="283"/>
    </row>
    <row r="88" spans="1:8">
      <c r="A88" s="266"/>
      <c r="B88" s="271"/>
      <c r="C88" s="271"/>
      <c r="D88" s="283"/>
      <c r="E88" s="283"/>
      <c r="F88" s="283"/>
      <c r="G88" s="283"/>
      <c r="H88" s="283"/>
    </row>
    <row r="89" spans="1:8" ht="10.5">
      <c r="A89" s="86" t="s">
        <v>64</v>
      </c>
      <c r="B89" s="284" t="s">
        <v>205</v>
      </c>
      <c r="C89" s="498" t="s">
        <v>65</v>
      </c>
      <c r="D89" s="89">
        <f>+D91+D102+D110+D119+D122+D125+D129+D97+D139</f>
        <v>-100000</v>
      </c>
      <c r="E89" s="89">
        <f>+E91+E102+E110+E119+E122+E125+E129+E97+E139</f>
        <v>0</v>
      </c>
      <c r="F89" s="89">
        <f>+F91+F102+F110+F119+F122+F125+F129+F97</f>
        <v>0</v>
      </c>
      <c r="G89" s="89">
        <f>+G91+G102+G110+G119+G122+G125+G129+G97</f>
        <v>0</v>
      </c>
      <c r="H89" s="89">
        <f>+H91+H102+H110+H119+H122+H125+H129+H97+H139</f>
        <v>-100000</v>
      </c>
    </row>
    <row r="90" spans="1:8">
      <c r="A90" s="266"/>
      <c r="B90" s="277"/>
      <c r="C90" s="278"/>
      <c r="D90" s="81"/>
      <c r="E90" s="81"/>
      <c r="F90" s="81"/>
      <c r="G90" s="81"/>
      <c r="H90" s="81"/>
    </row>
    <row r="91" spans="1:8" ht="10.5" hidden="1">
      <c r="A91" s="273" t="s">
        <v>64</v>
      </c>
      <c r="B91" s="274" t="s">
        <v>66</v>
      </c>
      <c r="C91" s="280" t="s">
        <v>67</v>
      </c>
      <c r="D91" s="276">
        <f>SUM(D92:D95)</f>
        <v>0</v>
      </c>
      <c r="E91" s="276">
        <f t="shared" ref="E91:F91" si="2">SUM(E92:E95)</f>
        <v>0</v>
      </c>
      <c r="F91" s="276">
        <f t="shared" si="2"/>
        <v>0</v>
      </c>
      <c r="G91" s="276">
        <f t="shared" ref="G91:H91" si="3">SUM(G92:G95)</f>
        <v>0</v>
      </c>
      <c r="H91" s="276">
        <f t="shared" si="3"/>
        <v>0</v>
      </c>
    </row>
    <row r="92" spans="1:8" hidden="1">
      <c r="A92" s="80" t="s">
        <v>64</v>
      </c>
      <c r="B92" s="90" t="s">
        <v>68</v>
      </c>
      <c r="C92" s="278" t="s">
        <v>69</v>
      </c>
      <c r="D92" s="81">
        <f>+'IND-ESTR-CLASIF '!D111</f>
        <v>0</v>
      </c>
      <c r="E92" s="81">
        <v>0</v>
      </c>
      <c r="F92" s="81">
        <v>0</v>
      </c>
      <c r="G92" s="81"/>
      <c r="H92" s="81">
        <f>SUM(D92:G92)</f>
        <v>0</v>
      </c>
    </row>
    <row r="93" spans="1:8" hidden="1">
      <c r="A93" s="80" t="s">
        <v>64</v>
      </c>
      <c r="B93" s="90" t="s">
        <v>70</v>
      </c>
      <c r="C93" s="278" t="s">
        <v>71</v>
      </c>
      <c r="D93" s="81">
        <f>+'IND-ESTR-CLASIF '!D112</f>
        <v>0</v>
      </c>
      <c r="E93" s="81">
        <f>+'IND-ESTR-CLASIF '!D1457+'IND-ESTR-CLASIF '!D963+'IND-ESTR-CLASIF '!D723+'IND-ESTR-CLASIF '!D1211+'IND-ESTR-CLASIF '!D309+'IND-ESTR-CLASIF '!D1719</f>
        <v>0</v>
      </c>
      <c r="F93" s="81">
        <f>+'IND-ESTR-CLASIF '!D2039</f>
        <v>0</v>
      </c>
      <c r="G93" s="81">
        <v>0</v>
      </c>
      <c r="H93" s="81">
        <f>SUM(D93:G93)</f>
        <v>0</v>
      </c>
    </row>
    <row r="94" spans="1:8" hidden="1">
      <c r="A94" s="80" t="s">
        <v>64</v>
      </c>
      <c r="B94" s="90" t="s">
        <v>330</v>
      </c>
      <c r="C94" s="278" t="s">
        <v>331</v>
      </c>
      <c r="D94" s="81">
        <v>0</v>
      </c>
      <c r="E94" s="81">
        <f>+'IND-ESTR-CLASIF '!D1127+'IND-ESTR-CLASIF '!D1397</f>
        <v>0</v>
      </c>
      <c r="F94" s="81">
        <v>0</v>
      </c>
      <c r="G94" s="81">
        <v>0</v>
      </c>
      <c r="H94" s="81">
        <f>SUM(D94:G94)</f>
        <v>0</v>
      </c>
    </row>
    <row r="95" spans="1:8" hidden="1">
      <c r="A95" s="80" t="s">
        <v>64</v>
      </c>
      <c r="B95" s="90" t="s">
        <v>277</v>
      </c>
      <c r="C95" s="278" t="s">
        <v>278</v>
      </c>
      <c r="D95" s="81">
        <v>0</v>
      </c>
      <c r="E95" s="81">
        <f>+'IND-ESTR-CLASIF '!D724</f>
        <v>0</v>
      </c>
      <c r="F95" s="81">
        <v>0</v>
      </c>
      <c r="G95" s="81">
        <v>0</v>
      </c>
      <c r="H95" s="81">
        <f>SUM(D95:G95)</f>
        <v>0</v>
      </c>
    </row>
    <row r="96" spans="1:8" hidden="1">
      <c r="A96" s="266"/>
      <c r="B96" s="277"/>
      <c r="C96" s="278"/>
      <c r="D96" s="81"/>
      <c r="E96" s="81"/>
      <c r="F96" s="81"/>
      <c r="G96" s="81"/>
      <c r="H96" s="81"/>
    </row>
    <row r="97" spans="1:8" ht="10.8" hidden="1" customHeight="1">
      <c r="A97" s="273" t="s">
        <v>64</v>
      </c>
      <c r="B97" s="274" t="s">
        <v>72</v>
      </c>
      <c r="C97" s="280" t="s">
        <v>73</v>
      </c>
      <c r="D97" s="276">
        <f>SUM(D98:D100)</f>
        <v>0</v>
      </c>
      <c r="E97" s="276">
        <f>SUM(E98:E100)</f>
        <v>0</v>
      </c>
      <c r="F97" s="276">
        <f>SUM(F99:F100)</f>
        <v>0</v>
      </c>
      <c r="G97" s="276">
        <f>SUM(G99:G100)</f>
        <v>0</v>
      </c>
      <c r="H97" s="276">
        <f>SUM(H98:H100)</f>
        <v>0</v>
      </c>
    </row>
    <row r="98" spans="1:8" ht="10.8" hidden="1" customHeight="1">
      <c r="A98" s="266" t="s">
        <v>64</v>
      </c>
      <c r="B98" s="277" t="s">
        <v>358</v>
      </c>
      <c r="C98" s="278" t="s">
        <v>359</v>
      </c>
      <c r="D98" s="272">
        <v>0</v>
      </c>
      <c r="E98" s="272">
        <f>+'IND-ESTR-CLASIF '!D1460</f>
        <v>0</v>
      </c>
      <c r="F98" s="81">
        <v>0</v>
      </c>
      <c r="G98" s="81">
        <v>0</v>
      </c>
      <c r="H98" s="81">
        <f>SUM(D98:G98)</f>
        <v>0</v>
      </c>
    </row>
    <row r="99" spans="1:8" ht="10.8" hidden="1" customHeight="1">
      <c r="A99" s="266" t="s">
        <v>64</v>
      </c>
      <c r="B99" s="277" t="s">
        <v>74</v>
      </c>
      <c r="C99" s="278" t="s">
        <v>75</v>
      </c>
      <c r="D99" s="81">
        <f>+'IND-ESTR-CLASIF '!D115</f>
        <v>0</v>
      </c>
      <c r="E99" s="81">
        <f>+'IND-ESTR-CLASIF '!D1130</f>
        <v>0</v>
      </c>
      <c r="F99" s="81">
        <v>0</v>
      </c>
      <c r="G99" s="81">
        <v>0</v>
      </c>
      <c r="H99" s="81">
        <f>SUM(D99:G99)</f>
        <v>0</v>
      </c>
    </row>
    <row r="100" spans="1:8" ht="10.8" hidden="1" customHeight="1">
      <c r="A100" s="266" t="s">
        <v>64</v>
      </c>
      <c r="B100" s="277" t="s">
        <v>76</v>
      </c>
      <c r="C100" s="278" t="s">
        <v>77</v>
      </c>
      <c r="D100" s="81">
        <f>+'IND-ESTR-CLASIF '!D116</f>
        <v>0</v>
      </c>
      <c r="E100" s="81">
        <f>+'IND-ESTR-CLASIF '!D504+'IND-ESTR-CLASIF '!D1131</f>
        <v>0</v>
      </c>
      <c r="F100" s="81">
        <v>0</v>
      </c>
      <c r="G100" s="81">
        <v>0</v>
      </c>
      <c r="H100" s="81">
        <f>SUM(D100:G100)</f>
        <v>0</v>
      </c>
    </row>
    <row r="101" spans="1:8" ht="10.8" hidden="1" customHeight="1">
      <c r="A101" s="266"/>
      <c r="B101" s="277"/>
      <c r="C101" s="278"/>
      <c r="D101" s="81"/>
      <c r="E101" s="81"/>
      <c r="F101" s="81"/>
      <c r="G101" s="81"/>
      <c r="H101" s="81"/>
    </row>
    <row r="102" spans="1:8" ht="10.8" hidden="1" customHeight="1">
      <c r="A102" s="273" t="s">
        <v>64</v>
      </c>
      <c r="B102" s="285" t="s">
        <v>279</v>
      </c>
      <c r="C102" s="286" t="s">
        <v>78</v>
      </c>
      <c r="D102" s="276">
        <f>SUM(D103:D108)</f>
        <v>0</v>
      </c>
      <c r="E102" s="276">
        <f>SUM(E103:E108)</f>
        <v>0</v>
      </c>
      <c r="F102" s="276">
        <f>SUM(F103:F108)</f>
        <v>0</v>
      </c>
      <c r="G102" s="276">
        <f>SUM(G103:G108)</f>
        <v>0</v>
      </c>
      <c r="H102" s="276">
        <f>SUM(H103:H108)</f>
        <v>0</v>
      </c>
    </row>
    <row r="103" spans="1:8" ht="10.8" hidden="1" customHeight="1">
      <c r="A103" s="279" t="s">
        <v>64</v>
      </c>
      <c r="B103" s="277" t="s">
        <v>79</v>
      </c>
      <c r="C103" s="281" t="s">
        <v>80</v>
      </c>
      <c r="D103" s="81">
        <f>+'IND-ESTR-CLASIF '!D119</f>
        <v>0</v>
      </c>
      <c r="E103" s="81">
        <f>+'IND-ESTR-CLASIF '!D966+'IND-ESTR-CLASIF '!D727+'IND-ESTR-CLASIF '!D312+'IND-ESTR-CLASIF '!D1775+'IND-ESTR-CLASIF '!D1463+'IND-ESTR-CLASIF '!D1134</f>
        <v>0</v>
      </c>
      <c r="F103" s="81">
        <f>+'IND-ESTR-CLASIF '!D2195</f>
        <v>0</v>
      </c>
      <c r="G103" s="81">
        <v>0</v>
      </c>
      <c r="H103" s="81">
        <f t="shared" ref="H103:H108" si="4">SUM(D103:G103)</f>
        <v>0</v>
      </c>
    </row>
    <row r="104" spans="1:8" ht="10.8" hidden="1" customHeight="1">
      <c r="A104" s="279" t="s">
        <v>64</v>
      </c>
      <c r="B104" s="90" t="s">
        <v>214</v>
      </c>
      <c r="C104" s="271" t="s">
        <v>215</v>
      </c>
      <c r="D104" s="81">
        <v>0</v>
      </c>
      <c r="E104" s="81">
        <f>+'IND-ESTR-CLASIF '!D728+'IND-ESTR-CLASIF '!D313+'IND-ESTR-CLASIF '!D1135+'IND-ESTR-CLASIF '!D1315</f>
        <v>0</v>
      </c>
      <c r="F104" s="81">
        <v>0</v>
      </c>
      <c r="G104" s="81">
        <v>0</v>
      </c>
      <c r="H104" s="81">
        <f t="shared" si="4"/>
        <v>0</v>
      </c>
    </row>
    <row r="105" spans="1:8" ht="10.8" hidden="1" customHeight="1">
      <c r="A105" s="279" t="s">
        <v>64</v>
      </c>
      <c r="B105" s="277" t="s">
        <v>81</v>
      </c>
      <c r="C105" s="281" t="s">
        <v>82</v>
      </c>
      <c r="D105" s="81">
        <f>-'IND-ESTR-CLASIF '!D120</f>
        <v>0</v>
      </c>
      <c r="E105" s="81">
        <f>+'IND-ESTR-CLASIF '!D1464+'IND-ESTR-CLASIF '!D78+-'IND-ESTR-CLASIF '!D314+'IND-ESTR-CLASIF '!D729</f>
        <v>0</v>
      </c>
      <c r="F105" s="81">
        <v>0</v>
      </c>
      <c r="G105" s="81">
        <v>0</v>
      </c>
      <c r="H105" s="81">
        <f t="shared" si="4"/>
        <v>0</v>
      </c>
    </row>
    <row r="106" spans="1:8" ht="10.8" hidden="1" customHeight="1">
      <c r="A106" s="279" t="s">
        <v>64</v>
      </c>
      <c r="B106" s="277" t="s">
        <v>83</v>
      </c>
      <c r="C106" s="281" t="s">
        <v>84</v>
      </c>
      <c r="D106" s="81">
        <f>-'IND-ESTR-CLASIF '!D121</f>
        <v>0</v>
      </c>
      <c r="E106" s="81">
        <v>0</v>
      </c>
      <c r="F106" s="81">
        <v>0</v>
      </c>
      <c r="G106" s="81">
        <v>0</v>
      </c>
      <c r="H106" s="81">
        <f t="shared" si="4"/>
        <v>0</v>
      </c>
    </row>
    <row r="107" spans="1:8" ht="20.399999999999999" hidden="1">
      <c r="A107" s="279" t="s">
        <v>64</v>
      </c>
      <c r="B107" s="277" t="s">
        <v>85</v>
      </c>
      <c r="C107" s="281" t="s">
        <v>86</v>
      </c>
      <c r="D107" s="81">
        <f>-'IND-ESTR-CLASIF '!D122</f>
        <v>0</v>
      </c>
      <c r="E107" s="81">
        <v>0</v>
      </c>
      <c r="F107" s="81">
        <v>0</v>
      </c>
      <c r="G107" s="81">
        <v>0</v>
      </c>
      <c r="H107" s="81">
        <f t="shared" si="4"/>
        <v>0</v>
      </c>
    </row>
    <row r="108" spans="1:8" ht="10.8" hidden="1" customHeight="1">
      <c r="A108" s="279" t="s">
        <v>64</v>
      </c>
      <c r="B108" s="277" t="s">
        <v>87</v>
      </c>
      <c r="C108" s="281" t="s">
        <v>88</v>
      </c>
      <c r="D108" s="81">
        <f>+'IND-ESTR-CLASIF '!D123</f>
        <v>0</v>
      </c>
      <c r="E108" s="81">
        <v>0</v>
      </c>
      <c r="F108" s="81">
        <v>0</v>
      </c>
      <c r="G108" s="81">
        <v>0</v>
      </c>
      <c r="H108" s="81">
        <f t="shared" si="4"/>
        <v>0</v>
      </c>
    </row>
    <row r="109" spans="1:8" ht="10.8" hidden="1" customHeight="1">
      <c r="A109" s="266"/>
      <c r="B109" s="277"/>
      <c r="C109" s="278"/>
      <c r="D109" s="81"/>
      <c r="E109" s="81"/>
      <c r="F109" s="81"/>
      <c r="G109" s="81"/>
      <c r="H109" s="81"/>
    </row>
    <row r="110" spans="1:8" ht="10.8" hidden="1" customHeight="1">
      <c r="A110" s="273" t="s">
        <v>64</v>
      </c>
      <c r="B110" s="274" t="s">
        <v>89</v>
      </c>
      <c r="C110" s="280" t="s">
        <v>90</v>
      </c>
      <c r="D110" s="276">
        <f>SUM(D111:D117)</f>
        <v>0</v>
      </c>
      <c r="E110" s="276">
        <f>SUM(E111:E117)</f>
        <v>0</v>
      </c>
      <c r="F110" s="276">
        <f>SUM(F111:F117)</f>
        <v>0</v>
      </c>
      <c r="G110" s="276">
        <f>SUM(G111:G117)</f>
        <v>0</v>
      </c>
      <c r="H110" s="276">
        <f>SUM(H111:H117)</f>
        <v>0</v>
      </c>
    </row>
    <row r="111" spans="1:8" ht="10.8" hidden="1" customHeight="1">
      <c r="A111" s="279" t="s">
        <v>64</v>
      </c>
      <c r="B111" s="90" t="s">
        <v>360</v>
      </c>
      <c r="C111" s="271" t="s">
        <v>361</v>
      </c>
      <c r="D111" s="81">
        <v>0</v>
      </c>
      <c r="E111" s="81">
        <f>+'IND-ESTR-CLASIF '!D1467</f>
        <v>0</v>
      </c>
      <c r="F111" s="81">
        <v>0</v>
      </c>
      <c r="G111" s="81">
        <v>0</v>
      </c>
      <c r="H111" s="81">
        <f t="shared" ref="H111:H117" si="5">SUM(D111:G111)</f>
        <v>0</v>
      </c>
    </row>
    <row r="112" spans="1:8" ht="10.8" hidden="1" customHeight="1">
      <c r="A112" s="279" t="s">
        <v>64</v>
      </c>
      <c r="B112" s="90" t="s">
        <v>245</v>
      </c>
      <c r="C112" s="271" t="s">
        <v>246</v>
      </c>
      <c r="D112" s="81">
        <v>0</v>
      </c>
      <c r="E112" s="81">
        <f>+'IND-ESTR-CLASIF '!D507</f>
        <v>0</v>
      </c>
      <c r="F112" s="81">
        <v>0</v>
      </c>
      <c r="G112" s="81">
        <v>0</v>
      </c>
      <c r="H112" s="81">
        <f t="shared" si="5"/>
        <v>0</v>
      </c>
    </row>
    <row r="113" spans="1:8" ht="10.8" hidden="1" customHeight="1">
      <c r="A113" s="279" t="s">
        <v>64</v>
      </c>
      <c r="B113" s="90" t="s">
        <v>207</v>
      </c>
      <c r="C113" s="271" t="s">
        <v>216</v>
      </c>
      <c r="D113" s="81">
        <v>0</v>
      </c>
      <c r="E113" s="81">
        <f>+'IND-ESTR-CLASIF '!D254+'IND-ESTR-CLASIF '!D508+'IND-ESTR-CLASIF '!D1468+'IND-ESTR-CLASIF '!D317+'IND-ESTR-CLASIF '!D732+'IND-ESTR-CLASIF '!D1138</f>
        <v>0</v>
      </c>
      <c r="F113" s="81">
        <f>+'IND-ESTR-CLASIF '!D2278</f>
        <v>0</v>
      </c>
      <c r="G113" s="81">
        <v>0</v>
      </c>
      <c r="H113" s="81">
        <f t="shared" si="5"/>
        <v>0</v>
      </c>
    </row>
    <row r="114" spans="1:8" ht="10.8" hidden="1" customHeight="1">
      <c r="A114" s="279" t="s">
        <v>64</v>
      </c>
      <c r="B114" s="90" t="s">
        <v>91</v>
      </c>
      <c r="C114" s="271" t="s">
        <v>92</v>
      </c>
      <c r="D114" s="81">
        <f>+'IND-ESTR-CLASIF '!D126</f>
        <v>0</v>
      </c>
      <c r="E114" s="81">
        <f>+'IND-ESTR-CLASIF '!D1469+'IND-ESTR-CLASIF '!D255</f>
        <v>0</v>
      </c>
      <c r="F114" s="81">
        <v>0</v>
      </c>
      <c r="G114" s="81">
        <v>0</v>
      </c>
      <c r="H114" s="81">
        <f t="shared" si="5"/>
        <v>0</v>
      </c>
    </row>
    <row r="115" spans="1:8" ht="10.8" hidden="1" customHeight="1">
      <c r="A115" s="279" t="s">
        <v>64</v>
      </c>
      <c r="B115" s="90" t="s">
        <v>93</v>
      </c>
      <c r="C115" s="271" t="s">
        <v>94</v>
      </c>
      <c r="D115" s="81">
        <f>+'IND-ESTR-CLASIF '!D127</f>
        <v>0</v>
      </c>
      <c r="E115" s="81">
        <f>+'IND-ESTR-CLASIF '!D509</f>
        <v>0</v>
      </c>
      <c r="F115" s="81">
        <v>0</v>
      </c>
      <c r="G115" s="81">
        <v>0</v>
      </c>
      <c r="H115" s="81">
        <f t="shared" si="5"/>
        <v>0</v>
      </c>
    </row>
    <row r="116" spans="1:8" ht="10.8" hidden="1" customHeight="1">
      <c r="A116" s="279" t="s">
        <v>64</v>
      </c>
      <c r="B116" s="90" t="s">
        <v>95</v>
      </c>
      <c r="C116" s="271" t="s">
        <v>96</v>
      </c>
      <c r="D116" s="81">
        <f>+'IND-ESTR-CLASIF '!D128</f>
        <v>0</v>
      </c>
      <c r="E116" s="81">
        <f>+'IND-ESTR-CLASIF '!D733+'IND-ESTR-CLASIF '!D681+'IND-ESTR-CLASIF '!D970+'IND-ESTR-CLASIF '!D1470</f>
        <v>0</v>
      </c>
      <c r="F116" s="81">
        <v>0</v>
      </c>
      <c r="G116" s="81">
        <v>0</v>
      </c>
      <c r="H116" s="81">
        <f t="shared" si="5"/>
        <v>0</v>
      </c>
    </row>
    <row r="117" spans="1:8" ht="10.8" hidden="1" customHeight="1">
      <c r="A117" s="279" t="s">
        <v>64</v>
      </c>
      <c r="B117" s="90" t="s">
        <v>97</v>
      </c>
      <c r="C117" s="271" t="s">
        <v>98</v>
      </c>
      <c r="D117" s="81">
        <f>+'IND-ESTR-CLASIF '!D129</f>
        <v>0</v>
      </c>
      <c r="E117" s="81">
        <f>+'IND-ESTR-CLASIF '!D1471+'IND-ESTR-CLASIF '!D734+'IND-ESTR-CLASIF '!D510+'IND-ESTR-CLASIF '!D1400+'IND-ESTR-CLASIF '!D971</f>
        <v>0</v>
      </c>
      <c r="F117" s="81">
        <f>+'IND-ESTR-CLASIF '!D2199</f>
        <v>0</v>
      </c>
      <c r="G117" s="81">
        <v>0</v>
      </c>
      <c r="H117" s="81">
        <f t="shared" si="5"/>
        <v>0</v>
      </c>
    </row>
    <row r="118" spans="1:8" ht="10.8" hidden="1" customHeight="1">
      <c r="A118" s="266"/>
      <c r="B118" s="277"/>
      <c r="C118" s="271"/>
      <c r="D118" s="81"/>
      <c r="E118" s="81"/>
      <c r="F118" s="81"/>
      <c r="G118" s="81"/>
      <c r="H118" s="81"/>
    </row>
    <row r="119" spans="1:8" ht="10.8" customHeight="1">
      <c r="A119" s="273" t="s">
        <v>64</v>
      </c>
      <c r="B119" s="274">
        <v>1.05</v>
      </c>
      <c r="C119" s="280" t="s">
        <v>362</v>
      </c>
      <c r="D119" s="276">
        <f>SUM(D120:D120)</f>
        <v>-100000</v>
      </c>
      <c r="E119" s="276">
        <f>SUM(E120:E120)</f>
        <v>0</v>
      </c>
      <c r="F119" s="276">
        <f>SUM(F120:F120)</f>
        <v>0</v>
      </c>
      <c r="G119" s="276">
        <f>SUM(G120:G120)</f>
        <v>0</v>
      </c>
      <c r="H119" s="276">
        <f>SUM(H120:H120)</f>
        <v>-100000</v>
      </c>
    </row>
    <row r="120" spans="1:8" ht="10.8" customHeight="1">
      <c r="A120" s="279" t="s">
        <v>64</v>
      </c>
      <c r="B120" s="90" t="s">
        <v>249</v>
      </c>
      <c r="C120" s="271" t="s">
        <v>250</v>
      </c>
      <c r="D120" s="81">
        <f>+'IND-ESTR-CLASIF '!D132</f>
        <v>-100000</v>
      </c>
      <c r="E120" s="81">
        <f>+'IND-ESTR-CLASIF '!D1474+'IND-ESTR-CLASIF '!D513</f>
        <v>0</v>
      </c>
      <c r="F120" s="81">
        <v>0</v>
      </c>
      <c r="G120" s="81">
        <v>0</v>
      </c>
      <c r="H120" s="81">
        <f>SUM(D120:G120)</f>
        <v>-100000</v>
      </c>
    </row>
    <row r="121" spans="1:8" ht="10.8" customHeight="1">
      <c r="A121" s="266"/>
      <c r="B121" s="277"/>
      <c r="C121" s="271"/>
      <c r="D121" s="81"/>
      <c r="E121" s="81"/>
      <c r="F121" s="81"/>
      <c r="G121" s="81"/>
      <c r="H121" s="81"/>
    </row>
    <row r="122" spans="1:8" ht="10.8" hidden="1" customHeight="1">
      <c r="A122" s="273" t="s">
        <v>64</v>
      </c>
      <c r="B122" s="274">
        <v>1.06</v>
      </c>
      <c r="C122" s="280" t="s">
        <v>280</v>
      </c>
      <c r="D122" s="276">
        <f>SUM(D123:D123)</f>
        <v>0</v>
      </c>
      <c r="E122" s="276">
        <f>SUM(E123:E123)</f>
        <v>0</v>
      </c>
      <c r="F122" s="276">
        <f>SUM(F123:F123)</f>
        <v>0</v>
      </c>
      <c r="G122" s="276">
        <f>SUM(G123:G123)</f>
        <v>0</v>
      </c>
      <c r="H122" s="276">
        <f>SUM(H123:H123)</f>
        <v>0</v>
      </c>
    </row>
    <row r="123" spans="1:8" hidden="1">
      <c r="A123" s="279" t="s">
        <v>64</v>
      </c>
      <c r="B123" s="90" t="s">
        <v>101</v>
      </c>
      <c r="C123" s="271" t="s">
        <v>102</v>
      </c>
      <c r="D123" s="81">
        <f>+'IND-ESTR-CLASIF '!D136</f>
        <v>0</v>
      </c>
      <c r="E123" s="81">
        <f>+'IND-ESTR-CLASIF '!D737+'IND-ESTR-CLASIF '!D974+'IND-ESTR-CLASIF '!D1321</f>
        <v>0</v>
      </c>
      <c r="F123" s="81">
        <v>0</v>
      </c>
      <c r="G123" s="81">
        <v>0</v>
      </c>
      <c r="H123" s="81">
        <f>SUM(D123:G123)</f>
        <v>0</v>
      </c>
    </row>
    <row r="124" spans="1:8" hidden="1">
      <c r="A124" s="279"/>
      <c r="B124" s="90"/>
      <c r="C124" s="271"/>
      <c r="D124" s="81"/>
      <c r="E124" s="81"/>
      <c r="F124" s="81"/>
      <c r="G124" s="81"/>
      <c r="H124" s="81"/>
    </row>
    <row r="125" spans="1:8" ht="10.5" hidden="1">
      <c r="A125" s="273" t="s">
        <v>64</v>
      </c>
      <c r="B125" s="285" t="s">
        <v>281</v>
      </c>
      <c r="C125" s="286" t="s">
        <v>282</v>
      </c>
      <c r="D125" s="276">
        <f>SUM(D126:D127)</f>
        <v>0</v>
      </c>
      <c r="E125" s="276">
        <f>SUM(E126:E127)</f>
        <v>0</v>
      </c>
      <c r="F125" s="276">
        <f>SUM(F126:F127)</f>
        <v>0</v>
      </c>
      <c r="G125" s="276">
        <f>SUM(G126:G127)</f>
        <v>0</v>
      </c>
      <c r="H125" s="276">
        <f>SUM(H126:H127)</f>
        <v>0</v>
      </c>
    </row>
    <row r="126" spans="1:8" hidden="1">
      <c r="A126" s="279" t="s">
        <v>64</v>
      </c>
      <c r="B126" s="90" t="s">
        <v>363</v>
      </c>
      <c r="C126" s="271" t="s">
        <v>364</v>
      </c>
      <c r="D126" s="81">
        <v>0</v>
      </c>
      <c r="E126" s="81">
        <f>-'IND-ESTR-CLASIF '!D1480+'IND-ESTR-CLASIF '!D1725+'IND-ESTR-CLASIF '!D977</f>
        <v>0</v>
      </c>
      <c r="F126" s="81">
        <v>0</v>
      </c>
      <c r="G126" s="81">
        <v>0</v>
      </c>
      <c r="H126" s="81">
        <f>SUM(D126:G126)</f>
        <v>0</v>
      </c>
    </row>
    <row r="127" spans="1:8" hidden="1">
      <c r="A127" s="499" t="s">
        <v>64</v>
      </c>
      <c r="B127" s="90" t="s">
        <v>283</v>
      </c>
      <c r="C127" s="500" t="s">
        <v>284</v>
      </c>
      <c r="D127" s="81">
        <v>0</v>
      </c>
      <c r="E127" s="81">
        <f>+'IND-ESTR-CLASIF '!D978-'IND-ESTR-CLASIF '!D1481+'IND-ESTR-CLASIF '!D740</f>
        <v>0</v>
      </c>
      <c r="F127" s="81"/>
      <c r="G127" s="81"/>
      <c r="H127" s="81">
        <f>SUM(D127:G127)</f>
        <v>0</v>
      </c>
    </row>
    <row r="128" spans="1:8" hidden="1">
      <c r="A128" s="279"/>
      <c r="B128" s="90"/>
      <c r="C128" s="271"/>
      <c r="D128" s="81"/>
      <c r="E128" s="81"/>
      <c r="F128" s="81"/>
      <c r="G128" s="81"/>
      <c r="H128" s="81"/>
    </row>
    <row r="129" spans="1:8" ht="10.5" hidden="1">
      <c r="A129" s="273" t="s">
        <v>64</v>
      </c>
      <c r="B129" s="274" t="s">
        <v>251</v>
      </c>
      <c r="C129" s="280" t="s">
        <v>103</v>
      </c>
      <c r="D129" s="276">
        <f>SUM(D130:D137)</f>
        <v>0</v>
      </c>
      <c r="E129" s="276">
        <f>SUM(E130:E137)</f>
        <v>0</v>
      </c>
      <c r="F129" s="276">
        <f>SUM(F130:F137)</f>
        <v>0</v>
      </c>
      <c r="G129" s="276">
        <f>SUM(G130:G137)</f>
        <v>0</v>
      </c>
      <c r="H129" s="276">
        <f>SUM(H130:H137)</f>
        <v>0</v>
      </c>
    </row>
    <row r="130" spans="1:8" hidden="1">
      <c r="A130" s="279" t="s">
        <v>64</v>
      </c>
      <c r="B130" s="90" t="s">
        <v>104</v>
      </c>
      <c r="C130" s="271" t="s">
        <v>105</v>
      </c>
      <c r="D130" s="81">
        <f>+'IND-ESTR-CLASIF '!D139</f>
        <v>0</v>
      </c>
      <c r="E130" s="81">
        <f>+'IND-ESTR-CLASIF '!D743+'IND-ESTR-CLASIF '!D1324</f>
        <v>0</v>
      </c>
      <c r="F130" s="81">
        <v>0</v>
      </c>
      <c r="G130" s="81">
        <v>0</v>
      </c>
      <c r="H130" s="81">
        <f>SUM(D130:G130)</f>
        <v>0</v>
      </c>
    </row>
    <row r="131" spans="1:8" hidden="1">
      <c r="A131" s="279" t="s">
        <v>64</v>
      </c>
      <c r="B131" s="90" t="s">
        <v>252</v>
      </c>
      <c r="C131" s="271" t="s">
        <v>253</v>
      </c>
      <c r="D131" s="81">
        <v>0</v>
      </c>
      <c r="E131" s="81">
        <f>-'IND-ESTR-CLASIF '!D516+'IND-ESTR-CLASIF '!D1214</f>
        <v>0</v>
      </c>
      <c r="F131" s="81">
        <v>0</v>
      </c>
      <c r="G131" s="81">
        <v>0</v>
      </c>
      <c r="H131" s="81">
        <f t="shared" ref="H131:H137" si="6">SUM(D131:G131)</f>
        <v>0</v>
      </c>
    </row>
    <row r="132" spans="1:8" ht="20.399999999999999" hidden="1">
      <c r="A132" s="279" t="s">
        <v>64</v>
      </c>
      <c r="B132" s="90" t="s">
        <v>108</v>
      </c>
      <c r="C132" s="281" t="s">
        <v>109</v>
      </c>
      <c r="D132" s="81">
        <f>+'IND-ESTR-CLASIF '!D141</f>
        <v>0</v>
      </c>
      <c r="E132" s="81">
        <f>+'IND-ESTR-CLASIF '!D1403+'IND-ESTR-CLASIF '!D517+'IND-ESTR-CLASIF '!D320+'IND-ESTR-CLASIF '!D1485+'IND-ESTR-CLASIF '!D744</f>
        <v>0</v>
      </c>
      <c r="F132" s="81">
        <f>+'IND-ESTR-CLASIF '!D2042</f>
        <v>0</v>
      </c>
      <c r="G132" s="81">
        <v>0</v>
      </c>
      <c r="H132" s="81">
        <f t="shared" si="6"/>
        <v>0</v>
      </c>
    </row>
    <row r="133" spans="1:8" hidden="1">
      <c r="A133" s="279" t="s">
        <v>64</v>
      </c>
      <c r="B133" s="90" t="s">
        <v>110</v>
      </c>
      <c r="C133" s="281" t="s">
        <v>111</v>
      </c>
      <c r="D133" s="81">
        <f>+'IND-ESTR-CLASIF '!D142</f>
        <v>0</v>
      </c>
      <c r="E133" s="81">
        <f>+'IND-ESTR-CLASIF '!D1404+'IND-ESTR-CLASIF '!D1484</f>
        <v>0</v>
      </c>
      <c r="F133" s="81">
        <v>0</v>
      </c>
      <c r="G133" s="81">
        <v>0</v>
      </c>
      <c r="H133" s="81">
        <f t="shared" si="6"/>
        <v>0</v>
      </c>
    </row>
    <row r="134" spans="1:8" ht="20.399999999999999" hidden="1">
      <c r="A134" s="279" t="s">
        <v>64</v>
      </c>
      <c r="B134" s="90" t="s">
        <v>106</v>
      </c>
      <c r="C134" s="281" t="s">
        <v>107</v>
      </c>
      <c r="D134" s="81">
        <f>+'IND-ESTR-CLASIF '!D140</f>
        <v>0</v>
      </c>
      <c r="E134" s="81">
        <f>+'IND-ESTR-CLASIF '!D1141+'IND-ESTR-CLASIF '!D518+'IND-ESTR-CLASIF '!D745</f>
        <v>0</v>
      </c>
      <c r="F134" s="81">
        <v>0</v>
      </c>
      <c r="G134" s="81">
        <v>0</v>
      </c>
      <c r="H134" s="81">
        <f t="shared" si="6"/>
        <v>0</v>
      </c>
    </row>
    <row r="135" spans="1:8" ht="20.399999999999999" hidden="1">
      <c r="A135" s="279" t="s">
        <v>64</v>
      </c>
      <c r="B135" s="90" t="s">
        <v>112</v>
      </c>
      <c r="C135" s="281" t="s">
        <v>113</v>
      </c>
      <c r="D135" s="81">
        <f>+'IND-ESTR-CLASIF '!D143</f>
        <v>0</v>
      </c>
      <c r="E135" s="81">
        <f>+'IND-ESTR-CLASIF '!D981</f>
        <v>0</v>
      </c>
      <c r="F135" s="81">
        <v>0</v>
      </c>
      <c r="G135" s="81">
        <v>0</v>
      </c>
      <c r="H135" s="81">
        <f t="shared" si="6"/>
        <v>0</v>
      </c>
    </row>
    <row r="136" spans="1:8" ht="20.399999999999999" hidden="1">
      <c r="A136" s="279" t="s">
        <v>64</v>
      </c>
      <c r="B136" s="90" t="s">
        <v>114</v>
      </c>
      <c r="C136" s="281" t="s">
        <v>115</v>
      </c>
      <c r="D136" s="81">
        <f>+'IND-ESTR-CLASIF '!D144</f>
        <v>0</v>
      </c>
      <c r="E136" s="81">
        <f>+'IND-ESTR-CLASIF '!D1486+'IND-ESTR-CLASIF '!D519+'IND-ESTR-CLASIF '!D1142</f>
        <v>0</v>
      </c>
      <c r="F136" s="81">
        <v>0</v>
      </c>
      <c r="G136" s="81">
        <v>0</v>
      </c>
      <c r="H136" s="81">
        <f t="shared" si="6"/>
        <v>0</v>
      </c>
    </row>
    <row r="137" spans="1:8" hidden="1">
      <c r="A137" s="279" t="s">
        <v>64</v>
      </c>
      <c r="B137" s="90" t="s">
        <v>116</v>
      </c>
      <c r="C137" s="281" t="s">
        <v>117</v>
      </c>
      <c r="D137" s="81">
        <f>'IND-ESTR-CLASIF '!D145</f>
        <v>0</v>
      </c>
      <c r="E137" s="81">
        <f>'IND-ESTR-CLASIF '!D1779+'IND-ESTR-CLASIF '!D1487</f>
        <v>0</v>
      </c>
      <c r="F137" s="81">
        <v>0</v>
      </c>
      <c r="G137" s="81">
        <v>0</v>
      </c>
      <c r="H137" s="81">
        <f t="shared" si="6"/>
        <v>0</v>
      </c>
    </row>
    <row r="138" spans="1:8" hidden="1">
      <c r="A138" s="279"/>
      <c r="B138" s="90"/>
      <c r="C138" s="281"/>
      <c r="D138" s="81"/>
      <c r="E138" s="81"/>
      <c r="F138" s="81"/>
      <c r="G138" s="81"/>
      <c r="H138" s="81"/>
    </row>
    <row r="139" spans="1:8" ht="10.5" hidden="1">
      <c r="A139" s="273" t="s">
        <v>64</v>
      </c>
      <c r="B139" s="274" t="s">
        <v>118</v>
      </c>
      <c r="C139" s="280" t="s">
        <v>119</v>
      </c>
      <c r="D139" s="276">
        <f>+D140</f>
        <v>0</v>
      </c>
      <c r="E139" s="276">
        <f>+E140</f>
        <v>0</v>
      </c>
      <c r="F139" s="276">
        <f>+F140</f>
        <v>0</v>
      </c>
      <c r="G139" s="276">
        <f>+G140</f>
        <v>0</v>
      </c>
      <c r="H139" s="276">
        <f>SUM(H140)</f>
        <v>0</v>
      </c>
    </row>
    <row r="140" spans="1:8" hidden="1">
      <c r="A140" s="279" t="s">
        <v>64</v>
      </c>
      <c r="B140" s="90" t="s">
        <v>120</v>
      </c>
      <c r="C140" s="281" t="s">
        <v>121</v>
      </c>
      <c r="D140" s="81">
        <f>+'IND-ESTR-CLASIF '!D148</f>
        <v>0</v>
      </c>
      <c r="E140" s="81">
        <f>+'IND-ESTR-CLASIF '!D324</f>
        <v>0</v>
      </c>
      <c r="F140" s="81">
        <v>0</v>
      </c>
      <c r="G140" s="81">
        <v>0</v>
      </c>
      <c r="H140" s="81">
        <f>SUM(D140:G140)</f>
        <v>0</v>
      </c>
    </row>
    <row r="141" spans="1:8" hidden="1">
      <c r="A141" s="279"/>
      <c r="B141" s="90"/>
      <c r="C141" s="281"/>
      <c r="D141" s="81"/>
      <c r="E141" s="81"/>
      <c r="F141" s="81"/>
      <c r="G141" s="81"/>
      <c r="H141" s="81"/>
    </row>
    <row r="142" spans="1:8" hidden="1">
      <c r="A142" s="279"/>
      <c r="B142" s="90"/>
      <c r="C142" s="271"/>
      <c r="D142" s="81"/>
      <c r="E142" s="81"/>
      <c r="F142" s="81"/>
      <c r="G142" s="81"/>
      <c r="H142" s="81"/>
    </row>
    <row r="143" spans="1:8" ht="10.5" hidden="1">
      <c r="A143" s="86" t="s">
        <v>64</v>
      </c>
      <c r="B143" s="284">
        <v>2</v>
      </c>
      <c r="C143" s="498" t="s">
        <v>122</v>
      </c>
      <c r="D143" s="89">
        <f>+D158+D166+D170++D145+D152</f>
        <v>0</v>
      </c>
      <c r="E143" s="89">
        <f>+E158+E166+E170+E152+E145</f>
        <v>0</v>
      </c>
      <c r="F143" s="89">
        <f>+F158+F166+F170+F152+F145</f>
        <v>0</v>
      </c>
      <c r="G143" s="89">
        <f>+G158+G166+G170+G152+G145</f>
        <v>0</v>
      </c>
      <c r="H143" s="89">
        <f>+H158+H166+H170+H152+H145</f>
        <v>0</v>
      </c>
    </row>
    <row r="144" spans="1:8" ht="10.5" hidden="1">
      <c r="A144" s="86"/>
      <c r="B144" s="284"/>
      <c r="C144" s="501"/>
      <c r="D144" s="81"/>
      <c r="E144" s="81"/>
      <c r="F144" s="81"/>
      <c r="G144" s="81"/>
      <c r="H144" s="81"/>
    </row>
    <row r="145" spans="1:8" ht="10.5" hidden="1">
      <c r="A145" s="502" t="s">
        <v>64</v>
      </c>
      <c r="B145" s="87" t="s">
        <v>123</v>
      </c>
      <c r="C145" s="503" t="s">
        <v>124</v>
      </c>
      <c r="D145" s="276">
        <f>SUM(D146:D151)</f>
        <v>0</v>
      </c>
      <c r="E145" s="276">
        <f>SUM(E146:E151)</f>
        <v>0</v>
      </c>
      <c r="F145" s="276">
        <f>SUM(F146:F151)</f>
        <v>0</v>
      </c>
      <c r="G145" s="276">
        <f>SUM(G146:G151)</f>
        <v>0</v>
      </c>
      <c r="H145" s="276">
        <f>SUM(H146:H151)</f>
        <v>0</v>
      </c>
    </row>
    <row r="146" spans="1:8" hidden="1">
      <c r="A146" s="80" t="s">
        <v>64</v>
      </c>
      <c r="B146" s="277" t="s">
        <v>125</v>
      </c>
      <c r="C146" s="504" t="s">
        <v>126</v>
      </c>
      <c r="D146" s="81">
        <f>+'IND-ESTR-CLASIF '!D154</f>
        <v>0</v>
      </c>
      <c r="E146" s="81">
        <f>+'IND-ESTR-CLASIF '!D446+'IND-ESTR-CLASIF '!D525+'IND-ESTR-CLASIF '!D751+'IND-ESTR-CLASIF '!D1785+'IND-ESTR-CLASIF '!D330+'IND-ESTR-CLASIF '!D1223+'IND-ESTR-CLASIF '!D393+'IND-ESTR-CLASIF '!D261</f>
        <v>0</v>
      </c>
      <c r="F146" s="81">
        <f>+'IND-ESTR-CLASIF '!D2136</f>
        <v>0</v>
      </c>
      <c r="G146" s="81">
        <v>0</v>
      </c>
      <c r="H146" s="81">
        <f>SUM(D146:G146)</f>
        <v>0</v>
      </c>
    </row>
    <row r="147" spans="1:8" hidden="1">
      <c r="A147" s="80" t="s">
        <v>64</v>
      </c>
      <c r="B147" s="277" t="s">
        <v>127</v>
      </c>
      <c r="C147" s="504" t="s">
        <v>128</v>
      </c>
      <c r="D147" s="81">
        <f>+'IND-ESTR-CLASIF '!D155</f>
        <v>0</v>
      </c>
      <c r="E147" s="81">
        <f>+'IND-ESTR-CLASIF '!D447+'IND-ESTR-CLASIF '!D331+'IND-ESTR-CLASIF '!D752+'IND-ESTR-CLASIF '!D1494+'IND-ESTR-CLASIF '!D1148+'IND-ESTR-CLASIF '!D394+'IND-ESTR-CLASIF '!D526</f>
        <v>0</v>
      </c>
      <c r="F147" s="81">
        <f>+'IND-ESTR-CLASIF '!D2048+'IND-ESTR-CLASIF '!D2204</f>
        <v>0</v>
      </c>
      <c r="G147" s="81">
        <v>0</v>
      </c>
      <c r="H147" s="81">
        <f>SUM(D147:G147)</f>
        <v>0</v>
      </c>
    </row>
    <row r="148" spans="1:8" hidden="1">
      <c r="A148" s="80" t="s">
        <v>64</v>
      </c>
      <c r="B148" s="277" t="s">
        <v>365</v>
      </c>
      <c r="C148" s="504" t="s">
        <v>366</v>
      </c>
      <c r="D148" s="81">
        <v>0</v>
      </c>
      <c r="E148" s="81">
        <f>'IND-ESTR-CLASIF '!D1495+'IND-ESTR-CLASIF '!D1731</f>
        <v>0</v>
      </c>
      <c r="F148" s="81">
        <v>0</v>
      </c>
      <c r="G148" s="81">
        <v>0</v>
      </c>
      <c r="H148" s="81">
        <f>SUM(D148:G148)</f>
        <v>0</v>
      </c>
    </row>
    <row r="149" spans="1:8" hidden="1">
      <c r="A149" s="80" t="s">
        <v>64</v>
      </c>
      <c r="B149" s="277" t="s">
        <v>129</v>
      </c>
      <c r="C149" s="504" t="s">
        <v>130</v>
      </c>
      <c r="D149" s="81">
        <f>+'IND-ESTR-CLASIF '!D156</f>
        <v>0</v>
      </c>
      <c r="E149" s="81">
        <f>+'IND-ESTR-CLASIF '!D1149+'IND-ESTR-CLASIF '!D1224+'IND-ESTR-CLASIF '!D753+'IND-ESTR-CLASIF '!D1496+'IND-ESTR-CLASIF '!D1332</f>
        <v>0</v>
      </c>
      <c r="F149" s="81">
        <v>0</v>
      </c>
      <c r="G149" s="81">
        <v>0</v>
      </c>
      <c r="H149" s="81">
        <f>SUM(D149:G149)</f>
        <v>0</v>
      </c>
    </row>
    <row r="150" spans="1:8" hidden="1">
      <c r="A150" s="80" t="s">
        <v>64</v>
      </c>
      <c r="B150" s="277" t="s">
        <v>218</v>
      </c>
      <c r="C150" s="504" t="s">
        <v>219</v>
      </c>
      <c r="D150" s="81">
        <v>0</v>
      </c>
      <c r="E150" s="81">
        <f>+'IND-ESTR-CLASIF '!D332+'IND-ESTR-CLASIF '!D1786+'IND-ESTR-CLASIF '!D1497+'IND-ESTR-CLASIF '!D527+'IND-ESTR-CLASIF '!D448</f>
        <v>0</v>
      </c>
      <c r="F150" s="81">
        <f>+'IND-ESTR-CLASIF '!D1927</f>
        <v>0</v>
      </c>
      <c r="G150" s="81">
        <v>0</v>
      </c>
      <c r="H150" s="81">
        <f>SUM(D150:G150)</f>
        <v>0</v>
      </c>
    </row>
    <row r="151" spans="1:8" ht="10.5" hidden="1">
      <c r="A151" s="86"/>
      <c r="B151" s="284"/>
      <c r="C151" s="501"/>
      <c r="D151" s="81"/>
      <c r="E151" s="81"/>
      <c r="F151" s="81"/>
      <c r="G151" s="81"/>
      <c r="H151" s="81"/>
    </row>
    <row r="152" spans="1:8" ht="10.5" hidden="1">
      <c r="A152" s="502" t="s">
        <v>64</v>
      </c>
      <c r="B152" s="87" t="s">
        <v>236</v>
      </c>
      <c r="C152" s="503" t="s">
        <v>237</v>
      </c>
      <c r="D152" s="276">
        <f>SUM(D153:D156)</f>
        <v>0</v>
      </c>
      <c r="E152" s="276">
        <f t="shared" ref="E152:H152" si="7">SUM(E153:E156)</f>
        <v>0</v>
      </c>
      <c r="F152" s="276">
        <f t="shared" si="7"/>
        <v>0</v>
      </c>
      <c r="G152" s="276">
        <f t="shared" si="7"/>
        <v>0</v>
      </c>
      <c r="H152" s="276">
        <f t="shared" si="7"/>
        <v>0</v>
      </c>
    </row>
    <row r="153" spans="1:8" hidden="1">
      <c r="A153" s="279" t="s">
        <v>64</v>
      </c>
      <c r="B153" s="90" t="s">
        <v>367</v>
      </c>
      <c r="C153" s="500" t="s">
        <v>368</v>
      </c>
      <c r="D153" s="81">
        <v>0</v>
      </c>
      <c r="E153" s="81">
        <f>+'IND-ESTR-CLASIF '!D1500</f>
        <v>0</v>
      </c>
      <c r="F153" s="81">
        <v>0</v>
      </c>
      <c r="G153" s="81">
        <v>0</v>
      </c>
      <c r="H153" s="81">
        <f>SUM(D153:G153)</f>
        <v>0</v>
      </c>
    </row>
    <row r="154" spans="1:8" hidden="1">
      <c r="A154" s="279" t="s">
        <v>64</v>
      </c>
      <c r="B154" s="90" t="s">
        <v>238</v>
      </c>
      <c r="C154" s="500" t="s">
        <v>239</v>
      </c>
      <c r="D154" s="81">
        <v>0</v>
      </c>
      <c r="E154" s="81">
        <f>-'IND-ESTR-CLASIF '!D451</f>
        <v>0</v>
      </c>
      <c r="F154" s="81">
        <v>0</v>
      </c>
      <c r="G154" s="81">
        <v>0</v>
      </c>
      <c r="H154" s="81">
        <f>SUM(D154:G154)</f>
        <v>0</v>
      </c>
    </row>
    <row r="155" spans="1:8" hidden="1">
      <c r="A155" s="279" t="s">
        <v>64</v>
      </c>
      <c r="B155" s="90" t="s">
        <v>285</v>
      </c>
      <c r="C155" s="500" t="s">
        <v>286</v>
      </c>
      <c r="D155" s="81">
        <v>0</v>
      </c>
      <c r="E155" s="81">
        <f>+'IND-ESTR-CLASIF '!D987+'IND-ESTR-CLASIF '!D1501+'IND-ESTR-CLASIF '!D756</f>
        <v>0</v>
      </c>
      <c r="F155" s="81">
        <v>0</v>
      </c>
      <c r="G155" s="81">
        <v>0</v>
      </c>
      <c r="H155" s="81">
        <f>SUM(D155:G155)</f>
        <v>0</v>
      </c>
    </row>
    <row r="156" spans="1:8" hidden="1">
      <c r="A156" s="279" t="s">
        <v>64</v>
      </c>
      <c r="B156" s="90" t="s">
        <v>583</v>
      </c>
      <c r="C156" s="500" t="s">
        <v>584</v>
      </c>
      <c r="D156" s="81">
        <v>0</v>
      </c>
      <c r="E156" s="81">
        <f>+'IND-ESTR-CLASIF '!D1502</f>
        <v>0</v>
      </c>
      <c r="F156" s="81">
        <v>0</v>
      </c>
      <c r="G156" s="81">
        <v>0</v>
      </c>
      <c r="H156" s="81">
        <f>SUM(D156:G156)</f>
        <v>0</v>
      </c>
    </row>
    <row r="157" spans="1:8" ht="10.5" hidden="1">
      <c r="A157" s="86"/>
      <c r="B157" s="90"/>
      <c r="C157" s="501"/>
      <c r="D157" s="81"/>
      <c r="E157" s="81"/>
      <c r="F157" s="81"/>
      <c r="G157" s="81"/>
      <c r="H157" s="81"/>
    </row>
    <row r="158" spans="1:8" ht="21" hidden="1">
      <c r="A158" s="273" t="s">
        <v>64</v>
      </c>
      <c r="B158" s="87" t="s">
        <v>131</v>
      </c>
      <c r="C158" s="505" t="s">
        <v>132</v>
      </c>
      <c r="D158" s="276">
        <f>SUM(D159:D164)</f>
        <v>0</v>
      </c>
      <c r="E158" s="276">
        <f t="shared" ref="E158:H158" si="8">SUM(E159:E164)</f>
        <v>0</v>
      </c>
      <c r="F158" s="276">
        <f t="shared" si="8"/>
        <v>0</v>
      </c>
      <c r="G158" s="276">
        <f t="shared" si="8"/>
        <v>0</v>
      </c>
      <c r="H158" s="276">
        <f t="shared" si="8"/>
        <v>0</v>
      </c>
    </row>
    <row r="159" spans="1:8" hidden="1">
      <c r="A159" s="279" t="s">
        <v>64</v>
      </c>
      <c r="B159" s="90" t="s">
        <v>133</v>
      </c>
      <c r="C159" s="271" t="s">
        <v>134</v>
      </c>
      <c r="D159" s="81">
        <f>+'IND-ESTR-CLASIF '!D159</f>
        <v>0</v>
      </c>
      <c r="E159" s="81">
        <f>+'IND-ESTR-CLASIF '!D530+'IND-ESTR-CLASIF '!D1227+'IND-ESTR-CLASIF '!D335+'IND-ESTR-CLASIF '!D759+'IND-ESTR-CLASIF '!D397+'IND-ESTR-CLASIF '!D1505</f>
        <v>0</v>
      </c>
      <c r="F159" s="81">
        <f>+'IND-ESTR-CLASIF '!D1981+'IND-ESTR-CLASIF '!D2052</f>
        <v>0</v>
      </c>
      <c r="G159" s="81">
        <v>0</v>
      </c>
      <c r="H159" s="81">
        <f t="shared" ref="H159:H164" si="9">SUM(D159:G159)</f>
        <v>0</v>
      </c>
    </row>
    <row r="160" spans="1:8" hidden="1">
      <c r="A160" s="279" t="s">
        <v>64</v>
      </c>
      <c r="B160" s="90" t="s">
        <v>135</v>
      </c>
      <c r="C160" s="281" t="s">
        <v>136</v>
      </c>
      <c r="D160" s="81">
        <f>+'IND-ESTR-CLASIF '!D160</f>
        <v>0</v>
      </c>
      <c r="E160" s="81">
        <f>+'IND-ESTR-CLASIF '!D1506+'IND-ESTR-CLASIF '!D1228</f>
        <v>0</v>
      </c>
      <c r="F160" s="81">
        <f>+'IND-ESTR-CLASIF '!D1930+'IND-ESTR-CLASIF '!D2053</f>
        <v>0</v>
      </c>
      <c r="G160" s="81">
        <v>0</v>
      </c>
      <c r="H160" s="81">
        <f t="shared" si="9"/>
        <v>0</v>
      </c>
    </row>
    <row r="161" spans="1:8" ht="20.399999999999999" hidden="1">
      <c r="A161" s="279" t="s">
        <v>64</v>
      </c>
      <c r="B161" s="90" t="s">
        <v>254</v>
      </c>
      <c r="C161" s="281" t="s">
        <v>255</v>
      </c>
      <c r="D161" s="81">
        <v>0</v>
      </c>
      <c r="E161" s="81">
        <f>+'IND-ESTR-CLASIF '!D1508</f>
        <v>0</v>
      </c>
      <c r="F161" s="81">
        <v>0</v>
      </c>
      <c r="G161" s="81">
        <v>0</v>
      </c>
      <c r="H161" s="81">
        <f t="shared" ref="H161" si="10">SUM(D161:G161)</f>
        <v>0</v>
      </c>
    </row>
    <row r="162" spans="1:8" hidden="1">
      <c r="A162" s="279" t="s">
        <v>64</v>
      </c>
      <c r="B162" s="90" t="s">
        <v>137</v>
      </c>
      <c r="C162" s="281" t="s">
        <v>138</v>
      </c>
      <c r="D162" s="81">
        <f>+'IND-ESTR-CLASIF '!D161</f>
        <v>0</v>
      </c>
      <c r="E162" s="81">
        <f>+'IND-ESTR-CLASIF '!D1509</f>
        <v>0</v>
      </c>
      <c r="F162" s="81">
        <v>0</v>
      </c>
      <c r="G162" s="81">
        <v>0</v>
      </c>
      <c r="H162" s="81">
        <f t="shared" si="9"/>
        <v>0</v>
      </c>
    </row>
    <row r="163" spans="1:8" hidden="1">
      <c r="A163" s="279" t="s">
        <v>64</v>
      </c>
      <c r="B163" s="90" t="s">
        <v>240</v>
      </c>
      <c r="C163" s="271" t="s">
        <v>241</v>
      </c>
      <c r="D163" s="81">
        <v>0</v>
      </c>
      <c r="E163" s="81">
        <f>+'IND-ESTR-CLASIF '!D1510+'IND-ESTR-CLASIF '!D454+'IND-ESTR-CLASIF '!D762+'IND-ESTR-CLASIF '!D532</f>
        <v>0</v>
      </c>
      <c r="F163" s="81">
        <f>+'IND-ESTR-CLASIF '!D2141+'IND-ESTR-CLASIF '!D2095</f>
        <v>0</v>
      </c>
      <c r="G163" s="81">
        <v>0</v>
      </c>
      <c r="H163" s="81">
        <f t="shared" si="9"/>
        <v>0</v>
      </c>
    </row>
    <row r="164" spans="1:8" ht="20.399999999999999" hidden="1">
      <c r="A164" s="279" t="s">
        <v>64</v>
      </c>
      <c r="B164" s="90" t="s">
        <v>256</v>
      </c>
      <c r="C164" s="281" t="s">
        <v>257</v>
      </c>
      <c r="D164" s="81">
        <v>0</v>
      </c>
      <c r="E164" s="81">
        <f>+'IND-ESTR-CLASIF '!D533+'IND-ESTR-CLASIF '!D763+'IND-ESTR-CLASIF '!D1511</f>
        <v>0</v>
      </c>
      <c r="F164" s="81">
        <v>0</v>
      </c>
      <c r="G164" s="81">
        <v>0</v>
      </c>
      <c r="H164" s="81">
        <f t="shared" si="9"/>
        <v>0</v>
      </c>
    </row>
    <row r="165" spans="1:8" hidden="1">
      <c r="A165" s="279"/>
      <c r="B165" s="90"/>
      <c r="C165" s="271"/>
      <c r="D165" s="81"/>
      <c r="E165" s="81"/>
      <c r="F165" s="81"/>
      <c r="G165" s="81"/>
      <c r="H165" s="81"/>
    </row>
    <row r="166" spans="1:8" ht="10.5" hidden="1">
      <c r="A166" s="273" t="s">
        <v>64</v>
      </c>
      <c r="B166" s="274">
        <v>2.04</v>
      </c>
      <c r="C166" s="505" t="s">
        <v>220</v>
      </c>
      <c r="D166" s="276">
        <f>SUM(D167:D168)</f>
        <v>0</v>
      </c>
      <c r="E166" s="276">
        <f>SUM(E167:E168)</f>
        <v>0</v>
      </c>
      <c r="F166" s="276">
        <f>SUM(F167:F168)</f>
        <v>0</v>
      </c>
      <c r="G166" s="276">
        <f>SUM(G167:G168)</f>
        <v>0</v>
      </c>
      <c r="H166" s="276">
        <f>SUM(H167:H168)</f>
        <v>0</v>
      </c>
    </row>
    <row r="167" spans="1:8" hidden="1">
      <c r="A167" s="279" t="s">
        <v>64</v>
      </c>
      <c r="B167" s="90" t="s">
        <v>141</v>
      </c>
      <c r="C167" s="271" t="s">
        <v>142</v>
      </c>
      <c r="D167" s="81">
        <f>+'IND-ESTR-CLASIF '!D164</f>
        <v>0</v>
      </c>
      <c r="E167" s="81">
        <f>+'IND-ESTR-CLASIF '!D1514+'IND-ESTR-CLASIF '!D338+'IND-ESTR-CLASIF '!D536+'IND-ESTR-CLASIF '!D1789+'IND-ESTR-CLASIF '!D766+'IND-ESTR-CLASIF '!D1152+'IND-ESTR-CLASIF '!D400</f>
        <v>0</v>
      </c>
      <c r="F167" s="81">
        <f>+'IND-ESTR-CLASIF '!D1934+'IND-ESTR-CLASIF '!D1985+'IND-ESTR-CLASIF '!D2144</f>
        <v>0</v>
      </c>
      <c r="G167" s="81">
        <v>0</v>
      </c>
      <c r="H167" s="81">
        <f>SUM(D167:G167)</f>
        <v>0</v>
      </c>
    </row>
    <row r="168" spans="1:8" hidden="1">
      <c r="A168" s="279" t="s">
        <v>64</v>
      </c>
      <c r="B168" s="90" t="s">
        <v>143</v>
      </c>
      <c r="C168" s="271" t="s">
        <v>144</v>
      </c>
      <c r="D168" s="81">
        <f>-'IND-ESTR-CLASIF '!D165</f>
        <v>0</v>
      </c>
      <c r="E168" s="81">
        <f>+'IND-ESTR-CLASIF '!D537+'IND-ESTR-CLASIF '!D457+'IND-ESTR-CLASIF '!D339</f>
        <v>0</v>
      </c>
      <c r="F168" s="81">
        <v>0</v>
      </c>
      <c r="G168" s="81">
        <v>0</v>
      </c>
      <c r="H168" s="81">
        <f>SUM(D168:G168)</f>
        <v>0</v>
      </c>
    </row>
    <row r="169" spans="1:8" hidden="1">
      <c r="A169" s="279"/>
      <c r="B169" s="90"/>
      <c r="C169" s="271"/>
      <c r="D169" s="81"/>
      <c r="E169" s="81"/>
      <c r="F169" s="81"/>
      <c r="G169" s="81"/>
      <c r="H169" s="81"/>
    </row>
    <row r="170" spans="1:8" ht="10.5" hidden="1">
      <c r="A170" s="273" t="s">
        <v>64</v>
      </c>
      <c r="B170" s="274">
        <v>2.99</v>
      </c>
      <c r="C170" s="280" t="s">
        <v>209</v>
      </c>
      <c r="D170" s="276">
        <f>SUM(D171:D178)</f>
        <v>0</v>
      </c>
      <c r="E170" s="276">
        <f>SUM(E171:E178)</f>
        <v>0</v>
      </c>
      <c r="F170" s="276">
        <f>SUM(F171:F178)</f>
        <v>0</v>
      </c>
      <c r="G170" s="276">
        <f>SUM(G171:G178)</f>
        <v>0</v>
      </c>
      <c r="H170" s="276">
        <f>SUM(H171:H178)</f>
        <v>0</v>
      </c>
    </row>
    <row r="171" spans="1:8" hidden="1">
      <c r="A171" s="279" t="s">
        <v>64</v>
      </c>
      <c r="B171" s="90" t="s">
        <v>147</v>
      </c>
      <c r="C171" s="271" t="s">
        <v>148</v>
      </c>
      <c r="D171" s="81">
        <f>+'IND-ESTR-CLASIF '!D168</f>
        <v>0</v>
      </c>
      <c r="E171" s="81">
        <f>+'IND-ESTR-CLASIF '!D1518+'IND-ESTR-CLASIF '!D1155</f>
        <v>0</v>
      </c>
      <c r="F171" s="81">
        <v>0</v>
      </c>
      <c r="G171" s="81">
        <v>0</v>
      </c>
      <c r="H171" s="81">
        <f t="shared" ref="H171:H178" si="11">SUM(D171:G171)</f>
        <v>0</v>
      </c>
    </row>
    <row r="172" spans="1:8" hidden="1">
      <c r="A172" s="279" t="s">
        <v>64</v>
      </c>
      <c r="B172" s="90" t="s">
        <v>369</v>
      </c>
      <c r="C172" s="271" t="s">
        <v>370</v>
      </c>
      <c r="D172" s="81">
        <v>0</v>
      </c>
      <c r="E172" s="81">
        <f>+'IND-ESTR-CLASIF '!D1520</f>
        <v>0</v>
      </c>
      <c r="F172" s="81">
        <v>0</v>
      </c>
      <c r="G172" s="81"/>
      <c r="H172" s="81">
        <f t="shared" si="11"/>
        <v>0</v>
      </c>
    </row>
    <row r="173" spans="1:8" hidden="1">
      <c r="A173" s="279" t="s">
        <v>64</v>
      </c>
      <c r="B173" s="90" t="s">
        <v>149</v>
      </c>
      <c r="C173" s="271" t="s">
        <v>150</v>
      </c>
      <c r="D173" s="81">
        <f>'IND-ESTR-CLASIF '!D169</f>
        <v>0</v>
      </c>
      <c r="E173" s="81">
        <f>+'IND-ESTR-CLASIF '!D1156+'IND-ESTR-CLASIF '!D769+'IND-ESTR-CLASIF '!D1519+'IND-ESTR-CLASIF '!D990</f>
        <v>0</v>
      </c>
      <c r="F173" s="81">
        <v>0</v>
      </c>
      <c r="G173" s="81">
        <v>0</v>
      </c>
      <c r="H173" s="81">
        <f t="shared" si="11"/>
        <v>0</v>
      </c>
    </row>
    <row r="174" spans="1:8" hidden="1">
      <c r="A174" s="279" t="s">
        <v>64</v>
      </c>
      <c r="B174" s="90" t="s">
        <v>151</v>
      </c>
      <c r="C174" s="281" t="s">
        <v>152</v>
      </c>
      <c r="D174" s="81">
        <f>-'IND-ESTR-CLASIF '!D170</f>
        <v>0</v>
      </c>
      <c r="E174" s="81">
        <f>+'IND-ESTR-CLASIF '!D770+'IND-ESTR-CLASIF '!D342+'IND-ESTR-CLASIF '!D460+'IND-ESTR-CLASIF '!D1793+'IND-ESTR-CLASIF '!D1521+'IND-ESTR-CLASIF '!D1157+'IND-ESTR-CLASIF '!D265</f>
        <v>0</v>
      </c>
      <c r="F174" s="81">
        <v>0</v>
      </c>
      <c r="G174" s="81">
        <v>0</v>
      </c>
      <c r="H174" s="81">
        <f t="shared" si="11"/>
        <v>0</v>
      </c>
    </row>
    <row r="175" spans="1:8" hidden="1">
      <c r="A175" s="279" t="s">
        <v>64</v>
      </c>
      <c r="B175" s="90" t="s">
        <v>153</v>
      </c>
      <c r="C175" s="281" t="s">
        <v>154</v>
      </c>
      <c r="D175" s="81">
        <f>+'IND-ESTR-CLASIF '!D171</f>
        <v>0</v>
      </c>
      <c r="E175" s="81">
        <f>+'IND-ESTR-CLASIF '!D1522+'IND-ESTR-CLASIF '!D343+'IND-ESTR-CLASIF '!D461+'IND-ESTR-CLASIF '!D771+'IND-ESTR-CLASIF '!D1158+'IND-ESTR-CLASIF '!D266+'IND-ESTR-CLASIF '!D991</f>
        <v>0</v>
      </c>
      <c r="F175" s="81">
        <v>0</v>
      </c>
      <c r="G175" s="81">
        <v>0</v>
      </c>
      <c r="H175" s="81">
        <f t="shared" si="11"/>
        <v>0</v>
      </c>
    </row>
    <row r="176" spans="1:8" hidden="1">
      <c r="A176" s="279" t="s">
        <v>64</v>
      </c>
      <c r="B176" s="90" t="s">
        <v>155</v>
      </c>
      <c r="C176" s="281" t="s">
        <v>156</v>
      </c>
      <c r="D176" s="81">
        <f>+'IND-ESTR-CLASIF '!D172</f>
        <v>0</v>
      </c>
      <c r="E176" s="81">
        <f>+'IND-ESTR-CLASIF '!D1523+'IND-ESTR-CLASIF '!D1794+'IND-ESTR-CLASIF '!D344+'IND-ESTR-CLASIF '!D404+'IND-ESTR-CLASIF '!D1159+'IND-ESTR-CLASIF '!D1337+'IND-ESTR-CLASIF '!D267</f>
        <v>0</v>
      </c>
      <c r="F176" s="81">
        <f>+'IND-ESTR-CLASIF '!D1937+'IND-ESTR-CLASIF '!D1988+'IND-ESTR-CLASIF '!D2147</f>
        <v>0</v>
      </c>
      <c r="G176" s="81">
        <v>0</v>
      </c>
      <c r="H176" s="81">
        <f t="shared" si="11"/>
        <v>0</v>
      </c>
    </row>
    <row r="177" spans="1:8" hidden="1">
      <c r="A177" s="279" t="s">
        <v>64</v>
      </c>
      <c r="B177" s="90" t="s">
        <v>289</v>
      </c>
      <c r="C177" s="281" t="s">
        <v>290</v>
      </c>
      <c r="D177" s="81">
        <v>0</v>
      </c>
      <c r="E177" s="81">
        <f>-'IND-ESTR-CLASIF '!D772</f>
        <v>0</v>
      </c>
      <c r="F177" s="81">
        <v>0</v>
      </c>
      <c r="G177" s="81">
        <v>0</v>
      </c>
      <c r="H177" s="81">
        <f t="shared" si="11"/>
        <v>0</v>
      </c>
    </row>
    <row r="178" spans="1:8" hidden="1">
      <c r="A178" s="279" t="s">
        <v>64</v>
      </c>
      <c r="B178" s="90" t="s">
        <v>291</v>
      </c>
      <c r="C178" s="281" t="s">
        <v>292</v>
      </c>
      <c r="D178" s="81">
        <v>0</v>
      </c>
      <c r="E178" s="81">
        <f>+'IND-ESTR-CLASIF '!D1525+'IND-ESTR-CLASIF '!D773+'IND-ESTR-CLASIF '!D992</f>
        <v>0</v>
      </c>
      <c r="F178" s="81">
        <v>0</v>
      </c>
      <c r="G178" s="81">
        <v>0</v>
      </c>
      <c r="H178" s="81">
        <f t="shared" si="11"/>
        <v>0</v>
      </c>
    </row>
    <row r="179" spans="1:8" hidden="1">
      <c r="A179" s="279"/>
      <c r="B179" s="90"/>
      <c r="C179" s="271"/>
      <c r="D179" s="81"/>
      <c r="E179" s="81"/>
      <c r="F179" s="81"/>
      <c r="G179" s="81"/>
      <c r="H179" s="81"/>
    </row>
    <row r="180" spans="1:8" hidden="1">
      <c r="A180" s="279"/>
      <c r="B180" s="90"/>
      <c r="C180" s="271"/>
      <c r="D180" s="81"/>
      <c r="E180" s="81"/>
      <c r="F180" s="81"/>
      <c r="G180" s="81"/>
      <c r="H180" s="81"/>
    </row>
    <row r="181" spans="1:8" ht="10.5" hidden="1">
      <c r="A181" s="86">
        <v>2</v>
      </c>
      <c r="B181" s="284">
        <v>5</v>
      </c>
      <c r="C181" s="498" t="s">
        <v>157</v>
      </c>
      <c r="D181" s="89">
        <f>+D183+D193+D199</f>
        <v>0</v>
      </c>
      <c r="E181" s="89">
        <f>+E183+E193+E199</f>
        <v>0</v>
      </c>
      <c r="F181" s="89">
        <f>+F183+F193+F199</f>
        <v>0</v>
      </c>
      <c r="G181" s="89">
        <f>+G183+G193+G199</f>
        <v>0</v>
      </c>
      <c r="H181" s="89">
        <f>+H183+H193+H199</f>
        <v>0</v>
      </c>
    </row>
    <row r="182" spans="1:8" ht="10.5" hidden="1">
      <c r="A182" s="86"/>
      <c r="B182" s="284"/>
      <c r="C182" s="501"/>
      <c r="D182" s="81"/>
      <c r="E182" s="81"/>
      <c r="F182" s="81"/>
      <c r="G182" s="81"/>
      <c r="H182" s="81"/>
    </row>
    <row r="183" spans="1:8" ht="10.5" hidden="1">
      <c r="A183" s="273" t="s">
        <v>158</v>
      </c>
      <c r="B183" s="274">
        <v>5.01</v>
      </c>
      <c r="C183" s="505" t="s">
        <v>371</v>
      </c>
      <c r="D183" s="276">
        <f>SUM(D184:D191)</f>
        <v>0</v>
      </c>
      <c r="E183" s="276">
        <f>SUM(E184:E191)</f>
        <v>0</v>
      </c>
      <c r="F183" s="276">
        <f>SUM(F184:F191)</f>
        <v>0</v>
      </c>
      <c r="G183" s="276">
        <f>SUM(G184:G191)</f>
        <v>0</v>
      </c>
      <c r="H183" s="276">
        <f>SUM(H184:H191)</f>
        <v>0</v>
      </c>
    </row>
    <row r="184" spans="1:8" hidden="1">
      <c r="A184" s="279" t="s">
        <v>158</v>
      </c>
      <c r="B184" s="90" t="s">
        <v>221</v>
      </c>
      <c r="C184" s="271" t="s">
        <v>222</v>
      </c>
      <c r="D184" s="272">
        <v>0</v>
      </c>
      <c r="E184" s="272">
        <f>-'IND-ESTR-CLASIF '!D543+'IND-ESTR-CLASIF '!D350+'IND-ESTR-CLASIF '!D1531</f>
        <v>0</v>
      </c>
      <c r="F184" s="272">
        <v>0</v>
      </c>
      <c r="G184" s="272">
        <v>0</v>
      </c>
      <c r="H184" s="272">
        <f>SUM(D184:G184)</f>
        <v>0</v>
      </c>
    </row>
    <row r="185" spans="1:8" hidden="1">
      <c r="A185" s="279" t="s">
        <v>158</v>
      </c>
      <c r="B185" s="90" t="s">
        <v>161</v>
      </c>
      <c r="C185" s="271" t="s">
        <v>162</v>
      </c>
      <c r="D185" s="272">
        <f>-'IND-ESTR-CLASIF '!D178</f>
        <v>0</v>
      </c>
      <c r="E185" s="272">
        <f>+'IND-ESTR-CLASIF '!D351+'IND-ESTR-CLASIF '!D544+'IND-ESTR-CLASIF '!D1532</f>
        <v>0</v>
      </c>
      <c r="F185" s="272">
        <v>0</v>
      </c>
      <c r="G185" s="272">
        <v>0</v>
      </c>
      <c r="H185" s="272">
        <f t="shared" ref="H185:H191" si="12">SUM(D185:G185)</f>
        <v>0</v>
      </c>
    </row>
    <row r="186" spans="1:8" hidden="1">
      <c r="A186" s="279" t="s">
        <v>158</v>
      </c>
      <c r="B186" s="90" t="s">
        <v>163</v>
      </c>
      <c r="C186" s="271" t="s">
        <v>164</v>
      </c>
      <c r="D186" s="272">
        <f>+'IND-ESTR-CLASIF '!D179</f>
        <v>0</v>
      </c>
      <c r="E186" s="272">
        <f>+'IND-ESTR-CLASIF '!D779+'IND-ESTR-CLASIF '!D1165+'IND-ESTR-CLASIF '!D545</f>
        <v>0</v>
      </c>
      <c r="F186" s="272">
        <v>0</v>
      </c>
      <c r="G186" s="272">
        <v>0</v>
      </c>
      <c r="H186" s="272">
        <f t="shared" si="12"/>
        <v>0</v>
      </c>
    </row>
    <row r="187" spans="1:8" hidden="1">
      <c r="A187" s="279" t="s">
        <v>158</v>
      </c>
      <c r="B187" s="90" t="s">
        <v>165</v>
      </c>
      <c r="C187" s="271" t="s">
        <v>166</v>
      </c>
      <c r="D187" s="272">
        <f>+'IND-ESTR-CLASIF '!D180</f>
        <v>0</v>
      </c>
      <c r="E187" s="272">
        <f>+'IND-ESTR-CLASIF '!D546</f>
        <v>0</v>
      </c>
      <c r="F187" s="272">
        <v>0</v>
      </c>
      <c r="G187" s="272">
        <v>0</v>
      </c>
      <c r="H187" s="272">
        <f t="shared" si="12"/>
        <v>0</v>
      </c>
    </row>
    <row r="188" spans="1:8" hidden="1">
      <c r="A188" s="279" t="s">
        <v>158</v>
      </c>
      <c r="B188" s="90" t="s">
        <v>167</v>
      </c>
      <c r="C188" s="271" t="s">
        <v>168</v>
      </c>
      <c r="D188" s="272">
        <f>-'IND-ESTR-CLASIF '!D181</f>
        <v>0</v>
      </c>
      <c r="E188" s="272">
        <f>+'IND-ESTR-CLASIF '!D998+'IND-ESTR-CLASIF '!D1166+'IND-ESTR-CLASIF '!D780+'IND-ESTR-CLASIF '!D547+'IND-ESTR-CLASIF '!D1533</f>
        <v>0</v>
      </c>
      <c r="F188" s="272">
        <f>+'IND-ESTR-CLASIF '!D1994</f>
        <v>0</v>
      </c>
      <c r="G188" s="272">
        <v>0</v>
      </c>
      <c r="H188" s="272">
        <f t="shared" si="12"/>
        <v>0</v>
      </c>
    </row>
    <row r="189" spans="1:8" hidden="1">
      <c r="A189" s="279" t="s">
        <v>158</v>
      </c>
      <c r="B189" s="90" t="s">
        <v>372</v>
      </c>
      <c r="C189" s="271" t="s">
        <v>373</v>
      </c>
      <c r="D189" s="81">
        <v>0</v>
      </c>
      <c r="E189" s="81">
        <f>-'IND-ESTR-CLASIF '!D1534</f>
        <v>0</v>
      </c>
      <c r="F189" s="81">
        <f>+'IND-ESTR-CLASIF '!D2100</f>
        <v>0</v>
      </c>
      <c r="G189" s="81">
        <v>0</v>
      </c>
      <c r="H189" s="81">
        <f t="shared" si="12"/>
        <v>0</v>
      </c>
    </row>
    <row r="190" spans="1:8" hidden="1">
      <c r="A190" s="279" t="s">
        <v>158</v>
      </c>
      <c r="B190" s="90" t="s">
        <v>293</v>
      </c>
      <c r="C190" s="271" t="s">
        <v>294</v>
      </c>
      <c r="D190" s="81">
        <v>0</v>
      </c>
      <c r="E190" s="81">
        <f>+'IND-ESTR-CLASIF '!D781</f>
        <v>0</v>
      </c>
      <c r="F190" s="81"/>
      <c r="G190" s="81"/>
      <c r="H190" s="81">
        <f>SUM(D190:E190)</f>
        <v>0</v>
      </c>
    </row>
    <row r="191" spans="1:8" hidden="1">
      <c r="A191" s="279" t="s">
        <v>158</v>
      </c>
      <c r="B191" s="90" t="s">
        <v>169</v>
      </c>
      <c r="C191" s="271" t="s">
        <v>303</v>
      </c>
      <c r="D191" s="81">
        <f>+'IND-ESTR-CLASIF '!D182</f>
        <v>0</v>
      </c>
      <c r="E191" s="81">
        <f>+'IND-ESTR-CLASIF '!D548+'IND-ESTR-CLASIF '!D1800+'IND-ESTR-CLASIF '!D782+'IND-ESTR-CLASIF '!D1535+'IND-ESTR-CLASIF '!D1343</f>
        <v>0</v>
      </c>
      <c r="F191" s="81">
        <v>0</v>
      </c>
      <c r="G191" s="81">
        <v>0</v>
      </c>
      <c r="H191" s="81">
        <f t="shared" si="12"/>
        <v>0</v>
      </c>
    </row>
    <row r="192" spans="1:8" ht="10.5" hidden="1">
      <c r="A192" s="86"/>
      <c r="B192" s="284"/>
      <c r="C192" s="501"/>
      <c r="D192" s="81"/>
      <c r="E192" s="81"/>
      <c r="F192" s="81"/>
      <c r="G192" s="81"/>
      <c r="H192" s="81"/>
    </row>
    <row r="193" spans="1:8" ht="10.5" hidden="1">
      <c r="A193" s="273"/>
      <c r="B193" s="274" t="s">
        <v>171</v>
      </c>
      <c r="C193" s="505" t="s">
        <v>172</v>
      </c>
      <c r="D193" s="276">
        <f>SUM(D194:D197)</f>
        <v>0</v>
      </c>
      <c r="E193" s="276">
        <f>SUM(E194:E197)</f>
        <v>0</v>
      </c>
      <c r="F193" s="276">
        <f>SUM(F194:F197)</f>
        <v>0</v>
      </c>
      <c r="G193" s="276">
        <f>SUM(G194:G197)</f>
        <v>0</v>
      </c>
      <c r="H193" s="276">
        <f>SUM(H194:H197)</f>
        <v>0</v>
      </c>
    </row>
    <row r="194" spans="1:8" hidden="1">
      <c r="A194" s="279" t="s">
        <v>414</v>
      </c>
      <c r="B194" s="90" t="s">
        <v>415</v>
      </c>
      <c r="C194" s="271" t="s">
        <v>416</v>
      </c>
      <c r="D194" s="81">
        <v>0</v>
      </c>
      <c r="E194" s="81">
        <v>0</v>
      </c>
      <c r="F194" s="81">
        <f>+'IND-ESTR-CLASIF '!D1841</f>
        <v>0</v>
      </c>
      <c r="G194" s="81">
        <f>-'IND-ESTR-CLASIF '!D2356</f>
        <v>0</v>
      </c>
      <c r="H194" s="81">
        <f>SUM(D194:G194)</f>
        <v>0</v>
      </c>
    </row>
    <row r="195" spans="1:8" hidden="1">
      <c r="A195" s="279" t="s">
        <v>229</v>
      </c>
      <c r="B195" s="90" t="s">
        <v>230</v>
      </c>
      <c r="C195" s="271" t="s">
        <v>231</v>
      </c>
      <c r="D195" s="81">
        <v>0</v>
      </c>
      <c r="E195" s="81">
        <f>-'IND-ESTR-CLASIF '!D410+'IND-ESTR-CLASIF '!D1803</f>
        <v>0</v>
      </c>
      <c r="F195" s="81">
        <v>0</v>
      </c>
      <c r="G195" s="81">
        <v>0</v>
      </c>
      <c r="H195" s="81">
        <f>SUM(D195:G195)</f>
        <v>0</v>
      </c>
    </row>
    <row r="196" spans="1:8" hidden="1">
      <c r="A196" s="279" t="s">
        <v>173</v>
      </c>
      <c r="B196" s="90" t="s">
        <v>174</v>
      </c>
      <c r="C196" s="271" t="s">
        <v>175</v>
      </c>
      <c r="D196" s="81">
        <f>+'IND-ESTR-CLASIF '!D185</f>
        <v>0</v>
      </c>
      <c r="E196" s="81">
        <f>+'IND-ESTR-CLASIF '!D551</f>
        <v>0</v>
      </c>
      <c r="F196" s="81">
        <v>0</v>
      </c>
      <c r="G196" s="81">
        <v>0</v>
      </c>
      <c r="H196" s="81">
        <f>SUM(D196:G196)</f>
        <v>0</v>
      </c>
    </row>
    <row r="197" spans="1:8" hidden="1">
      <c r="A197" s="279" t="s">
        <v>181</v>
      </c>
      <c r="B197" s="90" t="s">
        <v>182</v>
      </c>
      <c r="C197" s="271" t="s">
        <v>183</v>
      </c>
      <c r="D197" s="81">
        <f>+'IND-ESTR-CLASIF '!D189</f>
        <v>0</v>
      </c>
      <c r="E197" s="81">
        <v>0</v>
      </c>
      <c r="F197" s="81">
        <f>+'IND-ESTR-CLASIF '!D2263+'IND-ESTR-CLASIF '!D2300+'IND-ESTR-CLASIF '!D2284+'IND-ESTR-CLASIF '!D2210+'IND-ESTR-CLASIF '!D1842</f>
        <v>0</v>
      </c>
      <c r="G197" s="81">
        <v>0</v>
      </c>
      <c r="H197" s="81">
        <f>SUM(D197:G197)</f>
        <v>0</v>
      </c>
    </row>
    <row r="198" spans="1:8" hidden="1">
      <c r="A198" s="279"/>
      <c r="B198" s="90"/>
      <c r="C198" s="271"/>
      <c r="D198" s="81"/>
      <c r="E198" s="81"/>
      <c r="F198" s="81"/>
      <c r="G198" s="81"/>
      <c r="H198" s="81"/>
    </row>
    <row r="199" spans="1:8" ht="10.5" hidden="1">
      <c r="A199" s="273" t="s">
        <v>158</v>
      </c>
      <c r="B199" s="274" t="s">
        <v>176</v>
      </c>
      <c r="C199" s="505" t="s">
        <v>177</v>
      </c>
      <c r="D199" s="276">
        <f>SUM(D200:D201)</f>
        <v>0</v>
      </c>
      <c r="E199" s="276">
        <f>SUM(E200:E201)</f>
        <v>0</v>
      </c>
      <c r="F199" s="276">
        <f>SUM(F200:F201)</f>
        <v>0</v>
      </c>
      <c r="G199" s="276">
        <f>SUM(G200:G201)</f>
        <v>0</v>
      </c>
      <c r="H199" s="276">
        <f>SUM(H200:H201)</f>
        <v>0</v>
      </c>
    </row>
    <row r="200" spans="1:8" hidden="1">
      <c r="A200" s="279" t="s">
        <v>295</v>
      </c>
      <c r="B200" s="90" t="s">
        <v>296</v>
      </c>
      <c r="C200" s="271" t="s">
        <v>297</v>
      </c>
      <c r="D200" s="81">
        <v>0</v>
      </c>
      <c r="E200" s="81">
        <f>-'IND-ESTR-CLASIF '!D785</f>
        <v>0</v>
      </c>
      <c r="F200" s="81">
        <v>0</v>
      </c>
      <c r="G200" s="81">
        <v>0</v>
      </c>
      <c r="H200" s="81">
        <f>SUM(D200:G200)</f>
        <v>0</v>
      </c>
    </row>
    <row r="201" spans="1:8" hidden="1">
      <c r="A201" s="279" t="s">
        <v>178</v>
      </c>
      <c r="B201" s="90" t="s">
        <v>179</v>
      </c>
      <c r="C201" s="271" t="s">
        <v>258</v>
      </c>
      <c r="D201" s="81">
        <f>+'IND-ESTR-CLASIF '!D188</f>
        <v>0</v>
      </c>
      <c r="E201" s="81">
        <f>+'IND-ESTR-CLASIF '!D1169+'IND-ESTR-CLASIF '!D1538+'IND-ESTR-CLASIF '!D554+'IND-ESTR-CLASIF '!D786</f>
        <v>0</v>
      </c>
      <c r="F201" s="81">
        <v>0</v>
      </c>
      <c r="G201" s="81">
        <v>0</v>
      </c>
      <c r="H201" s="81">
        <f>SUM(D201:G201)</f>
        <v>0</v>
      </c>
    </row>
    <row r="202" spans="1:8" hidden="1">
      <c r="A202" s="279"/>
      <c r="B202" s="90"/>
      <c r="C202" s="271"/>
      <c r="D202" s="81"/>
      <c r="E202" s="81"/>
      <c r="F202" s="81"/>
      <c r="G202" s="81"/>
      <c r="H202" s="81"/>
    </row>
    <row r="203" spans="1:8" hidden="1">
      <c r="A203" s="279"/>
      <c r="B203" s="90"/>
      <c r="C203" s="271"/>
      <c r="D203" s="81"/>
      <c r="E203" s="81"/>
      <c r="F203" s="81"/>
      <c r="G203" s="81"/>
      <c r="H203" s="81"/>
    </row>
    <row r="204" spans="1:8" ht="10.5" hidden="1">
      <c r="A204" s="86" t="s">
        <v>348</v>
      </c>
      <c r="B204" s="284">
        <v>6</v>
      </c>
      <c r="C204" s="498" t="s">
        <v>185</v>
      </c>
      <c r="D204" s="89">
        <f t="shared" ref="D204" si="13">+D206+D210+D213</f>
        <v>0</v>
      </c>
      <c r="E204" s="89">
        <f>+E206+E210+E213</f>
        <v>0</v>
      </c>
      <c r="F204" s="89">
        <f t="shared" ref="F204:H204" si="14">+F206+F210+F213</f>
        <v>0</v>
      </c>
      <c r="G204" s="89">
        <f t="shared" si="14"/>
        <v>0</v>
      </c>
      <c r="H204" s="89">
        <f t="shared" si="14"/>
        <v>0</v>
      </c>
    </row>
    <row r="205" spans="1:8" hidden="1">
      <c r="A205" s="279"/>
      <c r="B205" s="90"/>
      <c r="C205" s="271"/>
      <c r="D205" s="81"/>
      <c r="E205" s="81"/>
      <c r="F205" s="81"/>
      <c r="G205" s="81"/>
      <c r="H205" s="81"/>
    </row>
    <row r="206" spans="1:8" ht="21" hidden="1">
      <c r="A206" s="273" t="s">
        <v>374</v>
      </c>
      <c r="B206" s="285" t="s">
        <v>375</v>
      </c>
      <c r="C206" s="506" t="s">
        <v>376</v>
      </c>
      <c r="D206" s="276">
        <f>+D207</f>
        <v>0</v>
      </c>
      <c r="E206" s="276">
        <f>+E207</f>
        <v>0</v>
      </c>
      <c r="F206" s="276">
        <f>+F207</f>
        <v>0</v>
      </c>
      <c r="G206" s="276">
        <f>+G207</f>
        <v>0</v>
      </c>
      <c r="H206" s="276">
        <f>+H207</f>
        <v>0</v>
      </c>
    </row>
    <row r="207" spans="1:8" hidden="1">
      <c r="A207" s="279" t="s">
        <v>374</v>
      </c>
      <c r="B207" s="90" t="s">
        <v>377</v>
      </c>
      <c r="C207" s="281" t="s">
        <v>378</v>
      </c>
      <c r="D207" s="81">
        <v>0</v>
      </c>
      <c r="E207" s="81">
        <f>+E208</f>
        <v>0</v>
      </c>
      <c r="F207" s="81">
        <v>0</v>
      </c>
      <c r="G207" s="81">
        <v>0</v>
      </c>
      <c r="H207" s="81">
        <f>SUM(D207:G207)</f>
        <v>0</v>
      </c>
    </row>
    <row r="208" spans="1:8" hidden="1">
      <c r="A208" s="279"/>
      <c r="B208" s="507" t="s">
        <v>379</v>
      </c>
      <c r="C208" s="508" t="s">
        <v>380</v>
      </c>
      <c r="D208" s="509">
        <v>0</v>
      </c>
      <c r="E208" s="509">
        <f>-'IND-ESTR-CLASIF '!D1545</f>
        <v>0</v>
      </c>
      <c r="F208" s="509">
        <v>0</v>
      </c>
      <c r="G208" s="509">
        <v>0</v>
      </c>
      <c r="H208" s="509">
        <f>SUM(D208:G208)</f>
        <v>0</v>
      </c>
    </row>
    <row r="209" spans="1:8" hidden="1">
      <c r="A209" s="279"/>
      <c r="B209" s="90"/>
      <c r="C209" s="271"/>
      <c r="D209" s="81"/>
      <c r="E209" s="81"/>
      <c r="F209" s="81"/>
      <c r="G209" s="81"/>
      <c r="H209" s="81"/>
    </row>
    <row r="210" spans="1:8" ht="10.5" hidden="1">
      <c r="A210" s="273" t="s">
        <v>184</v>
      </c>
      <c r="B210" s="285" t="s">
        <v>516</v>
      </c>
      <c r="C210" s="506" t="s">
        <v>517</v>
      </c>
      <c r="D210" s="276">
        <f>+D211</f>
        <v>0</v>
      </c>
      <c r="E210" s="276">
        <f>+E211</f>
        <v>0</v>
      </c>
      <c r="F210" s="276">
        <f>+F211</f>
        <v>0</v>
      </c>
      <c r="G210" s="276">
        <f>+G211</f>
        <v>0</v>
      </c>
      <c r="H210" s="276">
        <f>+H211</f>
        <v>0</v>
      </c>
    </row>
    <row r="211" spans="1:8" hidden="1">
      <c r="A211" s="279" t="s">
        <v>184</v>
      </c>
      <c r="B211" s="90" t="s">
        <v>466</v>
      </c>
      <c r="C211" s="281" t="s">
        <v>467</v>
      </c>
      <c r="D211" s="81">
        <v>0</v>
      </c>
      <c r="E211" s="81">
        <f>+'IND-ESTR-CLASIF '!D560+'IND-ESTR-CLASIF '!D1234</f>
        <v>0</v>
      </c>
      <c r="F211" s="81">
        <v>0</v>
      </c>
      <c r="G211" s="81">
        <v>0</v>
      </c>
      <c r="H211" s="81">
        <f>SUM(D211:G211)</f>
        <v>0</v>
      </c>
    </row>
    <row r="212" spans="1:8" hidden="1">
      <c r="A212" s="279"/>
      <c r="B212" s="90"/>
      <c r="C212" s="271"/>
      <c r="D212" s="81"/>
      <c r="E212" s="81"/>
      <c r="F212" s="81"/>
      <c r="G212" s="81"/>
      <c r="H212" s="81"/>
    </row>
    <row r="213" spans="1:8" ht="21" hidden="1">
      <c r="A213" s="273" t="s">
        <v>184</v>
      </c>
      <c r="B213" s="285" t="s">
        <v>186</v>
      </c>
      <c r="C213" s="506" t="s">
        <v>187</v>
      </c>
      <c r="D213" s="276">
        <f>+D215+D214</f>
        <v>0</v>
      </c>
      <c r="E213" s="276">
        <f>+E215+E214</f>
        <v>0</v>
      </c>
      <c r="F213" s="276">
        <f>+F215+F214</f>
        <v>0</v>
      </c>
      <c r="G213" s="276">
        <f>+G215+G214</f>
        <v>0</v>
      </c>
      <c r="H213" s="276">
        <f>+H215+H214</f>
        <v>0</v>
      </c>
    </row>
    <row r="214" spans="1:8" hidden="1">
      <c r="A214" s="279" t="s">
        <v>184</v>
      </c>
      <c r="B214" s="90" t="s">
        <v>349</v>
      </c>
      <c r="C214" s="281" t="s">
        <v>350</v>
      </c>
      <c r="D214" s="81">
        <v>0</v>
      </c>
      <c r="E214" s="81">
        <f>+'IND-ESTR-CLASIF '!D1349</f>
        <v>0</v>
      </c>
      <c r="F214" s="81">
        <v>0</v>
      </c>
      <c r="G214" s="81"/>
      <c r="H214" s="81">
        <f>SUM(D214:F214)</f>
        <v>0</v>
      </c>
    </row>
    <row r="215" spans="1:8" hidden="1">
      <c r="A215" s="279" t="s">
        <v>184</v>
      </c>
      <c r="B215" s="90" t="s">
        <v>188</v>
      </c>
      <c r="C215" s="281" t="s">
        <v>189</v>
      </c>
      <c r="D215" s="81">
        <f>-'IND-ESTR-CLASIF '!D195</f>
        <v>0</v>
      </c>
      <c r="E215" s="81">
        <v>0</v>
      </c>
      <c r="F215" s="81">
        <v>0</v>
      </c>
      <c r="G215" s="81">
        <v>0</v>
      </c>
      <c r="H215" s="81">
        <f>SUM(D215:G215)</f>
        <v>0</v>
      </c>
    </row>
    <row r="216" spans="1:8" hidden="1">
      <c r="A216" s="279"/>
      <c r="B216" s="90"/>
      <c r="C216" s="271"/>
      <c r="D216" s="81"/>
      <c r="E216" s="81"/>
      <c r="F216" s="81"/>
      <c r="G216" s="81"/>
      <c r="H216" s="81"/>
    </row>
    <row r="217" spans="1:8" hidden="1">
      <c r="A217" s="279"/>
      <c r="B217" s="90"/>
      <c r="C217" s="271"/>
      <c r="D217" s="81"/>
      <c r="E217" s="81"/>
      <c r="F217" s="81"/>
      <c r="G217" s="81"/>
      <c r="H217" s="81"/>
    </row>
    <row r="218" spans="1:8" ht="10.5" hidden="1">
      <c r="A218" s="279"/>
      <c r="B218" s="284">
        <v>9</v>
      </c>
      <c r="C218" s="498" t="s">
        <v>192</v>
      </c>
      <c r="D218" s="89">
        <f>+D220</f>
        <v>0</v>
      </c>
      <c r="E218" s="89">
        <f>+E220</f>
        <v>0</v>
      </c>
      <c r="F218" s="89">
        <f>+F220</f>
        <v>0</v>
      </c>
      <c r="G218" s="89">
        <f>+G220</f>
        <v>0</v>
      </c>
      <c r="H218" s="89">
        <f>SUM(D218:F218)</f>
        <v>0</v>
      </c>
    </row>
    <row r="219" spans="1:8" hidden="1">
      <c r="A219" s="279"/>
      <c r="B219" s="90"/>
      <c r="C219" s="271"/>
      <c r="D219" s="81"/>
      <c r="E219" s="81"/>
      <c r="F219" s="81"/>
      <c r="G219" s="81"/>
      <c r="H219" s="81"/>
    </row>
    <row r="220" spans="1:8" ht="10.5" hidden="1">
      <c r="A220" s="273">
        <v>4</v>
      </c>
      <c r="B220" s="285" t="s">
        <v>193</v>
      </c>
      <c r="C220" s="506" t="s">
        <v>194</v>
      </c>
      <c r="D220" s="276">
        <f>+D222+D221</f>
        <v>0</v>
      </c>
      <c r="E220" s="276">
        <f>+E222+E221</f>
        <v>0</v>
      </c>
      <c r="F220" s="276">
        <f>+F222+F221</f>
        <v>0</v>
      </c>
      <c r="G220" s="276">
        <f>+G222+G221</f>
        <v>0</v>
      </c>
      <c r="H220" s="276">
        <f>SUM(D220:F220)</f>
        <v>0</v>
      </c>
    </row>
    <row r="221" spans="1:8" hidden="1">
      <c r="A221" s="279">
        <v>4</v>
      </c>
      <c r="B221" s="90" t="s">
        <v>195</v>
      </c>
      <c r="C221" s="281" t="s">
        <v>196</v>
      </c>
      <c r="D221" s="81">
        <f>+'IND-ESTR-CLASIF '!D204</f>
        <v>0</v>
      </c>
      <c r="E221" s="81">
        <f>+'IND-ESTR-CLASIF '!D1417+'IND-ESTR-CLASIF '!D1240+'IND-ESTR-CLASIF '!D1551+'IND-ESTR-CLASIF '!D791+'IND-ESTR-CLASIF '!D1003</f>
        <v>0</v>
      </c>
      <c r="F221" s="81">
        <f>+'IND-ESTR-CLASIF '!D2153+'IND-ESTR-CLASIF '!D2000+'IND-ESTR-CLASIF '!D1890+'IND-ESTR-CLASIF '!D2065+'IND-ESTR-CLASIF '!D1847</f>
        <v>0</v>
      </c>
      <c r="G221" s="81">
        <v>0</v>
      </c>
      <c r="H221" s="81">
        <f>SUM(D221:G221)</f>
        <v>0</v>
      </c>
    </row>
    <row r="222" spans="1:8" ht="20.399999999999999" hidden="1">
      <c r="A222" s="279" t="s">
        <v>190</v>
      </c>
      <c r="B222" s="90" t="s">
        <v>197</v>
      </c>
      <c r="C222" s="281" t="s">
        <v>198</v>
      </c>
      <c r="D222" s="81">
        <f>-'IND-ESTR-CLASIF '!D205</f>
        <v>0</v>
      </c>
      <c r="E222" s="81">
        <f>-'IND-ESTR-CLASIF '!D274-'IND-ESTR-CLASIF '!D357-'IND-ESTR-CLASIF '!D467-'IND-ESTR-CLASIF '!D566-'IND-ESTR-CLASIF '!D1241-'IND-ESTR-CLASIF '!D1552-'IND-ESTR-CLASIF '!D687-'IND-ESTR-CLASIF '!D1175+'IND-ESTR-CLASIF '!D1356</f>
        <v>0</v>
      </c>
      <c r="F222" s="81">
        <f>'IND-ESTR-CLASIF '!D2322+'IND-ESTR-CLASIF '!D1891</f>
        <v>0</v>
      </c>
      <c r="G222" s="81">
        <v>0</v>
      </c>
      <c r="H222" s="81">
        <f>SUM(D222:G222)</f>
        <v>0</v>
      </c>
    </row>
    <row r="223" spans="1:8">
      <c r="A223" s="298"/>
      <c r="B223" s="510"/>
      <c r="C223" s="299"/>
      <c r="D223" s="299"/>
      <c r="E223" s="299"/>
      <c r="F223" s="299"/>
      <c r="G223" s="299"/>
      <c r="H223" s="299"/>
    </row>
    <row r="224" spans="1:8">
      <c r="B224" s="300"/>
      <c r="C224" s="301"/>
      <c r="D224" s="302"/>
      <c r="E224" s="302"/>
      <c r="F224" s="302"/>
      <c r="G224" s="302"/>
      <c r="H224" s="302"/>
    </row>
    <row r="225" spans="2:8">
      <c r="B225" s="262"/>
      <c r="C225" s="263"/>
      <c r="D225" s="264"/>
      <c r="E225" s="264"/>
      <c r="F225" s="264"/>
      <c r="G225" s="264"/>
      <c r="H225" s="264"/>
    </row>
    <row r="226" spans="2:8">
      <c r="B226" s="262"/>
      <c r="C226" s="263"/>
      <c r="D226" s="264"/>
      <c r="E226" s="264"/>
      <c r="F226" s="264"/>
      <c r="G226" s="264"/>
      <c r="H226" s="264"/>
    </row>
    <row r="227" spans="2:8">
      <c r="B227" s="262"/>
      <c r="C227" s="263"/>
      <c r="D227" s="264"/>
      <c r="E227" s="264"/>
      <c r="F227" s="264"/>
      <c r="G227" s="264"/>
      <c r="H227" s="264"/>
    </row>
    <row r="228" spans="2:8">
      <c r="B228" s="262"/>
      <c r="C228" s="263"/>
      <c r="D228" s="264"/>
      <c r="E228" s="264"/>
      <c r="F228" s="264"/>
      <c r="G228" s="264"/>
      <c r="H228" s="264"/>
    </row>
    <row r="229" spans="2:8">
      <c r="B229" s="262"/>
      <c r="C229" s="263"/>
      <c r="D229" s="264"/>
      <c r="E229" s="264"/>
      <c r="F229" s="264"/>
      <c r="G229" s="264"/>
      <c r="H229" s="264"/>
    </row>
    <row r="230" spans="2:8">
      <c r="B230" s="262"/>
      <c r="C230" s="263"/>
      <c r="D230" s="264"/>
      <c r="E230" s="264"/>
      <c r="F230" s="264"/>
      <c r="G230" s="264"/>
      <c r="H230" s="264"/>
    </row>
    <row r="231" spans="2:8">
      <c r="B231" s="262"/>
      <c r="C231" s="263"/>
      <c r="D231" s="264"/>
      <c r="E231" s="264"/>
      <c r="F231" s="264"/>
      <c r="G231" s="264"/>
      <c r="H231" s="264"/>
    </row>
    <row r="232" spans="2:8">
      <c r="B232" s="262"/>
      <c r="C232" s="263"/>
      <c r="D232" s="264"/>
      <c r="E232" s="264"/>
      <c r="F232" s="264"/>
      <c r="G232" s="264"/>
      <c r="H232" s="264"/>
    </row>
    <row r="233" spans="2:8">
      <c r="B233" s="262"/>
      <c r="C233" s="263"/>
      <c r="D233" s="264"/>
      <c r="E233" s="264"/>
      <c r="F233" s="264"/>
      <c r="G233" s="264"/>
      <c r="H233" s="264"/>
    </row>
    <row r="234" spans="2:8">
      <c r="B234" s="262"/>
      <c r="C234" s="263"/>
      <c r="D234" s="264"/>
      <c r="E234" s="264"/>
      <c r="F234" s="264"/>
      <c r="G234" s="264"/>
      <c r="H234" s="264"/>
    </row>
    <row r="235" spans="2:8">
      <c r="B235" s="262"/>
      <c r="C235" s="263"/>
      <c r="D235" s="264"/>
      <c r="E235" s="264"/>
      <c r="F235" s="264"/>
      <c r="G235" s="264"/>
      <c r="H235" s="264"/>
    </row>
    <row r="236" spans="2:8">
      <c r="B236" s="262"/>
      <c r="C236" s="263"/>
      <c r="D236" s="264"/>
      <c r="E236" s="264"/>
      <c r="F236" s="264"/>
      <c r="G236" s="264"/>
      <c r="H236" s="264"/>
    </row>
    <row r="237" spans="2:8">
      <c r="B237" s="262"/>
      <c r="C237" s="263"/>
      <c r="D237" s="264"/>
      <c r="E237" s="264"/>
      <c r="F237" s="264"/>
      <c r="G237" s="264"/>
      <c r="H237" s="264"/>
    </row>
    <row r="238" spans="2:8">
      <c r="B238" s="262"/>
      <c r="C238" s="263"/>
      <c r="D238" s="264"/>
      <c r="E238" s="264"/>
      <c r="F238" s="264"/>
      <c r="G238" s="264"/>
      <c r="H238" s="264"/>
    </row>
    <row r="239" spans="2:8">
      <c r="B239" s="262"/>
      <c r="C239" s="263"/>
      <c r="D239" s="264"/>
      <c r="E239" s="264"/>
      <c r="F239" s="264"/>
      <c r="G239" s="264"/>
      <c r="H239" s="264"/>
    </row>
    <row r="240" spans="2:8">
      <c r="B240" s="262"/>
      <c r="C240" s="263"/>
      <c r="D240" s="264"/>
      <c r="E240" s="264"/>
      <c r="F240" s="264"/>
      <c r="G240" s="264"/>
      <c r="H240" s="264"/>
    </row>
    <row r="241" spans="2:8">
      <c r="B241" s="262"/>
      <c r="C241" s="263"/>
      <c r="D241" s="264"/>
      <c r="E241" s="264"/>
      <c r="F241" s="264"/>
      <c r="G241" s="264"/>
      <c r="H241" s="264"/>
    </row>
  </sheetData>
  <mergeCells count="14">
    <mergeCell ref="A1:H1"/>
    <mergeCell ref="A3:H3"/>
    <mergeCell ref="A7:H7"/>
    <mergeCell ref="A8:H8"/>
    <mergeCell ref="A9:H9"/>
    <mergeCell ref="A56:H56"/>
    <mergeCell ref="B59:C59"/>
    <mergeCell ref="B60:C60"/>
    <mergeCell ref="A59:A60"/>
    <mergeCell ref="A12:C12"/>
    <mergeCell ref="A13:C13"/>
    <mergeCell ref="A49:H49"/>
    <mergeCell ref="A51:H51"/>
    <mergeCell ref="A55:H55"/>
  </mergeCells>
  <hyperlinks>
    <hyperlink ref="A51" r:id="rId1" display="MODIFICACIÓN  Nº 08-2024" xr:uid="{00000000-0004-0000-0100-000000000000}"/>
  </hyperlinks>
  <printOptions horizontalCentered="1"/>
  <pageMargins left="0.39370078740157483" right="0.39370078740157483" top="0.59055118110236227" bottom="0.59055118110236227" header="0" footer="0"/>
  <pageSetup scale="64" firstPageNumber="3" fitToHeight="10" orientation="landscape" useFirstPageNumber="1" verticalDpi="597" r:id="rId2"/>
  <headerFooter alignWithMargins="0">
    <oddHeader>&amp;CPágina 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3"/>
  </sheetPr>
  <dimension ref="A1:XET2407"/>
  <sheetViews>
    <sheetView showGridLines="0" zoomScaleNormal="100" zoomScaleSheetLayoutView="90" workbookViewId="0">
      <selection activeCell="H2385" sqref="H2385"/>
    </sheetView>
  </sheetViews>
  <sheetFormatPr baseColWidth="10" defaultColWidth="11.44140625" defaultRowHeight="10.199999999999999"/>
  <cols>
    <col min="1" max="1" width="5.21875" style="67" customWidth="1"/>
    <col min="2" max="2" width="9.77734375" style="305" customWidth="1"/>
    <col min="3" max="3" width="42.109375" style="306" customWidth="1"/>
    <col min="4" max="5" width="15.5546875" style="307" customWidth="1"/>
    <col min="6" max="7" width="11.44140625" style="69" customWidth="1"/>
    <col min="8" max="9" width="11.44140625" style="68" customWidth="1"/>
    <col min="10" max="16384" width="11.44140625" style="68"/>
  </cols>
  <sheetData>
    <row r="1" spans="1:5" ht="15">
      <c r="A1" s="766" t="s">
        <v>510</v>
      </c>
      <c r="B1" s="766"/>
      <c r="C1" s="766"/>
      <c r="D1" s="766"/>
      <c r="E1" s="766"/>
    </row>
    <row r="2" spans="1:5" ht="15">
      <c r="A2" s="66"/>
      <c r="B2" s="308"/>
      <c r="C2" s="66"/>
      <c r="D2" s="66"/>
      <c r="E2" s="66"/>
    </row>
    <row r="3" spans="1:5" ht="15">
      <c r="A3" s="774" t="str">
        <f>+'IND-ESTR-CLASIF '!A69:E69</f>
        <v>MODIFICACIÓN  Nº 01-2025</v>
      </c>
      <c r="B3" s="774"/>
      <c r="C3" s="774"/>
      <c r="D3" s="774"/>
      <c r="E3" s="774"/>
    </row>
    <row r="4" spans="1:5" ht="10.8" customHeight="1">
      <c r="B4" s="309"/>
      <c r="C4" s="310"/>
      <c r="D4" s="310"/>
      <c r="E4" s="310"/>
    </row>
    <row r="5" spans="1:5" ht="10.8" customHeight="1">
      <c r="B5" s="309"/>
      <c r="C5" s="310"/>
      <c r="D5" s="310"/>
      <c r="E5" s="310"/>
    </row>
    <row r="6" spans="1:5" ht="10.8" customHeight="1">
      <c r="B6" s="309"/>
      <c r="C6" s="310"/>
      <c r="D6" s="310"/>
      <c r="E6" s="310"/>
    </row>
    <row r="7" spans="1:5" ht="11.4">
      <c r="A7" s="757" t="s">
        <v>18</v>
      </c>
      <c r="B7" s="757"/>
      <c r="C7" s="757"/>
    </row>
    <row r="8" spans="1:5" ht="11.4">
      <c r="A8" s="311"/>
      <c r="B8" s="312"/>
      <c r="C8" s="311"/>
    </row>
    <row r="9" spans="1:5" ht="10.5">
      <c r="B9" s="309"/>
    </row>
    <row r="10" spans="1:5" ht="10.5">
      <c r="A10" s="313" t="s">
        <v>23</v>
      </c>
      <c r="B10" s="314" t="s">
        <v>24</v>
      </c>
      <c r="C10" s="315" t="s">
        <v>25</v>
      </c>
      <c r="D10" s="316"/>
      <c r="E10" s="317">
        <f>+D12+D20+D27+D31+D17</f>
        <v>1342250</v>
      </c>
    </row>
    <row r="11" spans="1:5" ht="10.5">
      <c r="B11" s="314"/>
      <c r="C11" s="318"/>
      <c r="D11" s="316"/>
      <c r="E11" s="317"/>
    </row>
    <row r="12" spans="1:5" ht="10.5" hidden="1">
      <c r="A12" s="319" t="s">
        <v>26</v>
      </c>
      <c r="B12" s="320" t="s">
        <v>27</v>
      </c>
      <c r="C12" s="321" t="s">
        <v>28</v>
      </c>
      <c r="D12" s="322">
        <f>SUM(D13:D15)</f>
        <v>0</v>
      </c>
      <c r="E12" s="323"/>
    </row>
    <row r="13" spans="1:5" ht="10.5" hidden="1">
      <c r="A13" s="324" t="s">
        <v>26</v>
      </c>
      <c r="B13" s="325" t="s">
        <v>29</v>
      </c>
      <c r="C13" s="316" t="s">
        <v>30</v>
      </c>
      <c r="D13" s="326">
        <f>+'Detalle Prog I'!C157</f>
        <v>0</v>
      </c>
      <c r="E13" s="323"/>
    </row>
    <row r="14" spans="1:5" hidden="1">
      <c r="A14" s="324" t="s">
        <v>26</v>
      </c>
      <c r="B14" s="325" t="s">
        <v>31</v>
      </c>
      <c r="C14" s="316" t="s">
        <v>32</v>
      </c>
      <c r="D14" s="326">
        <f>+'Detalle Prog I'!C158</f>
        <v>0</v>
      </c>
      <c r="E14" s="327"/>
    </row>
    <row r="15" spans="1:5" hidden="1">
      <c r="A15" s="324" t="s">
        <v>26</v>
      </c>
      <c r="B15" s="325" t="s">
        <v>33</v>
      </c>
      <c r="C15" s="316" t="s">
        <v>34</v>
      </c>
      <c r="D15" s="326">
        <f>+'Detalle Prog I'!C159</f>
        <v>0</v>
      </c>
      <c r="E15" s="327"/>
    </row>
    <row r="16" spans="1:5" ht="10.5" hidden="1">
      <c r="A16" s="319"/>
      <c r="B16" s="320"/>
      <c r="C16" s="321"/>
      <c r="D16" s="326"/>
      <c r="E16" s="327"/>
    </row>
    <row r="17" spans="1:5" ht="10.5" hidden="1">
      <c r="A17" s="319" t="s">
        <v>26</v>
      </c>
      <c r="B17" s="320" t="s">
        <v>35</v>
      </c>
      <c r="C17" s="321" t="s">
        <v>36</v>
      </c>
      <c r="D17" s="322">
        <f>+D18</f>
        <v>0</v>
      </c>
      <c r="E17" s="327"/>
    </row>
    <row r="18" spans="1:5" hidden="1">
      <c r="A18" s="324" t="s">
        <v>26</v>
      </c>
      <c r="B18" s="325" t="s">
        <v>37</v>
      </c>
      <c r="C18" s="316" t="s">
        <v>38</v>
      </c>
      <c r="D18" s="326">
        <f>+'Detalle Prog I'!C163</f>
        <v>0</v>
      </c>
      <c r="E18" s="327"/>
    </row>
    <row r="19" spans="1:5" hidden="1">
      <c r="A19" s="324"/>
      <c r="B19" s="325"/>
      <c r="C19" s="316"/>
      <c r="D19" s="326"/>
      <c r="E19" s="327"/>
    </row>
    <row r="20" spans="1:5" ht="10.5">
      <c r="A20" s="319" t="s">
        <v>26</v>
      </c>
      <c r="B20" s="320" t="s">
        <v>41</v>
      </c>
      <c r="C20" s="321" t="s">
        <v>42</v>
      </c>
      <c r="D20" s="322">
        <f>SUM(D21:D25)</f>
        <v>1137500</v>
      </c>
      <c r="E20" s="323"/>
    </row>
    <row r="21" spans="1:5" ht="10.5" hidden="1">
      <c r="A21" s="324" t="s">
        <v>26</v>
      </c>
      <c r="B21" s="325" t="s">
        <v>43</v>
      </c>
      <c r="C21" s="316" t="s">
        <v>44</v>
      </c>
      <c r="D21" s="326">
        <f>+'Detalle Prog I'!C168</f>
        <v>0</v>
      </c>
      <c r="E21" s="323"/>
    </row>
    <row r="22" spans="1:5" ht="10.5" hidden="1">
      <c r="A22" s="324" t="s">
        <v>26</v>
      </c>
      <c r="B22" s="325" t="s">
        <v>227</v>
      </c>
      <c r="C22" s="316" t="s">
        <v>228</v>
      </c>
      <c r="D22" s="326">
        <f>+'Detalle Prog I'!C169</f>
        <v>0</v>
      </c>
      <c r="E22" s="323"/>
    </row>
    <row r="23" spans="1:5">
      <c r="A23" s="324" t="s">
        <v>26</v>
      </c>
      <c r="B23" s="325" t="s">
        <v>45</v>
      </c>
      <c r="C23" s="316" t="s">
        <v>46</v>
      </c>
      <c r="D23" s="326">
        <f>+'Detalle Prog I'!C170</f>
        <v>87500</v>
      </c>
      <c r="E23" s="327"/>
    </row>
    <row r="24" spans="1:5">
      <c r="A24" s="324" t="s">
        <v>26</v>
      </c>
      <c r="B24" s="325" t="s">
        <v>47</v>
      </c>
      <c r="C24" s="316" t="s">
        <v>48</v>
      </c>
      <c r="D24" s="326">
        <f>+'Detalle Prog I'!C171</f>
        <v>1050000</v>
      </c>
      <c r="E24" s="327"/>
    </row>
    <row r="25" spans="1:5" hidden="1">
      <c r="A25" s="324" t="s">
        <v>26</v>
      </c>
      <c r="B25" s="325" t="s">
        <v>342</v>
      </c>
      <c r="C25" s="316" t="s">
        <v>343</v>
      </c>
      <c r="D25" s="326">
        <f>+'Detalle Prog I'!C172</f>
        <v>0</v>
      </c>
      <c r="E25" s="327"/>
    </row>
    <row r="26" spans="1:5" ht="10.5">
      <c r="A26" s="324"/>
      <c r="B26" s="325"/>
      <c r="C26" s="316"/>
      <c r="D26" s="326"/>
      <c r="E26" s="323"/>
    </row>
    <row r="27" spans="1:5" ht="21">
      <c r="A27" s="328" t="s">
        <v>49</v>
      </c>
      <c r="B27" s="329" t="s">
        <v>50</v>
      </c>
      <c r="C27" s="330" t="s">
        <v>51</v>
      </c>
      <c r="D27" s="331">
        <f>SUM(D28:D29)</f>
        <v>102375</v>
      </c>
      <c r="E27" s="332"/>
    </row>
    <row r="28" spans="1:5" ht="20.399999999999999">
      <c r="A28" s="333" t="s">
        <v>49</v>
      </c>
      <c r="B28" s="305" t="s">
        <v>52</v>
      </c>
      <c r="C28" s="334" t="s">
        <v>53</v>
      </c>
      <c r="D28" s="307">
        <f>+'Detalle Prog I'!C175</f>
        <v>97125</v>
      </c>
      <c r="E28" s="327"/>
    </row>
    <row r="29" spans="1:5" ht="20.399999999999999">
      <c r="A29" s="333" t="s">
        <v>49</v>
      </c>
      <c r="B29" s="305" t="s">
        <v>54</v>
      </c>
      <c r="C29" s="334" t="s">
        <v>55</v>
      </c>
      <c r="D29" s="307">
        <f>+'Detalle Prog I'!C176</f>
        <v>5250</v>
      </c>
      <c r="E29" s="327"/>
    </row>
    <row r="30" spans="1:5" ht="10.5">
      <c r="B30" s="314"/>
      <c r="C30" s="318"/>
      <c r="D30" s="316"/>
      <c r="E30" s="317"/>
    </row>
    <row r="31" spans="1:5" ht="21">
      <c r="A31" s="328" t="s">
        <v>49</v>
      </c>
      <c r="B31" s="329" t="s">
        <v>56</v>
      </c>
      <c r="C31" s="330" t="s">
        <v>57</v>
      </c>
      <c r="D31" s="331">
        <f>SUM(D32:D34)</f>
        <v>102375</v>
      </c>
      <c r="E31" s="332"/>
    </row>
    <row r="32" spans="1:5" ht="20.399999999999999">
      <c r="A32" s="333" t="s">
        <v>49</v>
      </c>
      <c r="B32" s="305" t="s">
        <v>58</v>
      </c>
      <c r="C32" s="334" t="s">
        <v>59</v>
      </c>
      <c r="D32" s="307">
        <f>+'Detalle Prog I'!C179</f>
        <v>55125</v>
      </c>
      <c r="E32" s="327"/>
    </row>
    <row r="33" spans="1:5" ht="20.399999999999999">
      <c r="A33" s="333" t="s">
        <v>49</v>
      </c>
      <c r="B33" s="305" t="s">
        <v>60</v>
      </c>
      <c r="C33" s="334" t="s">
        <v>61</v>
      </c>
      <c r="D33" s="307">
        <f>+'Detalle Prog I'!C180</f>
        <v>31500</v>
      </c>
      <c r="E33" s="327"/>
    </row>
    <row r="34" spans="1:5">
      <c r="A34" s="333" t="s">
        <v>49</v>
      </c>
      <c r="B34" s="305" t="s">
        <v>62</v>
      </c>
      <c r="C34" s="334" t="s">
        <v>63</v>
      </c>
      <c r="D34" s="307">
        <f>+'Detalle Prog I'!C181</f>
        <v>15750</v>
      </c>
      <c r="E34" s="327"/>
    </row>
    <row r="35" spans="1:5">
      <c r="A35" s="333"/>
      <c r="C35" s="334"/>
      <c r="E35" s="327"/>
    </row>
    <row r="36" spans="1:5" ht="10.5">
      <c r="A36" s="335"/>
      <c r="B36" s="336"/>
      <c r="C36" s="337"/>
      <c r="D36" s="338"/>
      <c r="E36" s="323"/>
    </row>
    <row r="37" spans="1:5" ht="10.5">
      <c r="A37" s="339" t="s">
        <v>64</v>
      </c>
      <c r="B37" s="314" t="s">
        <v>205</v>
      </c>
      <c r="C37" s="315" t="s">
        <v>65</v>
      </c>
      <c r="D37" s="338"/>
      <c r="E37" s="317">
        <f>+D39+D55+D61+D42+D46+D58+D69+D51</f>
        <v>100000</v>
      </c>
    </row>
    <row r="38" spans="1:5" ht="10.5" hidden="1">
      <c r="A38" s="335"/>
      <c r="B38" s="336"/>
      <c r="C38" s="337"/>
      <c r="D38" s="338"/>
      <c r="E38" s="323"/>
    </row>
    <row r="39" spans="1:5" ht="10.5" hidden="1">
      <c r="A39" s="328" t="s">
        <v>64</v>
      </c>
      <c r="B39" s="329" t="s">
        <v>66</v>
      </c>
      <c r="C39" s="340" t="s">
        <v>67</v>
      </c>
      <c r="D39" s="322">
        <f>+D40</f>
        <v>0</v>
      </c>
      <c r="E39" s="323"/>
    </row>
    <row r="40" spans="1:5" ht="10.5" hidden="1">
      <c r="A40" s="335" t="s">
        <v>64</v>
      </c>
      <c r="B40" s="336" t="s">
        <v>68</v>
      </c>
      <c r="C40" s="334" t="s">
        <v>511</v>
      </c>
      <c r="D40" s="338">
        <f>+'Detalle Prog I'!C187</f>
        <v>0</v>
      </c>
      <c r="E40" s="323"/>
    </row>
    <row r="41" spans="1:5" ht="10.5" hidden="1">
      <c r="A41" s="335"/>
      <c r="B41" s="336"/>
      <c r="C41" s="337"/>
      <c r="D41" s="338"/>
      <c r="E41" s="323"/>
    </row>
    <row r="42" spans="1:5" ht="10.5" hidden="1">
      <c r="A42" s="328" t="s">
        <v>64</v>
      </c>
      <c r="B42" s="329" t="s">
        <v>279</v>
      </c>
      <c r="C42" s="340" t="s">
        <v>78</v>
      </c>
      <c r="D42" s="322">
        <f>SUM(D43:D44)</f>
        <v>0</v>
      </c>
      <c r="E42" s="323"/>
    </row>
    <row r="43" spans="1:5" ht="10.5" hidden="1">
      <c r="A43" s="335" t="s">
        <v>64</v>
      </c>
      <c r="B43" s="336" t="s">
        <v>81</v>
      </c>
      <c r="C43" s="334" t="s">
        <v>82</v>
      </c>
      <c r="D43" s="338">
        <f>+'Detalle Prog I'!C191</f>
        <v>0</v>
      </c>
      <c r="E43" s="323"/>
    </row>
    <row r="44" spans="1:5" ht="10.5" hidden="1">
      <c r="A44" s="335" t="s">
        <v>64</v>
      </c>
      <c r="B44" s="336" t="s">
        <v>83</v>
      </c>
      <c r="C44" s="334" t="s">
        <v>84</v>
      </c>
      <c r="D44" s="338">
        <f>+'Detalle Prog I'!C192</f>
        <v>0</v>
      </c>
      <c r="E44" s="323"/>
    </row>
    <row r="45" spans="1:5" ht="10.5" hidden="1">
      <c r="A45" s="328"/>
      <c r="B45" s="336"/>
      <c r="C45" s="337"/>
      <c r="D45" s="338"/>
      <c r="E45" s="323"/>
    </row>
    <row r="46" spans="1:5" ht="10.5" hidden="1">
      <c r="A46" s="328" t="s">
        <v>64</v>
      </c>
      <c r="B46" s="329" t="s">
        <v>89</v>
      </c>
      <c r="C46" s="340" t="s">
        <v>90</v>
      </c>
      <c r="D46" s="322">
        <f>SUM(D47:D49)</f>
        <v>0</v>
      </c>
      <c r="E46" s="323"/>
    </row>
    <row r="47" spans="1:5" ht="10.5" hidden="1">
      <c r="A47" s="335" t="s">
        <v>64</v>
      </c>
      <c r="B47" s="336" t="s">
        <v>91</v>
      </c>
      <c r="C47" s="334" t="s">
        <v>92</v>
      </c>
      <c r="D47" s="338">
        <f>+'Detalle Prog I'!C195</f>
        <v>0</v>
      </c>
      <c r="E47" s="323"/>
    </row>
    <row r="48" spans="1:5" ht="10.5" hidden="1">
      <c r="A48" s="335" t="s">
        <v>64</v>
      </c>
      <c r="B48" s="336" t="s">
        <v>93</v>
      </c>
      <c r="C48" s="334" t="s">
        <v>94</v>
      </c>
      <c r="D48" s="338">
        <f>+'Detalle Prog I'!C196</f>
        <v>0</v>
      </c>
      <c r="E48" s="323"/>
    </row>
    <row r="49" spans="1:5" ht="10.5" hidden="1">
      <c r="A49" s="335" t="s">
        <v>64</v>
      </c>
      <c r="B49" s="336" t="s">
        <v>95</v>
      </c>
      <c r="C49" s="337" t="s">
        <v>96</v>
      </c>
      <c r="D49" s="338">
        <f>+'Detalle Prog I'!C197</f>
        <v>0</v>
      </c>
      <c r="E49" s="323"/>
    </row>
    <row r="50" spans="1:5" ht="10.5">
      <c r="A50" s="328"/>
      <c r="B50" s="336"/>
      <c r="C50" s="337"/>
      <c r="D50" s="338"/>
      <c r="E50" s="323"/>
    </row>
    <row r="51" spans="1:5" ht="10.5">
      <c r="A51" s="328" t="s">
        <v>64</v>
      </c>
      <c r="B51" s="314" t="s">
        <v>247</v>
      </c>
      <c r="C51" s="734" t="s">
        <v>362</v>
      </c>
      <c r="D51" s="351">
        <f>SUM(D52:D55)</f>
        <v>100000</v>
      </c>
      <c r="E51" s="323"/>
    </row>
    <row r="52" spans="1:5" ht="10.5" hidden="1">
      <c r="A52" s="335" t="s">
        <v>64</v>
      </c>
      <c r="B52" s="336" t="s">
        <v>249</v>
      </c>
      <c r="C52" s="316" t="s">
        <v>250</v>
      </c>
      <c r="D52" s="69">
        <f>+'Detalle Prog I'!S200</f>
        <v>0</v>
      </c>
      <c r="E52" s="323"/>
    </row>
    <row r="53" spans="1:5" ht="10.5">
      <c r="A53" s="335" t="s">
        <v>64</v>
      </c>
      <c r="B53" s="336" t="s">
        <v>581</v>
      </c>
      <c r="C53" s="316" t="s">
        <v>582</v>
      </c>
      <c r="D53" s="69">
        <f>+'Detalle Prog I'!S201</f>
        <v>100000</v>
      </c>
      <c r="E53" s="323"/>
    </row>
    <row r="54" spans="1:5" ht="10.5" hidden="1">
      <c r="A54" s="328"/>
      <c r="B54" s="336"/>
      <c r="C54" s="337"/>
      <c r="D54" s="338"/>
      <c r="E54" s="323"/>
    </row>
    <row r="55" spans="1:5" ht="10.5" hidden="1">
      <c r="A55" s="328" t="s">
        <v>64</v>
      </c>
      <c r="B55" s="329" t="s">
        <v>99</v>
      </c>
      <c r="C55" s="340" t="s">
        <v>100</v>
      </c>
      <c r="D55" s="322">
        <f>+D56</f>
        <v>0</v>
      </c>
      <c r="E55" s="323"/>
    </row>
    <row r="56" spans="1:5" ht="10.5" hidden="1">
      <c r="A56" s="335" t="s">
        <v>64</v>
      </c>
      <c r="B56" s="336" t="s">
        <v>101</v>
      </c>
      <c r="C56" s="334" t="s">
        <v>102</v>
      </c>
      <c r="D56" s="338">
        <f>+'Detalle Prog I'!C204</f>
        <v>0</v>
      </c>
      <c r="E56" s="323"/>
    </row>
    <row r="57" spans="1:5" ht="10.5" hidden="1">
      <c r="A57" s="335"/>
      <c r="B57" s="336"/>
      <c r="C57" s="334"/>
      <c r="D57" s="338"/>
      <c r="E57" s="323"/>
    </row>
    <row r="58" spans="1:5" ht="10.5" hidden="1">
      <c r="A58" s="339" t="s">
        <v>64</v>
      </c>
      <c r="B58" s="329" t="s">
        <v>281</v>
      </c>
      <c r="C58" s="340" t="s">
        <v>282</v>
      </c>
      <c r="D58" s="322">
        <f>+D59</f>
        <v>0</v>
      </c>
      <c r="E58" s="323"/>
    </row>
    <row r="59" spans="1:5" ht="10.5" hidden="1">
      <c r="A59" s="335" t="s">
        <v>64</v>
      </c>
      <c r="B59" s="336" t="s">
        <v>363</v>
      </c>
      <c r="C59" s="334" t="s">
        <v>364</v>
      </c>
      <c r="D59" s="338">
        <f>+'Detalle Prog I'!C207</f>
        <v>0</v>
      </c>
      <c r="E59" s="323"/>
    </row>
    <row r="60" spans="1:5" ht="10.5" hidden="1">
      <c r="A60" s="335"/>
      <c r="B60" s="336"/>
      <c r="C60" s="334"/>
      <c r="D60" s="338"/>
      <c r="E60" s="323"/>
    </row>
    <row r="61" spans="1:5" ht="10.5" hidden="1">
      <c r="A61" s="328" t="s">
        <v>64</v>
      </c>
      <c r="B61" s="329">
        <v>1.08</v>
      </c>
      <c r="C61" s="340" t="s">
        <v>103</v>
      </c>
      <c r="D61" s="322">
        <f>SUM(D62:D67)</f>
        <v>0</v>
      </c>
      <c r="E61" s="323"/>
    </row>
    <row r="62" spans="1:5" ht="10.5" hidden="1">
      <c r="A62" s="333" t="s">
        <v>64</v>
      </c>
      <c r="B62" s="305" t="s">
        <v>104</v>
      </c>
      <c r="C62" s="334" t="s">
        <v>105</v>
      </c>
      <c r="D62" s="307">
        <f>+'Detalle Prog I'!C210</f>
        <v>0</v>
      </c>
      <c r="E62" s="332"/>
    </row>
    <row r="63" spans="1:5" ht="10.5" hidden="1">
      <c r="A63" s="333" t="s">
        <v>64</v>
      </c>
      <c r="B63" s="305" t="s">
        <v>110</v>
      </c>
      <c r="C63" s="334" t="s">
        <v>111</v>
      </c>
      <c r="D63" s="307">
        <f>+'Detalle Prog I'!C211</f>
        <v>0</v>
      </c>
      <c r="E63" s="332"/>
    </row>
    <row r="64" spans="1:5" ht="20.399999999999999" hidden="1">
      <c r="A64" s="333" t="s">
        <v>64</v>
      </c>
      <c r="B64" s="305" t="s">
        <v>108</v>
      </c>
      <c r="C64" s="334" t="s">
        <v>109</v>
      </c>
      <c r="D64" s="307">
        <f>+'Detalle Prog I'!C212</f>
        <v>0</v>
      </c>
      <c r="E64" s="332"/>
    </row>
    <row r="65" spans="1:5" ht="10.5" hidden="1">
      <c r="A65" s="333" t="s">
        <v>64</v>
      </c>
      <c r="B65" s="305" t="s">
        <v>106</v>
      </c>
      <c r="C65" s="334" t="s">
        <v>107</v>
      </c>
      <c r="D65" s="307">
        <f>+'Detalle Prog I'!C213</f>
        <v>0</v>
      </c>
      <c r="E65" s="332"/>
    </row>
    <row r="66" spans="1:5" ht="20.399999999999999" hidden="1">
      <c r="A66" s="333" t="s">
        <v>64</v>
      </c>
      <c r="B66" s="305" t="s">
        <v>112</v>
      </c>
      <c r="C66" s="334" t="s">
        <v>113</v>
      </c>
      <c r="D66" s="307">
        <f>+'Detalle Prog I'!C214</f>
        <v>0</v>
      </c>
      <c r="E66" s="332"/>
    </row>
    <row r="67" spans="1:5" ht="20.399999999999999" hidden="1">
      <c r="A67" s="333" t="s">
        <v>64</v>
      </c>
      <c r="B67" s="305" t="s">
        <v>114</v>
      </c>
      <c r="C67" s="334" t="s">
        <v>115</v>
      </c>
      <c r="D67" s="307">
        <f>+'Detalle Prog I'!C215</f>
        <v>0</v>
      </c>
      <c r="E67" s="332"/>
    </row>
    <row r="68" spans="1:5" ht="10.5" hidden="1">
      <c r="A68" s="333"/>
      <c r="C68" s="334"/>
      <c r="E68" s="332"/>
    </row>
    <row r="69" spans="1:5" ht="10.5" hidden="1">
      <c r="A69" s="328" t="s">
        <v>374</v>
      </c>
      <c r="B69" s="329">
        <v>1.0900000000000001</v>
      </c>
      <c r="C69" s="340" t="s">
        <v>512</v>
      </c>
      <c r="D69" s="322">
        <f>+D70</f>
        <v>0</v>
      </c>
      <c r="E69" s="332"/>
    </row>
    <row r="70" spans="1:5" ht="10.5" hidden="1">
      <c r="A70" s="333" t="s">
        <v>374</v>
      </c>
      <c r="B70" s="305" t="s">
        <v>513</v>
      </c>
      <c r="C70" s="334" t="s">
        <v>514</v>
      </c>
      <c r="D70" s="307">
        <f>+'Detalle Prog I'!C219</f>
        <v>0</v>
      </c>
      <c r="E70" s="332"/>
    </row>
    <row r="71" spans="1:5" ht="10.5" hidden="1">
      <c r="A71" s="333"/>
      <c r="C71" s="334"/>
      <c r="E71" s="332"/>
    </row>
    <row r="72" spans="1:5" ht="10.5" hidden="1">
      <c r="B72" s="314"/>
      <c r="C72" s="341"/>
      <c r="D72" s="342"/>
      <c r="E72" s="310"/>
    </row>
    <row r="73" spans="1:5" ht="10.5" hidden="1">
      <c r="B73" s="314"/>
      <c r="C73" s="341"/>
      <c r="D73" s="342"/>
      <c r="E73" s="310"/>
    </row>
    <row r="74" spans="1:5" ht="10.5" hidden="1">
      <c r="A74" s="310" t="s">
        <v>64</v>
      </c>
      <c r="B74" s="343">
        <v>2</v>
      </c>
      <c r="C74" s="344" t="s">
        <v>122</v>
      </c>
      <c r="D74" s="342"/>
      <c r="E74" s="317">
        <f>+D79+D76+D90+D85</f>
        <v>0</v>
      </c>
    </row>
    <row r="75" spans="1:5" ht="10.5" hidden="1">
      <c r="A75" s="328"/>
      <c r="B75" s="329"/>
      <c r="C75" s="330"/>
      <c r="D75" s="342"/>
      <c r="E75" s="310"/>
    </row>
    <row r="76" spans="1:5" ht="10.5" hidden="1">
      <c r="A76" s="328" t="s">
        <v>64</v>
      </c>
      <c r="B76" s="329" t="s">
        <v>123</v>
      </c>
      <c r="C76" s="330" t="s">
        <v>124</v>
      </c>
      <c r="D76" s="322">
        <f>+D77</f>
        <v>0</v>
      </c>
      <c r="E76" s="310"/>
    </row>
    <row r="77" spans="1:5" ht="10.5" hidden="1">
      <c r="A77" s="333" t="s">
        <v>64</v>
      </c>
      <c r="B77" s="305" t="s">
        <v>125</v>
      </c>
      <c r="C77" s="334" t="s">
        <v>217</v>
      </c>
      <c r="D77" s="338">
        <f>+'Detalle Prog I'!C225</f>
        <v>0</v>
      </c>
      <c r="E77" s="310"/>
    </row>
    <row r="78" spans="1:5" ht="10.5" hidden="1">
      <c r="B78" s="314"/>
      <c r="C78" s="341"/>
      <c r="D78" s="342"/>
      <c r="E78" s="310"/>
    </row>
    <row r="79" spans="1:5" ht="21" hidden="1">
      <c r="A79" s="328" t="s">
        <v>64</v>
      </c>
      <c r="B79" s="329" t="s">
        <v>131</v>
      </c>
      <c r="C79" s="330" t="s">
        <v>132</v>
      </c>
      <c r="D79" s="322">
        <f>SUM(D80:D83)</f>
        <v>0</v>
      </c>
      <c r="E79" s="310"/>
    </row>
    <row r="80" spans="1:5" ht="10.5" hidden="1">
      <c r="A80" s="333" t="s">
        <v>64</v>
      </c>
      <c r="B80" s="305" t="s">
        <v>135</v>
      </c>
      <c r="C80" s="334" t="s">
        <v>432</v>
      </c>
      <c r="D80" s="338">
        <f>+'Detalle Prog I'!C228</f>
        <v>0</v>
      </c>
      <c r="E80" s="310"/>
    </row>
    <row r="81" spans="1:5" ht="10.5" hidden="1">
      <c r="A81" s="333" t="s">
        <v>64</v>
      </c>
      <c r="B81" s="305" t="s">
        <v>254</v>
      </c>
      <c r="C81" s="334" t="s">
        <v>255</v>
      </c>
      <c r="D81" s="338">
        <f>+'Detalle Prog I'!C229</f>
        <v>0</v>
      </c>
      <c r="E81" s="310"/>
    </row>
    <row r="82" spans="1:5" ht="10.5" hidden="1">
      <c r="A82" s="333" t="s">
        <v>64</v>
      </c>
      <c r="B82" s="305" t="s">
        <v>240</v>
      </c>
      <c r="C82" s="334" t="s">
        <v>241</v>
      </c>
      <c r="D82" s="338">
        <f>+'Detalle Prog I'!C230</f>
        <v>0</v>
      </c>
      <c r="E82" s="310"/>
    </row>
    <row r="83" spans="1:5" ht="20.399999999999999" hidden="1">
      <c r="A83" s="333" t="s">
        <v>64</v>
      </c>
      <c r="B83" s="305" t="s">
        <v>256</v>
      </c>
      <c r="C83" s="334" t="s">
        <v>270</v>
      </c>
      <c r="D83" s="338">
        <f>+'Detalle Prog I'!C231</f>
        <v>0</v>
      </c>
      <c r="E83" s="310"/>
    </row>
    <row r="84" spans="1:5" ht="10.5" hidden="1">
      <c r="A84" s="333"/>
      <c r="C84" s="334"/>
      <c r="D84" s="342"/>
      <c r="E84" s="310"/>
    </row>
    <row r="85" spans="1:5" ht="10.5" hidden="1">
      <c r="A85" s="328" t="s">
        <v>64</v>
      </c>
      <c r="B85" s="329" t="s">
        <v>139</v>
      </c>
      <c r="C85" s="330" t="s">
        <v>140</v>
      </c>
      <c r="D85" s="322">
        <f>+D86+D87</f>
        <v>0</v>
      </c>
      <c r="E85" s="310"/>
    </row>
    <row r="86" spans="1:5" ht="10.5" hidden="1">
      <c r="A86" s="333" t="s">
        <v>64</v>
      </c>
      <c r="B86" s="305" t="s">
        <v>141</v>
      </c>
      <c r="C86" s="334" t="s">
        <v>142</v>
      </c>
      <c r="D86" s="338">
        <f>+'Detalle Prog I'!C234</f>
        <v>0</v>
      </c>
      <c r="E86" s="310"/>
    </row>
    <row r="87" spans="1:5" ht="10.5" hidden="1">
      <c r="A87" s="333" t="s">
        <v>64</v>
      </c>
      <c r="B87" s="305" t="s">
        <v>143</v>
      </c>
      <c r="C87" s="334" t="s">
        <v>144</v>
      </c>
      <c r="D87" s="338">
        <f>+'Detalle Prog I'!C235</f>
        <v>0</v>
      </c>
      <c r="E87" s="310"/>
    </row>
    <row r="88" spans="1:5" ht="10.5" hidden="1">
      <c r="A88" s="333"/>
      <c r="C88" s="334"/>
      <c r="D88" s="338"/>
      <c r="E88" s="310"/>
    </row>
    <row r="89" spans="1:5" ht="10.5" hidden="1">
      <c r="A89" s="333"/>
      <c r="C89" s="334"/>
      <c r="D89" s="342"/>
      <c r="E89" s="310"/>
    </row>
    <row r="90" spans="1:5" ht="10.5" hidden="1">
      <c r="A90" s="345" t="s">
        <v>64</v>
      </c>
      <c r="B90" s="346" t="s">
        <v>145</v>
      </c>
      <c r="C90" s="330" t="s">
        <v>146</v>
      </c>
      <c r="D90" s="347">
        <f>SUM(D91:D99)</f>
        <v>0</v>
      </c>
      <c r="E90" s="310"/>
    </row>
    <row r="91" spans="1:5" ht="10.5" hidden="1">
      <c r="A91" s="67" t="s">
        <v>64</v>
      </c>
      <c r="B91" s="305" t="s">
        <v>147</v>
      </c>
      <c r="C91" s="68" t="s">
        <v>148</v>
      </c>
      <c r="D91" s="69">
        <f>+'Detalle Prog I'!C238</f>
        <v>0</v>
      </c>
      <c r="E91" s="310"/>
    </row>
    <row r="92" spans="1:5" ht="10.5" hidden="1">
      <c r="A92" s="67" t="s">
        <v>64</v>
      </c>
      <c r="B92" s="305" t="s">
        <v>369</v>
      </c>
      <c r="C92" s="68" t="s">
        <v>370</v>
      </c>
      <c r="D92" s="69">
        <f>+'Detalle Prog I'!C239</f>
        <v>0</v>
      </c>
      <c r="E92" s="310"/>
    </row>
    <row r="93" spans="1:5" ht="10.5" hidden="1">
      <c r="A93" s="67" t="s">
        <v>64</v>
      </c>
      <c r="B93" s="348" t="s">
        <v>149</v>
      </c>
      <c r="C93" s="68" t="s">
        <v>150</v>
      </c>
      <c r="D93" s="69">
        <f>+'Detalle Prog I'!C240</f>
        <v>0</v>
      </c>
      <c r="E93" s="310"/>
    </row>
    <row r="94" spans="1:5" ht="10.5" hidden="1">
      <c r="A94" s="67" t="s">
        <v>64</v>
      </c>
      <c r="B94" s="348" t="s">
        <v>151</v>
      </c>
      <c r="C94" s="68" t="s">
        <v>152</v>
      </c>
      <c r="D94" s="69">
        <f>+'Detalle Prog I'!C241</f>
        <v>0</v>
      </c>
      <c r="E94" s="310"/>
    </row>
    <row r="95" spans="1:5" ht="10.5" hidden="1">
      <c r="A95" s="67" t="s">
        <v>64</v>
      </c>
      <c r="B95" s="348" t="s">
        <v>153</v>
      </c>
      <c r="C95" s="68" t="s">
        <v>154</v>
      </c>
      <c r="D95" s="69">
        <f>+'Detalle Prog I'!C242</f>
        <v>0</v>
      </c>
      <c r="E95" s="310"/>
    </row>
    <row r="96" spans="1:5" ht="10.5" hidden="1">
      <c r="A96" s="67" t="s">
        <v>64</v>
      </c>
      <c r="B96" s="348" t="s">
        <v>291</v>
      </c>
      <c r="C96" s="68" t="s">
        <v>315</v>
      </c>
      <c r="D96" s="69">
        <f>+'Detalle Prog I'!C243</f>
        <v>0</v>
      </c>
      <c r="E96" s="310"/>
    </row>
    <row r="97" spans="1:5" ht="10.5" hidden="1">
      <c r="B97" s="314"/>
      <c r="C97" s="341"/>
      <c r="D97" s="342"/>
      <c r="E97" s="310"/>
    </row>
    <row r="98" spans="1:5" ht="10.5" hidden="1">
      <c r="B98" s="314"/>
      <c r="C98" s="341"/>
      <c r="D98" s="342"/>
      <c r="E98" s="310"/>
    </row>
    <row r="99" spans="1:5" ht="10.5" hidden="1">
      <c r="A99" s="349">
        <v>2</v>
      </c>
      <c r="B99" s="343">
        <v>5</v>
      </c>
      <c r="C99" s="344" t="s">
        <v>157</v>
      </c>
      <c r="D99" s="350"/>
      <c r="E99" s="350">
        <f>+D101+D108</f>
        <v>0</v>
      </c>
    </row>
    <row r="100" spans="1:5" ht="10.5" hidden="1">
      <c r="A100" s="328"/>
      <c r="B100" s="329"/>
      <c r="C100" s="330"/>
      <c r="D100" s="326"/>
      <c r="E100" s="327"/>
    </row>
    <row r="101" spans="1:5" ht="10.5" hidden="1">
      <c r="A101" s="328" t="s">
        <v>158</v>
      </c>
      <c r="B101" s="329" t="s">
        <v>159</v>
      </c>
      <c r="C101" s="330" t="s">
        <v>160</v>
      </c>
      <c r="D101" s="351">
        <f>SUM(D102:D106)</f>
        <v>0</v>
      </c>
      <c r="E101" s="327"/>
    </row>
    <row r="102" spans="1:5" hidden="1">
      <c r="A102" s="333" t="s">
        <v>158</v>
      </c>
      <c r="B102" s="305" t="s">
        <v>163</v>
      </c>
      <c r="C102" s="334" t="s">
        <v>164</v>
      </c>
      <c r="D102" s="326">
        <f>+'Detalle Prog I'!C249</f>
        <v>0</v>
      </c>
      <c r="E102" s="327"/>
    </row>
    <row r="103" spans="1:5" hidden="1">
      <c r="A103" s="333" t="s">
        <v>158</v>
      </c>
      <c r="B103" s="305" t="s">
        <v>165</v>
      </c>
      <c r="C103" s="334" t="s">
        <v>166</v>
      </c>
      <c r="D103" s="326">
        <f>+'Detalle Prog I'!C250</f>
        <v>0</v>
      </c>
      <c r="E103" s="327"/>
    </row>
    <row r="104" spans="1:5" hidden="1">
      <c r="A104" s="333" t="s">
        <v>158</v>
      </c>
      <c r="B104" s="305" t="s">
        <v>167</v>
      </c>
      <c r="C104" s="334" t="s">
        <v>168</v>
      </c>
      <c r="D104" s="326">
        <f>+'Detalle Prog I'!C251</f>
        <v>0</v>
      </c>
      <c r="E104" s="327"/>
    </row>
    <row r="105" spans="1:5" hidden="1">
      <c r="A105" s="333" t="s">
        <v>158</v>
      </c>
      <c r="B105" s="305" t="s">
        <v>293</v>
      </c>
      <c r="C105" s="334" t="s">
        <v>294</v>
      </c>
      <c r="D105" s="326">
        <f>+'Detalle Prog I'!C252</f>
        <v>0</v>
      </c>
      <c r="E105" s="327"/>
    </row>
    <row r="106" spans="1:5" hidden="1">
      <c r="A106" s="333" t="s">
        <v>158</v>
      </c>
      <c r="B106" s="305" t="s">
        <v>169</v>
      </c>
      <c r="C106" s="334" t="s">
        <v>170</v>
      </c>
      <c r="D106" s="326">
        <f>+'Detalle Prog I'!C253</f>
        <v>0</v>
      </c>
      <c r="E106" s="327"/>
    </row>
    <row r="107" spans="1:5" hidden="1">
      <c r="A107" s="333"/>
      <c r="C107" s="334"/>
      <c r="D107" s="326"/>
      <c r="E107" s="327"/>
    </row>
    <row r="108" spans="1:5" ht="10.5" hidden="1">
      <c r="A108" s="328" t="s">
        <v>158</v>
      </c>
      <c r="B108" s="329" t="s">
        <v>176</v>
      </c>
      <c r="C108" s="330" t="s">
        <v>177</v>
      </c>
      <c r="D108" s="351">
        <f>+D109</f>
        <v>0</v>
      </c>
      <c r="E108" s="327"/>
    </row>
    <row r="109" spans="1:5" hidden="1">
      <c r="A109" s="333" t="s">
        <v>178</v>
      </c>
      <c r="B109" s="305" t="s">
        <v>179</v>
      </c>
      <c r="C109" s="334" t="s">
        <v>258</v>
      </c>
      <c r="D109" s="326">
        <f>+'Detalle Prog I'!C256</f>
        <v>0</v>
      </c>
      <c r="E109" s="327"/>
    </row>
    <row r="110" spans="1:5" hidden="1">
      <c r="A110" s="333"/>
      <c r="C110" s="334"/>
      <c r="D110" s="326"/>
      <c r="E110" s="327"/>
    </row>
    <row r="111" spans="1:5" hidden="1">
      <c r="A111" s="333"/>
      <c r="C111" s="334"/>
      <c r="D111" s="326"/>
      <c r="E111" s="327"/>
    </row>
    <row r="112" spans="1:5" ht="10.5" hidden="1">
      <c r="A112" s="352" t="s">
        <v>348</v>
      </c>
      <c r="B112" s="314" t="s">
        <v>515</v>
      </c>
      <c r="C112" s="315" t="s">
        <v>185</v>
      </c>
      <c r="D112" s="353"/>
      <c r="E112" s="317">
        <f>+D117+D114+D121</f>
        <v>0</v>
      </c>
    </row>
    <row r="113" spans="1:5" hidden="1">
      <c r="B113" s="336"/>
      <c r="C113" s="354"/>
      <c r="D113" s="326"/>
      <c r="E113" s="326"/>
    </row>
    <row r="114" spans="1:5" ht="10.5" hidden="1">
      <c r="A114" s="345" t="s">
        <v>184</v>
      </c>
      <c r="B114" s="355" t="s">
        <v>516</v>
      </c>
      <c r="C114" s="356" t="s">
        <v>517</v>
      </c>
      <c r="D114" s="322">
        <f>SUM(D115:D115)</f>
        <v>0</v>
      </c>
      <c r="E114" s="317"/>
    </row>
    <row r="115" spans="1:5" ht="10.5" hidden="1">
      <c r="A115" s="357" t="s">
        <v>184</v>
      </c>
      <c r="B115" s="325" t="s">
        <v>466</v>
      </c>
      <c r="C115" s="316" t="s">
        <v>467</v>
      </c>
      <c r="D115" s="326">
        <f>+'Detalle Prog I'!C262</f>
        <v>0</v>
      </c>
      <c r="E115" s="339"/>
    </row>
    <row r="116" spans="1:5" hidden="1">
      <c r="B116" s="336"/>
      <c r="C116" s="354"/>
      <c r="D116" s="326"/>
      <c r="E116" s="326"/>
    </row>
    <row r="117" spans="1:5" ht="10.5" hidden="1">
      <c r="A117" s="345" t="s">
        <v>184</v>
      </c>
      <c r="B117" s="355" t="s">
        <v>518</v>
      </c>
      <c r="C117" s="356" t="s">
        <v>519</v>
      </c>
      <c r="D117" s="322">
        <f>SUM(D118:D118)</f>
        <v>0</v>
      </c>
      <c r="E117" s="317"/>
    </row>
    <row r="118" spans="1:5" ht="10.5" hidden="1">
      <c r="A118" s="357" t="s">
        <v>184</v>
      </c>
      <c r="B118" s="325" t="s">
        <v>520</v>
      </c>
      <c r="C118" s="316" t="s">
        <v>521</v>
      </c>
      <c r="D118" s="326">
        <f>+D119</f>
        <v>0</v>
      </c>
      <c r="E118" s="339"/>
    </row>
    <row r="119" spans="1:5" ht="17.399999999999999" hidden="1">
      <c r="B119" s="358" t="s">
        <v>522</v>
      </c>
      <c r="C119" s="359" t="s">
        <v>523</v>
      </c>
      <c r="D119" s="360">
        <f>+'Detalle Prog I'!C267</f>
        <v>0</v>
      </c>
      <c r="E119" s="310"/>
    </row>
    <row r="120" spans="1:5" hidden="1">
      <c r="A120" s="333"/>
      <c r="C120" s="334"/>
      <c r="D120" s="326"/>
      <c r="E120" s="327"/>
    </row>
    <row r="121" spans="1:5" ht="10.5" hidden="1">
      <c r="A121" s="345" t="s">
        <v>184</v>
      </c>
      <c r="B121" s="355" t="s">
        <v>186</v>
      </c>
      <c r="C121" s="356" t="s">
        <v>187</v>
      </c>
      <c r="D121" s="322">
        <f>SUM(D122:D122)</f>
        <v>0</v>
      </c>
      <c r="E121" s="317"/>
    </row>
    <row r="122" spans="1:5" ht="10.5" hidden="1">
      <c r="A122" s="357" t="s">
        <v>184</v>
      </c>
      <c r="B122" s="325" t="s">
        <v>349</v>
      </c>
      <c r="C122" s="316" t="s">
        <v>350</v>
      </c>
      <c r="D122" s="326">
        <f>+'Detalle Prog I'!C278</f>
        <v>0</v>
      </c>
      <c r="E122" s="339"/>
    </row>
    <row r="123" spans="1:5" hidden="1">
      <c r="A123" s="333"/>
      <c r="C123" s="334"/>
      <c r="D123" s="326"/>
      <c r="E123" s="327"/>
    </row>
    <row r="124" spans="1:5" hidden="1">
      <c r="A124" s="333"/>
      <c r="C124" s="334"/>
      <c r="D124" s="326"/>
      <c r="E124" s="327"/>
    </row>
    <row r="125" spans="1:5" ht="10.5" hidden="1">
      <c r="A125" s="352">
        <v>2.2999999999999998</v>
      </c>
      <c r="B125" s="314" t="s">
        <v>5</v>
      </c>
      <c r="C125" s="315" t="s">
        <v>524</v>
      </c>
      <c r="D125" s="353"/>
      <c r="E125" s="317">
        <f>+D127</f>
        <v>0</v>
      </c>
    </row>
    <row r="126" spans="1:5" hidden="1">
      <c r="B126" s="336"/>
      <c r="C126" s="354"/>
      <c r="D126" s="326"/>
      <c r="E126" s="326"/>
    </row>
    <row r="127" spans="1:5" ht="10.5" hidden="1">
      <c r="A127" s="345" t="s">
        <v>525</v>
      </c>
      <c r="B127" s="355" t="s">
        <v>526</v>
      </c>
      <c r="C127" s="356" t="s">
        <v>527</v>
      </c>
      <c r="D127" s="322">
        <f>SUM(D128:D128)</f>
        <v>0</v>
      </c>
      <c r="E127" s="317"/>
    </row>
    <row r="128" spans="1:5" ht="10.5" hidden="1">
      <c r="A128" s="357" t="s">
        <v>525</v>
      </c>
      <c r="B128" s="325" t="s">
        <v>528</v>
      </c>
      <c r="C128" s="316" t="s">
        <v>529</v>
      </c>
      <c r="D128" s="326">
        <f>+D129</f>
        <v>0</v>
      </c>
      <c r="E128" s="339"/>
    </row>
    <row r="129" spans="1:5" ht="10.5" hidden="1">
      <c r="B129" s="358" t="s">
        <v>530</v>
      </c>
      <c r="C129" s="359" t="s">
        <v>531</v>
      </c>
      <c r="D129" s="360">
        <f>+'Detalle Prog I'!C285</f>
        <v>0</v>
      </c>
      <c r="E129" s="310"/>
    </row>
    <row r="130" spans="1:5">
      <c r="B130" s="336"/>
      <c r="C130" s="354"/>
      <c r="D130" s="326"/>
      <c r="E130" s="326"/>
    </row>
    <row r="131" spans="1:5">
      <c r="B131" s="336"/>
      <c r="C131" s="354"/>
      <c r="D131" s="326"/>
      <c r="E131" s="326"/>
    </row>
    <row r="132" spans="1:5" ht="10.5">
      <c r="C132" s="309" t="s">
        <v>532</v>
      </c>
      <c r="E132" s="350">
        <f>SUM(E7:E131)</f>
        <v>1442250</v>
      </c>
    </row>
    <row r="133" spans="1:5" ht="10.5">
      <c r="B133" s="309"/>
      <c r="C133" s="310"/>
      <c r="D133" s="310"/>
      <c r="E133" s="310"/>
    </row>
    <row r="134" spans="1:5" ht="10.5">
      <c r="B134" s="309"/>
      <c r="C134" s="310"/>
      <c r="D134" s="310"/>
      <c r="E134" s="310"/>
    </row>
    <row r="135" spans="1:5" ht="10.5">
      <c r="B135" s="309"/>
      <c r="C135" s="310"/>
      <c r="D135" s="310"/>
      <c r="E135" s="310"/>
    </row>
    <row r="136" spans="1:5" ht="10.5">
      <c r="B136" s="309"/>
      <c r="C136" s="361"/>
      <c r="D136" s="362"/>
      <c r="E136" s="310"/>
    </row>
    <row r="137" spans="1:5" ht="10.5">
      <c r="B137" s="309"/>
      <c r="C137" s="361"/>
      <c r="D137" s="362"/>
      <c r="E137" s="310"/>
    </row>
    <row r="138" spans="1:5" ht="11.4">
      <c r="A138" s="757" t="s">
        <v>201</v>
      </c>
      <c r="B138" s="757"/>
      <c r="C138" s="757"/>
      <c r="E138" s="363"/>
    </row>
    <row r="139" spans="1:5" ht="11.4">
      <c r="A139" s="364"/>
      <c r="B139" s="312"/>
      <c r="C139" s="311"/>
      <c r="E139" s="363"/>
    </row>
    <row r="140" spans="1:5" ht="11.4">
      <c r="B140" s="309"/>
      <c r="E140" s="363"/>
    </row>
    <row r="141" spans="1:5" ht="10.5" hidden="1">
      <c r="B141" s="365" t="s">
        <v>533</v>
      </c>
      <c r="C141" s="68"/>
      <c r="D141" s="366" t="s">
        <v>204</v>
      </c>
      <c r="E141" s="68"/>
    </row>
    <row r="142" spans="1:5" hidden="1">
      <c r="C142" s="367"/>
      <c r="E142" s="68"/>
    </row>
    <row r="143" spans="1:5" ht="10.5" hidden="1">
      <c r="A143" s="313" t="s">
        <v>23</v>
      </c>
      <c r="B143" s="314" t="s">
        <v>24</v>
      </c>
      <c r="C143" s="315" t="s">
        <v>25</v>
      </c>
      <c r="D143" s="316"/>
      <c r="E143" s="317">
        <f>D145+D148+D154+D158</f>
        <v>0</v>
      </c>
    </row>
    <row r="144" spans="1:5" ht="10.5" hidden="1">
      <c r="B144" s="314"/>
      <c r="C144" s="318"/>
      <c r="D144" s="316"/>
      <c r="E144" s="68"/>
    </row>
    <row r="145" spans="1:5" ht="10.5" hidden="1">
      <c r="A145" s="319" t="s">
        <v>26</v>
      </c>
      <c r="B145" s="320" t="s">
        <v>27</v>
      </c>
      <c r="C145" s="321" t="s">
        <v>28</v>
      </c>
      <c r="D145" s="322">
        <f>SUM(D146:D146)</f>
        <v>0</v>
      </c>
      <c r="E145" s="68"/>
    </row>
    <row r="146" spans="1:5" hidden="1">
      <c r="A146" s="324" t="s">
        <v>26</v>
      </c>
      <c r="B146" s="325" t="s">
        <v>31</v>
      </c>
      <c r="C146" s="316" t="s">
        <v>32</v>
      </c>
      <c r="D146" s="326">
        <v>0</v>
      </c>
      <c r="E146" s="68"/>
    </row>
    <row r="147" spans="1:5" ht="10.5" hidden="1">
      <c r="B147" s="314"/>
      <c r="C147" s="318"/>
      <c r="D147" s="316"/>
      <c r="E147" s="68"/>
    </row>
    <row r="148" spans="1:5" ht="10.5" hidden="1">
      <c r="A148" s="368" t="s">
        <v>26</v>
      </c>
      <c r="B148" s="329" t="s">
        <v>41</v>
      </c>
      <c r="C148" s="330" t="s">
        <v>42</v>
      </c>
      <c r="D148" s="351">
        <f>SUM(D149:D152)</f>
        <v>0</v>
      </c>
      <c r="E148" s="68"/>
    </row>
    <row r="149" spans="1:5" hidden="1">
      <c r="A149" s="324" t="s">
        <v>26</v>
      </c>
      <c r="B149" s="325" t="s">
        <v>43</v>
      </c>
      <c r="C149" s="316" t="s">
        <v>534</v>
      </c>
      <c r="D149" s="69">
        <v>0</v>
      </c>
      <c r="E149" s="68"/>
    </row>
    <row r="150" spans="1:5" hidden="1">
      <c r="A150" s="324" t="s">
        <v>26</v>
      </c>
      <c r="B150" s="325" t="s">
        <v>45</v>
      </c>
      <c r="C150" s="316" t="s">
        <v>46</v>
      </c>
      <c r="D150" s="326">
        <f>(+D145+D149+D151+D152)/12</f>
        <v>0</v>
      </c>
      <c r="E150" s="68"/>
    </row>
    <row r="151" spans="1:5" hidden="1">
      <c r="A151" s="324" t="s">
        <v>26</v>
      </c>
      <c r="B151" s="325" t="s">
        <v>47</v>
      </c>
      <c r="C151" s="316" t="s">
        <v>48</v>
      </c>
      <c r="D151" s="307">
        <v>0</v>
      </c>
      <c r="E151" s="68"/>
    </row>
    <row r="152" spans="1:5" hidden="1">
      <c r="A152" s="324" t="s">
        <v>26</v>
      </c>
      <c r="B152" s="325" t="s">
        <v>342</v>
      </c>
      <c r="C152" s="316" t="s">
        <v>343</v>
      </c>
      <c r="D152" s="307">
        <v>0</v>
      </c>
      <c r="E152" s="68"/>
    </row>
    <row r="153" spans="1:5" ht="12.3" hidden="1">
      <c r="A153" s="369"/>
      <c r="B153" s="370"/>
      <c r="C153" s="371"/>
      <c r="E153" s="68"/>
    </row>
    <row r="154" spans="1:5" ht="21" hidden="1">
      <c r="A154" s="328" t="s">
        <v>49</v>
      </c>
      <c r="B154" s="329" t="s">
        <v>50</v>
      </c>
      <c r="C154" s="330" t="s">
        <v>51</v>
      </c>
      <c r="D154" s="331">
        <f>SUM(D155:D156)</f>
        <v>0</v>
      </c>
      <c r="E154" s="68"/>
    </row>
    <row r="155" spans="1:5" ht="20.399999999999999" hidden="1">
      <c r="A155" s="333" t="s">
        <v>49</v>
      </c>
      <c r="B155" s="305" t="s">
        <v>52</v>
      </c>
      <c r="C155" s="334" t="s">
        <v>53</v>
      </c>
      <c r="D155" s="307">
        <f>(+D145+D149+D151+D152)*9.25%</f>
        <v>0</v>
      </c>
      <c r="E155" s="68"/>
    </row>
    <row r="156" spans="1:5" ht="20.399999999999999" hidden="1">
      <c r="A156" s="333" t="s">
        <v>49</v>
      </c>
      <c r="B156" s="305" t="s">
        <v>54</v>
      </c>
      <c r="C156" s="334" t="s">
        <v>55</v>
      </c>
      <c r="D156" s="307">
        <f>(+D145+D149+D151+D152)*0.5%</f>
        <v>0</v>
      </c>
      <c r="E156" s="68"/>
    </row>
    <row r="157" spans="1:5" ht="10.5" hidden="1">
      <c r="B157" s="314"/>
      <c r="C157" s="318"/>
      <c r="D157" s="316"/>
      <c r="E157" s="68"/>
    </row>
    <row r="158" spans="1:5" ht="21" hidden="1">
      <c r="A158" s="328" t="s">
        <v>49</v>
      </c>
      <c r="B158" s="329" t="s">
        <v>56</v>
      </c>
      <c r="C158" s="330" t="s">
        <v>57</v>
      </c>
      <c r="D158" s="331">
        <f>SUM(D159:D161)</f>
        <v>0</v>
      </c>
      <c r="E158" s="68"/>
    </row>
    <row r="159" spans="1:5" ht="20.399999999999999" hidden="1">
      <c r="A159" s="333" t="s">
        <v>49</v>
      </c>
      <c r="B159" s="305" t="s">
        <v>58</v>
      </c>
      <c r="C159" s="334" t="s">
        <v>59</v>
      </c>
      <c r="D159" s="307">
        <f>(+D145+D149+D151+D152)*5.42%</f>
        <v>0</v>
      </c>
      <c r="E159" s="68"/>
    </row>
    <row r="160" spans="1:5" ht="20.399999999999999" hidden="1">
      <c r="A160" s="333" t="s">
        <v>49</v>
      </c>
      <c r="B160" s="305" t="s">
        <v>60</v>
      </c>
      <c r="C160" s="334" t="s">
        <v>61</v>
      </c>
      <c r="D160" s="307">
        <f>(+D145+D149+D151+D152)*3%</f>
        <v>0</v>
      </c>
      <c r="E160" s="68"/>
    </row>
    <row r="161" spans="1:5" hidden="1">
      <c r="A161" s="333" t="s">
        <v>49</v>
      </c>
      <c r="B161" s="305" t="s">
        <v>62</v>
      </c>
      <c r="C161" s="334" t="s">
        <v>63</v>
      </c>
      <c r="D161" s="307">
        <f>(+D145+D149+D151+D152)*1.5%</f>
        <v>0</v>
      </c>
      <c r="E161" s="68"/>
    </row>
    <row r="162" spans="1:5" hidden="1">
      <c r="A162" s="333"/>
      <c r="C162" s="334"/>
      <c r="E162" s="68"/>
    </row>
    <row r="163" spans="1:5" hidden="1">
      <c r="A163" s="333"/>
      <c r="C163" s="334"/>
      <c r="E163" s="68"/>
    </row>
    <row r="164" spans="1:5" ht="10.5" hidden="1">
      <c r="A164" s="310" t="s">
        <v>64</v>
      </c>
      <c r="B164" s="314" t="s">
        <v>3</v>
      </c>
      <c r="C164" s="315" t="s">
        <v>122</v>
      </c>
      <c r="E164" s="317">
        <f>+D166+D169</f>
        <v>0</v>
      </c>
    </row>
    <row r="165" spans="1:5" hidden="1">
      <c r="A165" s="333"/>
      <c r="C165" s="334"/>
      <c r="E165" s="68"/>
    </row>
    <row r="166" spans="1:5" ht="10.5" hidden="1">
      <c r="A166" s="328" t="s">
        <v>64</v>
      </c>
      <c r="B166" s="329" t="s">
        <v>123</v>
      </c>
      <c r="C166" s="330" t="s">
        <v>398</v>
      </c>
      <c r="D166" s="331">
        <f>SUM(D167)</f>
        <v>0</v>
      </c>
      <c r="E166" s="68"/>
    </row>
    <row r="167" spans="1:5" hidden="1">
      <c r="A167" s="333" t="s">
        <v>64</v>
      </c>
      <c r="B167" s="305" t="s">
        <v>125</v>
      </c>
      <c r="C167" s="334" t="s">
        <v>535</v>
      </c>
      <c r="D167" s="307">
        <v>0</v>
      </c>
      <c r="E167" s="68"/>
    </row>
    <row r="168" spans="1:5" hidden="1">
      <c r="A168" s="333"/>
      <c r="C168" s="334"/>
      <c r="E168" s="68"/>
    </row>
    <row r="169" spans="1:5" ht="10.5" hidden="1">
      <c r="A169" s="328" t="s">
        <v>64</v>
      </c>
      <c r="B169" s="329">
        <v>2.99</v>
      </c>
      <c r="C169" s="330" t="s">
        <v>209</v>
      </c>
      <c r="D169" s="331">
        <f>+D170</f>
        <v>0</v>
      </c>
      <c r="E169" s="68"/>
    </row>
    <row r="170" spans="1:5" hidden="1">
      <c r="A170" s="333" t="s">
        <v>64</v>
      </c>
      <c r="B170" s="305" t="s">
        <v>151</v>
      </c>
      <c r="C170" s="334" t="s">
        <v>152</v>
      </c>
      <c r="D170" s="307">
        <v>0</v>
      </c>
      <c r="E170" s="68"/>
    </row>
    <row r="171" spans="1:5" hidden="1">
      <c r="A171" s="333"/>
      <c r="C171" s="334"/>
      <c r="E171" s="68"/>
    </row>
    <row r="172" spans="1:5" hidden="1">
      <c r="A172" s="333"/>
      <c r="C172" s="334"/>
      <c r="E172" s="68"/>
    </row>
    <row r="173" spans="1:5" ht="10.5" hidden="1">
      <c r="A173" s="333"/>
      <c r="B173" s="309" t="s">
        <v>451</v>
      </c>
      <c r="C173" s="315" t="s">
        <v>157</v>
      </c>
      <c r="E173" s="317">
        <f>+D175+D179</f>
        <v>0</v>
      </c>
    </row>
    <row r="174" spans="1:5" hidden="1">
      <c r="A174" s="333"/>
      <c r="C174" s="334"/>
      <c r="E174" s="68"/>
    </row>
    <row r="175" spans="1:5" ht="10.5" hidden="1">
      <c r="A175" s="328" t="s">
        <v>158</v>
      </c>
      <c r="B175" s="329" t="s">
        <v>159</v>
      </c>
      <c r="C175" s="330" t="s">
        <v>160</v>
      </c>
      <c r="D175" s="331">
        <f>SUM(D176:D177)</f>
        <v>0</v>
      </c>
      <c r="E175" s="68"/>
    </row>
    <row r="176" spans="1:5" hidden="1">
      <c r="A176" s="333" t="s">
        <v>158</v>
      </c>
      <c r="B176" s="305" t="s">
        <v>221</v>
      </c>
      <c r="C176" s="334" t="s">
        <v>222</v>
      </c>
      <c r="D176" s="307">
        <v>0</v>
      </c>
      <c r="E176" s="68"/>
    </row>
    <row r="177" spans="1:5" hidden="1">
      <c r="A177" s="333" t="s">
        <v>158</v>
      </c>
      <c r="B177" s="305" t="s">
        <v>163</v>
      </c>
      <c r="C177" s="334" t="s">
        <v>164</v>
      </c>
      <c r="D177" s="307">
        <v>0</v>
      </c>
      <c r="E177" s="68"/>
    </row>
    <row r="178" spans="1:5" hidden="1">
      <c r="A178" s="333"/>
      <c r="C178" s="334"/>
      <c r="E178" s="68"/>
    </row>
    <row r="179" spans="1:5" ht="10.5" hidden="1">
      <c r="A179" s="328" t="s">
        <v>158</v>
      </c>
      <c r="B179" s="329" t="s">
        <v>176</v>
      </c>
      <c r="C179" s="330" t="s">
        <v>177</v>
      </c>
      <c r="D179" s="331">
        <f>+D180</f>
        <v>0</v>
      </c>
      <c r="E179" s="68"/>
    </row>
    <row r="180" spans="1:5" hidden="1">
      <c r="A180" s="333" t="s">
        <v>178</v>
      </c>
      <c r="B180" s="305" t="s">
        <v>179</v>
      </c>
      <c r="C180" s="334" t="s">
        <v>536</v>
      </c>
      <c r="D180" s="307">
        <v>0</v>
      </c>
      <c r="E180" s="68"/>
    </row>
    <row r="181" spans="1:5" ht="12.3" hidden="1">
      <c r="A181" s="369"/>
      <c r="B181" s="370"/>
      <c r="C181" s="371"/>
      <c r="E181" s="68"/>
    </row>
    <row r="182" spans="1:5" ht="12.3" hidden="1">
      <c r="A182" s="369"/>
      <c r="B182" s="370"/>
      <c r="C182" s="371"/>
      <c r="E182" s="68"/>
    </row>
    <row r="183" spans="1:5" ht="10.5" hidden="1">
      <c r="A183" s="313" t="s">
        <v>23</v>
      </c>
      <c r="B183" s="314" t="s">
        <v>515</v>
      </c>
      <c r="C183" s="315" t="s">
        <v>185</v>
      </c>
      <c r="D183" s="316"/>
      <c r="E183" s="317">
        <f>+D185</f>
        <v>0</v>
      </c>
    </row>
    <row r="184" spans="1:5" ht="10.5" hidden="1">
      <c r="B184" s="314"/>
      <c r="C184" s="318"/>
      <c r="D184" s="316"/>
      <c r="E184" s="317"/>
    </row>
    <row r="185" spans="1:5" ht="10.5" hidden="1">
      <c r="A185" s="319" t="s">
        <v>26</v>
      </c>
      <c r="B185" s="320" t="s">
        <v>516</v>
      </c>
      <c r="C185" s="321" t="s">
        <v>517</v>
      </c>
      <c r="D185" s="322">
        <f>+D186</f>
        <v>0</v>
      </c>
      <c r="E185" s="323"/>
    </row>
    <row r="186" spans="1:5" hidden="1">
      <c r="A186" s="324" t="s">
        <v>26</v>
      </c>
      <c r="B186" s="325" t="s">
        <v>466</v>
      </c>
      <c r="C186" s="316" t="s">
        <v>467</v>
      </c>
      <c r="D186" s="326">
        <v>0</v>
      </c>
      <c r="E186" s="327"/>
    </row>
    <row r="187" spans="1:5" ht="11.4" hidden="1">
      <c r="B187" s="309"/>
      <c r="C187" s="341"/>
      <c r="E187" s="363"/>
    </row>
    <row r="188" spans="1:5" ht="11.4" hidden="1">
      <c r="B188" s="309"/>
      <c r="E188" s="363"/>
    </row>
    <row r="189" spans="1:5" ht="11.4" hidden="1">
      <c r="B189" s="348"/>
      <c r="C189" s="310" t="s">
        <v>537</v>
      </c>
      <c r="D189" s="68"/>
      <c r="E189" s="372">
        <f>SUM(E143:E188)</f>
        <v>0</v>
      </c>
    </row>
    <row r="190" spans="1:5" ht="11.4" hidden="1">
      <c r="B190" s="309"/>
      <c r="E190" s="363"/>
    </row>
    <row r="191" spans="1:5" ht="11.4" hidden="1">
      <c r="B191" s="309"/>
      <c r="E191" s="363"/>
    </row>
    <row r="192" spans="1:5" ht="11.4" hidden="1">
      <c r="B192" s="309"/>
      <c r="E192" s="363"/>
    </row>
    <row r="193" spans="1:5" ht="11.4" hidden="1">
      <c r="B193" s="309"/>
      <c r="E193" s="363"/>
    </row>
    <row r="194" spans="1:5" ht="11.4" hidden="1">
      <c r="B194" s="309"/>
      <c r="E194" s="363"/>
    </row>
    <row r="195" spans="1:5" ht="10.5">
      <c r="B195" s="365" t="s">
        <v>538</v>
      </c>
      <c r="C195" s="68"/>
      <c r="D195" s="366" t="s">
        <v>213</v>
      </c>
      <c r="E195" s="68"/>
    </row>
    <row r="196" spans="1:5" ht="10.5">
      <c r="B196" s="365"/>
      <c r="C196" s="68"/>
      <c r="D196" s="366"/>
      <c r="E196" s="68"/>
    </row>
    <row r="197" spans="1:5">
      <c r="C197" s="367"/>
      <c r="E197" s="68"/>
    </row>
    <row r="198" spans="1:5" ht="10.5">
      <c r="A198" s="313" t="s">
        <v>23</v>
      </c>
      <c r="B198" s="314" t="s">
        <v>24</v>
      </c>
      <c r="C198" s="315" t="s">
        <v>25</v>
      </c>
      <c r="D198" s="316"/>
      <c r="E198" s="317">
        <f>+D207+D213+D217+D204+D200</f>
        <v>64001.666666666664</v>
      </c>
    </row>
    <row r="199" spans="1:5">
      <c r="A199" s="324"/>
      <c r="B199" s="325"/>
      <c r="C199" s="316"/>
      <c r="D199" s="326"/>
      <c r="E199" s="327"/>
    </row>
    <row r="200" spans="1:5" ht="10.5" hidden="1">
      <c r="A200" s="319" t="s">
        <v>26</v>
      </c>
      <c r="B200" s="355" t="s">
        <v>27</v>
      </c>
      <c r="C200" s="356" t="s">
        <v>28</v>
      </c>
      <c r="D200" s="322">
        <f>SUM(D201:D202)</f>
        <v>0</v>
      </c>
      <c r="E200" s="327"/>
    </row>
    <row r="201" spans="1:5" hidden="1">
      <c r="A201" s="335" t="s">
        <v>26</v>
      </c>
      <c r="B201" s="336" t="s">
        <v>29</v>
      </c>
      <c r="C201" s="316" t="s">
        <v>30</v>
      </c>
      <c r="D201" s="326">
        <v>0</v>
      </c>
      <c r="E201" s="327"/>
    </row>
    <row r="202" spans="1:5" hidden="1">
      <c r="A202" s="335" t="s">
        <v>26</v>
      </c>
      <c r="B202" s="336" t="s">
        <v>31</v>
      </c>
      <c r="C202" s="316" t="s">
        <v>32</v>
      </c>
      <c r="D202" s="326">
        <v>0</v>
      </c>
      <c r="E202" s="327"/>
    </row>
    <row r="203" spans="1:5" hidden="1">
      <c r="A203" s="324"/>
      <c r="B203" s="325"/>
      <c r="C203" s="316"/>
      <c r="D203" s="326"/>
      <c r="E203" s="327"/>
    </row>
    <row r="204" spans="1:5" ht="10.5" hidden="1">
      <c r="A204" s="319" t="s">
        <v>26</v>
      </c>
      <c r="B204" s="320" t="s">
        <v>35</v>
      </c>
      <c r="C204" s="321" t="s">
        <v>36</v>
      </c>
      <c r="D204" s="322">
        <f>+D205</f>
        <v>0</v>
      </c>
      <c r="E204" s="327"/>
    </row>
    <row r="205" spans="1:5" hidden="1">
      <c r="A205" s="324" t="s">
        <v>26</v>
      </c>
      <c r="B205" s="325" t="s">
        <v>37</v>
      </c>
      <c r="C205" s="316" t="s">
        <v>38</v>
      </c>
      <c r="D205" s="326">
        <v>0</v>
      </c>
      <c r="E205" s="327"/>
    </row>
    <row r="206" spans="1:5" hidden="1">
      <c r="A206" s="324"/>
      <c r="B206" s="325"/>
      <c r="C206" s="316"/>
      <c r="D206" s="326"/>
      <c r="E206" s="327"/>
    </row>
    <row r="207" spans="1:5" ht="10.5">
      <c r="A207" s="319" t="s">
        <v>26</v>
      </c>
      <c r="B207" s="320" t="s">
        <v>41</v>
      </c>
      <c r="C207" s="321" t="s">
        <v>42</v>
      </c>
      <c r="D207" s="322">
        <f>SUM(D208:D211)</f>
        <v>54166.666666666664</v>
      </c>
      <c r="E207" s="323"/>
    </row>
    <row r="208" spans="1:5" hidden="1">
      <c r="A208" s="324" t="s">
        <v>26</v>
      </c>
      <c r="B208" s="325" t="s">
        <v>43</v>
      </c>
      <c r="C208" s="316" t="s">
        <v>539</v>
      </c>
      <c r="D208" s="326">
        <v>0</v>
      </c>
      <c r="E208" s="327"/>
    </row>
    <row r="209" spans="1:5">
      <c r="A209" s="324" t="s">
        <v>26</v>
      </c>
      <c r="B209" s="325" t="s">
        <v>45</v>
      </c>
      <c r="C209" s="316" t="s">
        <v>46</v>
      </c>
      <c r="D209" s="326">
        <f>+(D208+D204+D211+D200+D210)/12</f>
        <v>4166.666666666667</v>
      </c>
      <c r="E209" s="327"/>
    </row>
    <row r="210" spans="1:5">
      <c r="A210" s="324" t="s">
        <v>26</v>
      </c>
      <c r="B210" s="325" t="s">
        <v>47</v>
      </c>
      <c r="C210" s="316" t="s">
        <v>48</v>
      </c>
      <c r="D210" s="326">
        <v>50000</v>
      </c>
      <c r="E210" s="327"/>
    </row>
    <row r="211" spans="1:5" hidden="1">
      <c r="A211" s="324" t="s">
        <v>26</v>
      </c>
      <c r="B211" s="325" t="s">
        <v>342</v>
      </c>
      <c r="C211" s="316" t="s">
        <v>343</v>
      </c>
      <c r="D211" s="307">
        <v>0</v>
      </c>
      <c r="E211" s="327"/>
    </row>
    <row r="212" spans="1:5" ht="10.5">
      <c r="A212" s="324"/>
      <c r="B212" s="325"/>
      <c r="C212" s="316"/>
      <c r="D212" s="326"/>
      <c r="E212" s="323"/>
    </row>
    <row r="213" spans="1:5" ht="21">
      <c r="A213" s="328" t="s">
        <v>49</v>
      </c>
      <c r="B213" s="329" t="s">
        <v>50</v>
      </c>
      <c r="C213" s="330" t="s">
        <v>51</v>
      </c>
      <c r="D213" s="331">
        <f>SUM(D214:D215)</f>
        <v>4875</v>
      </c>
      <c r="E213" s="332"/>
    </row>
    <row r="214" spans="1:5" ht="20.399999999999999">
      <c r="A214" s="333" t="s">
        <v>49</v>
      </c>
      <c r="B214" s="305" t="s">
        <v>52</v>
      </c>
      <c r="C214" s="334" t="s">
        <v>53</v>
      </c>
      <c r="D214" s="307">
        <f>+(D204+D208+D211+D210+D200)*9.25%</f>
        <v>4625</v>
      </c>
      <c r="E214" s="327"/>
    </row>
    <row r="215" spans="1:5" ht="20.399999999999999">
      <c r="A215" s="333" t="s">
        <v>49</v>
      </c>
      <c r="B215" s="305" t="s">
        <v>54</v>
      </c>
      <c r="C215" s="334" t="s">
        <v>55</v>
      </c>
      <c r="D215" s="307">
        <f>+(D205+D208+D211+D210+D200)*0.5%</f>
        <v>250</v>
      </c>
      <c r="E215" s="327"/>
    </row>
    <row r="216" spans="1:5" ht="10.5">
      <c r="B216" s="314"/>
      <c r="C216" s="318"/>
      <c r="D216" s="316"/>
      <c r="E216" s="317"/>
    </row>
    <row r="217" spans="1:5" ht="21">
      <c r="A217" s="328" t="s">
        <v>49</v>
      </c>
      <c r="B217" s="329" t="s">
        <v>56</v>
      </c>
      <c r="C217" s="330" t="s">
        <v>57</v>
      </c>
      <c r="D217" s="331">
        <f>SUM(D218:D220)</f>
        <v>4960</v>
      </c>
      <c r="E217" s="332"/>
    </row>
    <row r="218" spans="1:5" ht="20.399999999999999">
      <c r="A218" s="333" t="s">
        <v>49</v>
      </c>
      <c r="B218" s="305" t="s">
        <v>58</v>
      </c>
      <c r="C218" s="334" t="s">
        <v>59</v>
      </c>
      <c r="D218" s="307">
        <f>+(D204+D208+D211+D210+D200)*5.42%</f>
        <v>2710</v>
      </c>
      <c r="E218" s="327"/>
    </row>
    <row r="219" spans="1:5" ht="28.8" customHeight="1">
      <c r="A219" s="333" t="s">
        <v>49</v>
      </c>
      <c r="B219" s="305" t="s">
        <v>60</v>
      </c>
      <c r="C219" s="334" t="s">
        <v>61</v>
      </c>
      <c r="D219" s="307">
        <f>+(D204+D208+D211+D210+D200)*3%</f>
        <v>1500</v>
      </c>
      <c r="E219" s="327"/>
    </row>
    <row r="220" spans="1:5">
      <c r="A220" s="333" t="s">
        <v>49</v>
      </c>
      <c r="B220" s="305" t="s">
        <v>62</v>
      </c>
      <c r="C220" s="334" t="s">
        <v>63</v>
      </c>
      <c r="D220" s="307">
        <f>+(D204+D208+D211+D210+D200)*1.5%</f>
        <v>750</v>
      </c>
      <c r="E220" s="327"/>
    </row>
    <row r="221" spans="1:5" hidden="1">
      <c r="A221" s="333"/>
      <c r="C221" s="334"/>
      <c r="E221" s="327"/>
    </row>
    <row r="222" spans="1:5" ht="10.5" hidden="1">
      <c r="A222" s="335"/>
      <c r="B222" s="336"/>
      <c r="C222" s="337"/>
      <c r="D222" s="338"/>
      <c r="E222" s="323"/>
    </row>
    <row r="223" spans="1:5" ht="10.5" hidden="1">
      <c r="A223" s="339" t="s">
        <v>64</v>
      </c>
      <c r="B223" s="314" t="s">
        <v>205</v>
      </c>
      <c r="C223" s="315" t="s">
        <v>65</v>
      </c>
      <c r="D223" s="338"/>
      <c r="E223" s="317">
        <f>+D228+D225+D231</f>
        <v>0</v>
      </c>
    </row>
    <row r="224" spans="1:5" ht="10.5" hidden="1">
      <c r="A224" s="335"/>
      <c r="B224" s="336"/>
      <c r="C224" s="337"/>
      <c r="D224" s="338"/>
      <c r="E224" s="323"/>
    </row>
    <row r="225" spans="1:5" ht="10.5" hidden="1">
      <c r="A225" s="328" t="s">
        <v>64</v>
      </c>
      <c r="B225" s="329" t="s">
        <v>66</v>
      </c>
      <c r="C225" s="340" t="s">
        <v>67</v>
      </c>
      <c r="D225" s="322">
        <f>+D226</f>
        <v>0</v>
      </c>
      <c r="E225" s="323"/>
    </row>
    <row r="226" spans="1:5" ht="10.5" hidden="1">
      <c r="A226" s="335" t="s">
        <v>64</v>
      </c>
      <c r="B226" s="336" t="s">
        <v>70</v>
      </c>
      <c r="C226" s="337" t="s">
        <v>71</v>
      </c>
      <c r="D226" s="338">
        <v>0</v>
      </c>
      <c r="E226" s="323"/>
    </row>
    <row r="227" spans="1:5" ht="10.5" hidden="1">
      <c r="A227" s="335"/>
      <c r="B227" s="336"/>
      <c r="C227" s="337"/>
      <c r="D227" s="338"/>
      <c r="E227" s="323"/>
    </row>
    <row r="228" spans="1:5" ht="10.5" hidden="1">
      <c r="A228" s="328" t="s">
        <v>64</v>
      </c>
      <c r="B228" s="329" t="s">
        <v>72</v>
      </c>
      <c r="C228" s="340" t="s">
        <v>336</v>
      </c>
      <c r="D228" s="322">
        <f>+D229</f>
        <v>0</v>
      </c>
      <c r="E228" s="323"/>
    </row>
    <row r="229" spans="1:5" ht="10.5" hidden="1">
      <c r="A229" s="335" t="s">
        <v>64</v>
      </c>
      <c r="B229" s="336" t="s">
        <v>74</v>
      </c>
      <c r="C229" s="334" t="s">
        <v>75</v>
      </c>
      <c r="D229" s="338">
        <v>0</v>
      </c>
      <c r="E229" s="323"/>
    </row>
    <row r="230" spans="1:5" ht="10.5" hidden="1">
      <c r="A230" s="335"/>
      <c r="B230" s="336"/>
      <c r="C230" s="334"/>
      <c r="D230" s="338"/>
      <c r="E230" s="323"/>
    </row>
    <row r="231" spans="1:5" ht="10.5" hidden="1">
      <c r="A231" s="328" t="s">
        <v>64</v>
      </c>
      <c r="B231" s="329" t="s">
        <v>251</v>
      </c>
      <c r="C231" s="340" t="s">
        <v>103</v>
      </c>
      <c r="D231" s="322">
        <f>+D232</f>
        <v>0</v>
      </c>
      <c r="E231" s="323"/>
    </row>
    <row r="232" spans="1:5" ht="10.5" hidden="1">
      <c r="A232" s="335" t="s">
        <v>64</v>
      </c>
      <c r="B232" s="336" t="s">
        <v>110</v>
      </c>
      <c r="C232" s="334" t="s">
        <v>111</v>
      </c>
      <c r="D232" s="338">
        <v>0</v>
      </c>
      <c r="E232" s="323"/>
    </row>
    <row r="233" spans="1:5" ht="10.5" hidden="1">
      <c r="A233" s="335"/>
      <c r="B233" s="336"/>
      <c r="C233" s="334"/>
      <c r="D233" s="338"/>
      <c r="E233" s="323"/>
    </row>
    <row r="234" spans="1:5" ht="10.5" hidden="1">
      <c r="A234" s="335"/>
      <c r="B234" s="336"/>
      <c r="C234" s="334"/>
      <c r="D234" s="338"/>
      <c r="E234" s="323"/>
    </row>
    <row r="235" spans="1:5" ht="10.5" hidden="1">
      <c r="A235" s="343" t="s">
        <v>64</v>
      </c>
      <c r="B235" s="343">
        <v>2</v>
      </c>
      <c r="C235" s="344" t="s">
        <v>122</v>
      </c>
      <c r="D235" s="350"/>
      <c r="E235" s="350">
        <f>+D237+D244+D248+D241</f>
        <v>0</v>
      </c>
    </row>
    <row r="236" spans="1:5" hidden="1">
      <c r="A236" s="68"/>
      <c r="B236" s="348"/>
      <c r="C236" s="68"/>
      <c r="D236" s="69"/>
      <c r="E236" s="69"/>
    </row>
    <row r="237" spans="1:5" ht="10.5" hidden="1">
      <c r="A237" s="329" t="s">
        <v>64</v>
      </c>
      <c r="B237" s="329">
        <v>2.0099999999999998</v>
      </c>
      <c r="C237" s="330" t="s">
        <v>124</v>
      </c>
      <c r="D237" s="351">
        <f>+D238+D239</f>
        <v>0</v>
      </c>
      <c r="E237" s="69"/>
    </row>
    <row r="238" spans="1:5" hidden="1">
      <c r="A238" s="348" t="s">
        <v>64</v>
      </c>
      <c r="B238" s="348" t="s">
        <v>125</v>
      </c>
      <c r="C238" s="68" t="s">
        <v>126</v>
      </c>
      <c r="D238" s="69">
        <v>0</v>
      </c>
      <c r="E238" s="69"/>
    </row>
    <row r="239" spans="1:5" hidden="1">
      <c r="A239" s="348" t="s">
        <v>64</v>
      </c>
      <c r="B239" s="348" t="s">
        <v>218</v>
      </c>
      <c r="C239" s="68" t="s">
        <v>219</v>
      </c>
      <c r="D239" s="69">
        <v>0</v>
      </c>
      <c r="E239" s="69"/>
    </row>
    <row r="240" spans="1:5" hidden="1">
      <c r="A240" s="348"/>
      <c r="B240" s="348"/>
      <c r="C240" s="68"/>
      <c r="D240" s="69"/>
      <c r="E240" s="69"/>
    </row>
    <row r="241" spans="1:16374" ht="21" hidden="1">
      <c r="A241" s="329" t="s">
        <v>64</v>
      </c>
      <c r="B241" s="329">
        <v>2.0299999999999998</v>
      </c>
      <c r="C241" s="330" t="s">
        <v>132</v>
      </c>
      <c r="D241" s="351">
        <f>+D242</f>
        <v>0</v>
      </c>
      <c r="E241" s="69"/>
    </row>
    <row r="242" spans="1:16374" hidden="1">
      <c r="A242" s="348" t="s">
        <v>64</v>
      </c>
      <c r="B242" s="348" t="s">
        <v>133</v>
      </c>
      <c r="C242" s="68" t="s">
        <v>134</v>
      </c>
      <c r="D242" s="69">
        <v>0</v>
      </c>
      <c r="E242" s="69"/>
    </row>
    <row r="243" spans="1:16374" hidden="1">
      <c r="A243" s="348"/>
      <c r="B243" s="348"/>
      <c r="C243" s="68"/>
      <c r="D243" s="69"/>
      <c r="E243" s="69"/>
    </row>
    <row r="244" spans="1:16374" ht="10.5" hidden="1">
      <c r="A244" s="329" t="s">
        <v>64</v>
      </c>
      <c r="B244" s="329" t="s">
        <v>139</v>
      </c>
      <c r="C244" s="330" t="s">
        <v>140</v>
      </c>
      <c r="D244" s="351">
        <f>SUM(D245:D246)</f>
        <v>0</v>
      </c>
      <c r="E244" s="69"/>
    </row>
    <row r="245" spans="1:16374" hidden="1">
      <c r="A245" s="348" t="s">
        <v>64</v>
      </c>
      <c r="B245" s="348" t="s">
        <v>141</v>
      </c>
      <c r="C245" s="68" t="s">
        <v>142</v>
      </c>
      <c r="D245" s="69">
        <v>0</v>
      </c>
      <c r="E245" s="69"/>
    </row>
    <row r="246" spans="1:16374" ht="12" hidden="1" customHeight="1">
      <c r="A246" s="348" t="s">
        <v>64</v>
      </c>
      <c r="B246" s="348" t="s">
        <v>143</v>
      </c>
      <c r="C246" s="68" t="s">
        <v>144</v>
      </c>
      <c r="D246" s="69">
        <v>0</v>
      </c>
      <c r="E246" s="69"/>
    </row>
    <row r="247" spans="1:16374" ht="12" hidden="1" customHeight="1">
      <c r="A247" s="348"/>
      <c r="B247" s="348"/>
      <c r="C247" s="68"/>
      <c r="D247" s="69"/>
      <c r="E247" s="69"/>
    </row>
    <row r="248" spans="1:16374" ht="12" hidden="1" customHeight="1">
      <c r="A248" s="329" t="s">
        <v>64</v>
      </c>
      <c r="B248" s="329">
        <v>2.99</v>
      </c>
      <c r="C248" s="330" t="s">
        <v>209</v>
      </c>
      <c r="D248" s="351">
        <f>+D249</f>
        <v>0</v>
      </c>
      <c r="E248" s="69"/>
    </row>
    <row r="249" spans="1:16374" ht="10.5" hidden="1">
      <c r="A249" s="335" t="s">
        <v>64</v>
      </c>
      <c r="B249" s="336" t="s">
        <v>151</v>
      </c>
      <c r="C249" s="334" t="s">
        <v>152</v>
      </c>
      <c r="D249" s="338">
        <v>0</v>
      </c>
      <c r="E249" s="323"/>
    </row>
    <row r="250" spans="1:16374" ht="10.5" hidden="1">
      <c r="A250" s="335"/>
      <c r="B250" s="336"/>
      <c r="C250" s="334"/>
      <c r="D250" s="338"/>
      <c r="E250" s="323"/>
    </row>
    <row r="251" spans="1:16374" ht="10.5" hidden="1">
      <c r="A251" s="339">
        <v>2</v>
      </c>
      <c r="B251" s="314">
        <v>5</v>
      </c>
      <c r="C251" s="315" t="s">
        <v>157</v>
      </c>
      <c r="D251" s="362"/>
      <c r="E251" s="317">
        <f>+D253+D256</f>
        <v>0</v>
      </c>
    </row>
    <row r="252" spans="1:16374" ht="11.4" hidden="1">
      <c r="B252" s="309"/>
      <c r="C252" s="361"/>
      <c r="D252" s="362"/>
      <c r="E252" s="363"/>
    </row>
    <row r="253" spans="1:16374" ht="11.4" hidden="1">
      <c r="A253" s="328" t="s">
        <v>158</v>
      </c>
      <c r="B253" s="320" t="s">
        <v>159</v>
      </c>
      <c r="C253" s="330" t="s">
        <v>160</v>
      </c>
      <c r="D253" s="331">
        <f>+D254</f>
        <v>0</v>
      </c>
      <c r="E253" s="363"/>
    </row>
    <row r="254" spans="1:16374" ht="11.4" hidden="1">
      <c r="A254" s="335" t="s">
        <v>158</v>
      </c>
      <c r="B254" s="305" t="s">
        <v>161</v>
      </c>
      <c r="C254" s="334" t="s">
        <v>162</v>
      </c>
      <c r="D254" s="307">
        <v>0</v>
      </c>
      <c r="E254" s="363"/>
    </row>
    <row r="255" spans="1:16374" ht="11.4" hidden="1">
      <c r="A255" s="335"/>
      <c r="C255" s="334"/>
      <c r="E255" s="363"/>
    </row>
    <row r="256" spans="1:16374" ht="10.5" hidden="1">
      <c r="A256" s="328"/>
      <c r="B256" s="320" t="s">
        <v>171</v>
      </c>
      <c r="C256" s="330" t="s">
        <v>172</v>
      </c>
      <c r="D256" s="331">
        <f>+D257</f>
        <v>0</v>
      </c>
      <c r="E256" s="328"/>
      <c r="F256" s="331"/>
      <c r="G256" s="722"/>
      <c r="H256" s="320"/>
      <c r="I256" s="330"/>
      <c r="J256" s="331"/>
      <c r="K256" s="328"/>
      <c r="L256" s="320"/>
      <c r="M256" s="330"/>
      <c r="N256" s="331"/>
      <c r="O256" s="328"/>
      <c r="P256" s="320"/>
      <c r="Q256" s="330"/>
      <c r="R256" s="331"/>
      <c r="S256" s="328"/>
      <c r="T256" s="320"/>
      <c r="U256" s="330"/>
      <c r="V256" s="331"/>
      <c r="W256" s="328"/>
      <c r="X256" s="320"/>
      <c r="Y256" s="330"/>
      <c r="Z256" s="331"/>
      <c r="AA256" s="328"/>
      <c r="AB256" s="320"/>
      <c r="AC256" s="330"/>
      <c r="AD256" s="331"/>
      <c r="AE256" s="328"/>
      <c r="AF256" s="320"/>
      <c r="AG256" s="330"/>
      <c r="AH256" s="331"/>
      <c r="AI256" s="328"/>
      <c r="AJ256" s="320"/>
      <c r="AK256" s="330"/>
      <c r="AL256" s="331"/>
      <c r="AM256" s="328"/>
      <c r="AN256" s="320"/>
      <c r="AO256" s="330"/>
      <c r="AP256" s="331"/>
      <c r="AQ256" s="328"/>
      <c r="AR256" s="320"/>
      <c r="AS256" s="330"/>
      <c r="AT256" s="331"/>
      <c r="AU256" s="328"/>
      <c r="AV256" s="320"/>
      <c r="AW256" s="330"/>
      <c r="AX256" s="331"/>
      <c r="AY256" s="328"/>
      <c r="AZ256" s="320"/>
      <c r="BA256" s="330"/>
      <c r="BB256" s="331"/>
      <c r="BC256" s="328"/>
      <c r="BD256" s="320"/>
      <c r="BE256" s="330"/>
      <c r="BF256" s="331"/>
      <c r="BG256" s="328"/>
      <c r="BH256" s="320"/>
      <c r="BI256" s="330"/>
      <c r="BJ256" s="331"/>
      <c r="BK256" s="328"/>
      <c r="BL256" s="320"/>
      <c r="BM256" s="330"/>
      <c r="BN256" s="331"/>
      <c r="BO256" s="328"/>
      <c r="BP256" s="320"/>
      <c r="BQ256" s="330"/>
      <c r="BR256" s="331"/>
      <c r="BS256" s="328"/>
      <c r="BT256" s="320"/>
      <c r="BU256" s="330"/>
      <c r="BV256" s="331"/>
      <c r="BW256" s="328"/>
      <c r="BX256" s="320"/>
      <c r="BY256" s="330"/>
      <c r="BZ256" s="331"/>
      <c r="CA256" s="328"/>
      <c r="CB256" s="320"/>
      <c r="CC256" s="330"/>
      <c r="CD256" s="331"/>
      <c r="CE256" s="328"/>
      <c r="CF256" s="320"/>
      <c r="CG256" s="330"/>
      <c r="CH256" s="331"/>
      <c r="CI256" s="328"/>
      <c r="CJ256" s="320"/>
      <c r="CK256" s="330"/>
      <c r="CL256" s="331"/>
      <c r="CM256" s="328"/>
      <c r="CN256" s="320"/>
      <c r="CO256" s="330"/>
      <c r="CP256" s="331"/>
      <c r="CQ256" s="328"/>
      <c r="CR256" s="320"/>
      <c r="CS256" s="330"/>
      <c r="CT256" s="331"/>
      <c r="CU256" s="328"/>
      <c r="CV256" s="320"/>
      <c r="CW256" s="330"/>
      <c r="CX256" s="331"/>
      <c r="CY256" s="328"/>
      <c r="CZ256" s="320"/>
      <c r="DA256" s="330"/>
      <c r="DB256" s="331"/>
      <c r="DC256" s="328"/>
      <c r="DD256" s="320"/>
      <c r="DE256" s="330"/>
      <c r="DF256" s="331"/>
      <c r="DG256" s="328"/>
      <c r="DH256" s="320"/>
      <c r="DI256" s="330"/>
      <c r="DJ256" s="331"/>
      <c r="DK256" s="328"/>
      <c r="DL256" s="320"/>
      <c r="DM256" s="330"/>
      <c r="DN256" s="331"/>
      <c r="DO256" s="328"/>
      <c r="DP256" s="320"/>
      <c r="DQ256" s="330"/>
      <c r="DR256" s="331"/>
      <c r="DS256" s="328"/>
      <c r="DT256" s="320"/>
      <c r="DU256" s="330"/>
      <c r="DV256" s="331"/>
      <c r="DW256" s="328"/>
      <c r="DX256" s="320"/>
      <c r="DY256" s="330"/>
      <c r="DZ256" s="331"/>
      <c r="EA256" s="328"/>
      <c r="EB256" s="320"/>
      <c r="EC256" s="330"/>
      <c r="ED256" s="331"/>
      <c r="EE256" s="328"/>
      <c r="EF256" s="320"/>
      <c r="EG256" s="330"/>
      <c r="EH256" s="331"/>
      <c r="EI256" s="328"/>
      <c r="EJ256" s="320"/>
      <c r="EK256" s="330"/>
      <c r="EL256" s="331"/>
      <c r="EM256" s="328"/>
      <c r="EN256" s="320"/>
      <c r="EO256" s="330"/>
      <c r="EP256" s="331"/>
      <c r="EQ256" s="328"/>
      <c r="ER256" s="320"/>
      <c r="ES256" s="330"/>
      <c r="ET256" s="331"/>
      <c r="EU256" s="328"/>
      <c r="EV256" s="320"/>
      <c r="EW256" s="330"/>
      <c r="EX256" s="331"/>
      <c r="EY256" s="328"/>
      <c r="EZ256" s="320"/>
      <c r="FA256" s="330"/>
      <c r="FB256" s="331"/>
      <c r="FC256" s="328"/>
      <c r="FD256" s="320"/>
      <c r="FE256" s="330"/>
      <c r="FF256" s="331"/>
      <c r="FG256" s="328"/>
      <c r="FH256" s="320"/>
      <c r="FI256" s="330"/>
      <c r="FJ256" s="331"/>
      <c r="FK256" s="328"/>
      <c r="FL256" s="320"/>
      <c r="FM256" s="330"/>
      <c r="FN256" s="331"/>
      <c r="FO256" s="328"/>
      <c r="FP256" s="320"/>
      <c r="FQ256" s="330"/>
      <c r="FR256" s="331"/>
      <c r="FS256" s="328"/>
      <c r="FT256" s="320"/>
      <c r="FU256" s="330"/>
      <c r="FV256" s="331"/>
      <c r="FW256" s="328"/>
      <c r="FX256" s="320"/>
      <c r="FY256" s="330"/>
      <c r="FZ256" s="331"/>
      <c r="GA256" s="328"/>
      <c r="GB256" s="320"/>
      <c r="GC256" s="330"/>
      <c r="GD256" s="331"/>
      <c r="GE256" s="328"/>
      <c r="GF256" s="320"/>
      <c r="GG256" s="330"/>
      <c r="GH256" s="331"/>
      <c r="GI256" s="328"/>
      <c r="GJ256" s="320"/>
      <c r="GK256" s="330"/>
      <c r="GL256" s="331"/>
      <c r="GM256" s="328"/>
      <c r="GN256" s="320"/>
      <c r="GO256" s="330"/>
      <c r="GP256" s="331"/>
      <c r="GQ256" s="328"/>
      <c r="GR256" s="320"/>
      <c r="GS256" s="330"/>
      <c r="GT256" s="331"/>
      <c r="GU256" s="328"/>
      <c r="GV256" s="320"/>
      <c r="GW256" s="330"/>
      <c r="GX256" s="331"/>
      <c r="GY256" s="328"/>
      <c r="GZ256" s="320"/>
      <c r="HA256" s="330"/>
      <c r="HB256" s="331"/>
      <c r="HC256" s="328"/>
      <c r="HD256" s="320"/>
      <c r="HE256" s="330"/>
      <c r="HF256" s="331"/>
      <c r="HG256" s="328"/>
      <c r="HH256" s="320"/>
      <c r="HI256" s="330"/>
      <c r="HJ256" s="331"/>
      <c r="HK256" s="328"/>
      <c r="HL256" s="320"/>
      <c r="HM256" s="330"/>
      <c r="HN256" s="331"/>
      <c r="HO256" s="328"/>
      <c r="HP256" s="320"/>
      <c r="HQ256" s="330"/>
      <c r="HR256" s="331"/>
      <c r="HS256" s="328"/>
      <c r="HT256" s="320"/>
      <c r="HU256" s="330"/>
      <c r="HV256" s="331"/>
      <c r="HW256" s="328"/>
      <c r="HX256" s="320"/>
      <c r="HY256" s="330"/>
      <c r="HZ256" s="331"/>
      <c r="IA256" s="328"/>
      <c r="IB256" s="320"/>
      <c r="IC256" s="330"/>
      <c r="ID256" s="331"/>
      <c r="IE256" s="328"/>
      <c r="IF256" s="320"/>
      <c r="IG256" s="330"/>
      <c r="IH256" s="331"/>
      <c r="II256" s="328"/>
      <c r="IJ256" s="320"/>
      <c r="IK256" s="330"/>
      <c r="IL256" s="331"/>
      <c r="IM256" s="328"/>
      <c r="IN256" s="320"/>
      <c r="IO256" s="330"/>
      <c r="IP256" s="331"/>
      <c r="IQ256" s="328"/>
      <c r="IR256" s="320"/>
      <c r="IS256" s="330"/>
      <c r="IT256" s="331"/>
      <c r="IU256" s="328"/>
      <c r="IV256" s="320"/>
      <c r="IW256" s="330"/>
      <c r="IX256" s="331"/>
      <c r="IY256" s="328"/>
      <c r="IZ256" s="320"/>
      <c r="JA256" s="330"/>
      <c r="JB256" s="331"/>
      <c r="JC256" s="328"/>
      <c r="JD256" s="320"/>
      <c r="JE256" s="330"/>
      <c r="JF256" s="331"/>
      <c r="JG256" s="328"/>
      <c r="JH256" s="320"/>
      <c r="JI256" s="330"/>
      <c r="JJ256" s="331"/>
      <c r="JK256" s="328"/>
      <c r="JL256" s="320"/>
      <c r="JM256" s="330"/>
      <c r="JN256" s="331"/>
      <c r="JO256" s="328"/>
      <c r="JP256" s="320"/>
      <c r="JQ256" s="330"/>
      <c r="JR256" s="331"/>
      <c r="JS256" s="328"/>
      <c r="JT256" s="320"/>
      <c r="JU256" s="330"/>
      <c r="JV256" s="331"/>
      <c r="JW256" s="328"/>
      <c r="JX256" s="320"/>
      <c r="JY256" s="330"/>
      <c r="JZ256" s="331"/>
      <c r="KA256" s="328"/>
      <c r="KB256" s="320"/>
      <c r="KC256" s="330"/>
      <c r="KD256" s="331"/>
      <c r="KE256" s="328"/>
      <c r="KF256" s="320"/>
      <c r="KG256" s="330"/>
      <c r="KH256" s="331"/>
      <c r="KI256" s="328"/>
      <c r="KJ256" s="320"/>
      <c r="KK256" s="330"/>
      <c r="KL256" s="331"/>
      <c r="KM256" s="328"/>
      <c r="KN256" s="320"/>
      <c r="KO256" s="330"/>
      <c r="KP256" s="331"/>
      <c r="KQ256" s="328"/>
      <c r="KR256" s="320"/>
      <c r="KS256" s="330"/>
      <c r="KT256" s="331"/>
      <c r="KU256" s="328"/>
      <c r="KV256" s="320"/>
      <c r="KW256" s="330"/>
      <c r="KX256" s="331"/>
      <c r="KY256" s="328"/>
      <c r="KZ256" s="320"/>
      <c r="LA256" s="330"/>
      <c r="LB256" s="331"/>
      <c r="LC256" s="328"/>
      <c r="LD256" s="320"/>
      <c r="LE256" s="330"/>
      <c r="LF256" s="331"/>
      <c r="LG256" s="328"/>
      <c r="LH256" s="320"/>
      <c r="LI256" s="330"/>
      <c r="LJ256" s="331"/>
      <c r="LK256" s="328"/>
      <c r="LL256" s="320"/>
      <c r="LM256" s="330"/>
      <c r="LN256" s="331"/>
      <c r="LO256" s="328"/>
      <c r="LP256" s="320"/>
      <c r="LQ256" s="330"/>
      <c r="LR256" s="331"/>
      <c r="LS256" s="328"/>
      <c r="LT256" s="320"/>
      <c r="LU256" s="330"/>
      <c r="LV256" s="331"/>
      <c r="LW256" s="328"/>
      <c r="LX256" s="320"/>
      <c r="LY256" s="330"/>
      <c r="LZ256" s="331"/>
      <c r="MA256" s="328"/>
      <c r="MB256" s="320"/>
      <c r="MC256" s="330"/>
      <c r="MD256" s="331"/>
      <c r="ME256" s="328"/>
      <c r="MF256" s="320"/>
      <c r="MG256" s="330"/>
      <c r="MH256" s="331"/>
      <c r="MI256" s="328"/>
      <c r="MJ256" s="320"/>
      <c r="MK256" s="330"/>
      <c r="ML256" s="331"/>
      <c r="MM256" s="328"/>
      <c r="MN256" s="320"/>
      <c r="MO256" s="330"/>
      <c r="MP256" s="331"/>
      <c r="MQ256" s="328"/>
      <c r="MR256" s="320"/>
      <c r="MS256" s="330"/>
      <c r="MT256" s="331"/>
      <c r="MU256" s="328"/>
      <c r="MV256" s="320"/>
      <c r="MW256" s="330"/>
      <c r="MX256" s="331"/>
      <c r="MY256" s="328"/>
      <c r="MZ256" s="320"/>
      <c r="NA256" s="330"/>
      <c r="NB256" s="331"/>
      <c r="NC256" s="328"/>
      <c r="ND256" s="320"/>
      <c r="NE256" s="330"/>
      <c r="NF256" s="331"/>
      <c r="NG256" s="328"/>
      <c r="NH256" s="320"/>
      <c r="NI256" s="330"/>
      <c r="NJ256" s="331"/>
      <c r="NK256" s="328"/>
      <c r="NL256" s="320"/>
      <c r="NM256" s="330"/>
      <c r="NN256" s="331"/>
      <c r="NO256" s="328"/>
      <c r="NP256" s="320"/>
      <c r="NQ256" s="330"/>
      <c r="NR256" s="331"/>
      <c r="NS256" s="328"/>
      <c r="NT256" s="320"/>
      <c r="NU256" s="330"/>
      <c r="NV256" s="331"/>
      <c r="NW256" s="328"/>
      <c r="NX256" s="320"/>
      <c r="NY256" s="330"/>
      <c r="NZ256" s="331"/>
      <c r="OA256" s="328"/>
      <c r="OB256" s="320"/>
      <c r="OC256" s="330"/>
      <c r="OD256" s="331"/>
      <c r="OE256" s="328"/>
      <c r="OF256" s="320"/>
      <c r="OG256" s="330"/>
      <c r="OH256" s="331"/>
      <c r="OI256" s="328"/>
      <c r="OJ256" s="320"/>
      <c r="OK256" s="330"/>
      <c r="OL256" s="331"/>
      <c r="OM256" s="328"/>
      <c r="ON256" s="320"/>
      <c r="OO256" s="330"/>
      <c r="OP256" s="331"/>
      <c r="OQ256" s="328"/>
      <c r="OR256" s="320"/>
      <c r="OS256" s="330"/>
      <c r="OT256" s="331"/>
      <c r="OU256" s="328"/>
      <c r="OV256" s="320"/>
      <c r="OW256" s="330"/>
      <c r="OX256" s="331"/>
      <c r="OY256" s="328"/>
      <c r="OZ256" s="320"/>
      <c r="PA256" s="330"/>
      <c r="PB256" s="331"/>
      <c r="PC256" s="328"/>
      <c r="PD256" s="320"/>
      <c r="PE256" s="330"/>
      <c r="PF256" s="331"/>
      <c r="PG256" s="328"/>
      <c r="PH256" s="320"/>
      <c r="PI256" s="330"/>
      <c r="PJ256" s="331"/>
      <c r="PK256" s="328"/>
      <c r="PL256" s="320"/>
      <c r="PM256" s="330"/>
      <c r="PN256" s="331"/>
      <c r="PO256" s="328"/>
      <c r="PP256" s="320"/>
      <c r="PQ256" s="330"/>
      <c r="PR256" s="331"/>
      <c r="PS256" s="328"/>
      <c r="PT256" s="320"/>
      <c r="PU256" s="330"/>
      <c r="PV256" s="331"/>
      <c r="PW256" s="328"/>
      <c r="PX256" s="320"/>
      <c r="PY256" s="330"/>
      <c r="PZ256" s="331"/>
      <c r="QA256" s="328"/>
      <c r="QB256" s="320"/>
      <c r="QC256" s="330"/>
      <c r="QD256" s="331"/>
      <c r="QE256" s="328"/>
      <c r="QF256" s="320"/>
      <c r="QG256" s="330"/>
      <c r="QH256" s="331"/>
      <c r="QI256" s="328"/>
      <c r="QJ256" s="320"/>
      <c r="QK256" s="330"/>
      <c r="QL256" s="331"/>
      <c r="QM256" s="328"/>
      <c r="QN256" s="320"/>
      <c r="QO256" s="330"/>
      <c r="QP256" s="331"/>
      <c r="QQ256" s="328"/>
      <c r="QR256" s="320"/>
      <c r="QS256" s="330"/>
      <c r="QT256" s="331"/>
      <c r="QU256" s="328"/>
      <c r="QV256" s="320"/>
      <c r="QW256" s="330"/>
      <c r="QX256" s="331"/>
      <c r="QY256" s="328"/>
      <c r="QZ256" s="320"/>
      <c r="RA256" s="330"/>
      <c r="RB256" s="331"/>
      <c r="RC256" s="328"/>
      <c r="RD256" s="320"/>
      <c r="RE256" s="330"/>
      <c r="RF256" s="331"/>
      <c r="RG256" s="328"/>
      <c r="RH256" s="320"/>
      <c r="RI256" s="330"/>
      <c r="RJ256" s="331"/>
      <c r="RK256" s="328"/>
      <c r="RL256" s="320"/>
      <c r="RM256" s="330"/>
      <c r="RN256" s="331"/>
      <c r="RO256" s="328"/>
      <c r="RP256" s="320"/>
      <c r="RQ256" s="330"/>
      <c r="RR256" s="331"/>
      <c r="RS256" s="328"/>
      <c r="RT256" s="320"/>
      <c r="RU256" s="330"/>
      <c r="RV256" s="331"/>
      <c r="RW256" s="328"/>
      <c r="RX256" s="320"/>
      <c r="RY256" s="330"/>
      <c r="RZ256" s="331"/>
      <c r="SA256" s="328"/>
      <c r="SB256" s="320"/>
      <c r="SC256" s="330"/>
      <c r="SD256" s="331"/>
      <c r="SE256" s="328"/>
      <c r="SF256" s="320"/>
      <c r="SG256" s="330"/>
      <c r="SH256" s="331"/>
      <c r="SI256" s="328"/>
      <c r="SJ256" s="320"/>
      <c r="SK256" s="330"/>
      <c r="SL256" s="331"/>
      <c r="SM256" s="328"/>
      <c r="SN256" s="320"/>
      <c r="SO256" s="330"/>
      <c r="SP256" s="331"/>
      <c r="SQ256" s="328"/>
      <c r="SR256" s="320"/>
      <c r="SS256" s="330"/>
      <c r="ST256" s="331"/>
      <c r="SU256" s="328"/>
      <c r="SV256" s="320"/>
      <c r="SW256" s="330"/>
      <c r="SX256" s="331"/>
      <c r="SY256" s="328"/>
      <c r="SZ256" s="320"/>
      <c r="TA256" s="330"/>
      <c r="TB256" s="331"/>
      <c r="TC256" s="328"/>
      <c r="TD256" s="320"/>
      <c r="TE256" s="330"/>
      <c r="TF256" s="331"/>
      <c r="TG256" s="328"/>
      <c r="TH256" s="320"/>
      <c r="TI256" s="330"/>
      <c r="TJ256" s="331"/>
      <c r="TK256" s="328"/>
      <c r="TL256" s="320"/>
      <c r="TM256" s="330"/>
      <c r="TN256" s="331"/>
      <c r="TO256" s="328"/>
      <c r="TP256" s="320"/>
      <c r="TQ256" s="330"/>
      <c r="TR256" s="331"/>
      <c r="TS256" s="328"/>
      <c r="TT256" s="320"/>
      <c r="TU256" s="330"/>
      <c r="TV256" s="331"/>
      <c r="TW256" s="328"/>
      <c r="TX256" s="320"/>
      <c r="TY256" s="330"/>
      <c r="TZ256" s="331"/>
      <c r="UA256" s="328"/>
      <c r="UB256" s="320"/>
      <c r="UC256" s="330"/>
      <c r="UD256" s="331"/>
      <c r="UE256" s="328"/>
      <c r="UF256" s="320"/>
      <c r="UG256" s="330"/>
      <c r="UH256" s="331"/>
      <c r="UI256" s="328"/>
      <c r="UJ256" s="320"/>
      <c r="UK256" s="330"/>
      <c r="UL256" s="331"/>
      <c r="UM256" s="328"/>
      <c r="UN256" s="320"/>
      <c r="UO256" s="330"/>
      <c r="UP256" s="331"/>
      <c r="UQ256" s="328"/>
      <c r="UR256" s="320"/>
      <c r="US256" s="330"/>
      <c r="UT256" s="331"/>
      <c r="UU256" s="328"/>
      <c r="UV256" s="320"/>
      <c r="UW256" s="330"/>
      <c r="UX256" s="331"/>
      <c r="UY256" s="328"/>
      <c r="UZ256" s="320"/>
      <c r="VA256" s="330"/>
      <c r="VB256" s="331"/>
      <c r="VC256" s="328"/>
      <c r="VD256" s="320"/>
      <c r="VE256" s="330"/>
      <c r="VF256" s="331"/>
      <c r="VG256" s="328"/>
      <c r="VH256" s="320"/>
      <c r="VI256" s="330"/>
      <c r="VJ256" s="331"/>
      <c r="VK256" s="328"/>
      <c r="VL256" s="320"/>
      <c r="VM256" s="330"/>
      <c r="VN256" s="331"/>
      <c r="VO256" s="328"/>
      <c r="VP256" s="320"/>
      <c r="VQ256" s="330"/>
      <c r="VR256" s="331"/>
      <c r="VS256" s="328"/>
      <c r="VT256" s="320"/>
      <c r="VU256" s="330"/>
      <c r="VV256" s="331"/>
      <c r="VW256" s="328"/>
      <c r="VX256" s="320"/>
      <c r="VY256" s="330"/>
      <c r="VZ256" s="331"/>
      <c r="WA256" s="328"/>
      <c r="WB256" s="320"/>
      <c r="WC256" s="330"/>
      <c r="WD256" s="331"/>
      <c r="WE256" s="328"/>
      <c r="WF256" s="320"/>
      <c r="WG256" s="330"/>
      <c r="WH256" s="331"/>
      <c r="WI256" s="328"/>
      <c r="WJ256" s="320"/>
      <c r="WK256" s="330"/>
      <c r="WL256" s="331"/>
      <c r="WM256" s="328"/>
      <c r="WN256" s="320"/>
      <c r="WO256" s="330"/>
      <c r="WP256" s="331"/>
      <c r="WQ256" s="328"/>
      <c r="WR256" s="320"/>
      <c r="WS256" s="330"/>
      <c r="WT256" s="331"/>
      <c r="WU256" s="328"/>
      <c r="WV256" s="320"/>
      <c r="WW256" s="330"/>
      <c r="WX256" s="331"/>
      <c r="WY256" s="328"/>
      <c r="WZ256" s="320"/>
      <c r="XA256" s="330"/>
      <c r="XB256" s="331"/>
      <c r="XC256" s="328"/>
      <c r="XD256" s="320"/>
      <c r="XE256" s="330"/>
      <c r="XF256" s="331"/>
      <c r="XG256" s="328"/>
      <c r="XH256" s="320"/>
      <c r="XI256" s="330"/>
      <c r="XJ256" s="331"/>
      <c r="XK256" s="328"/>
      <c r="XL256" s="320"/>
      <c r="XM256" s="330"/>
      <c r="XN256" s="331"/>
      <c r="XO256" s="328"/>
      <c r="XP256" s="320"/>
      <c r="XQ256" s="330"/>
      <c r="XR256" s="331"/>
      <c r="XS256" s="328"/>
      <c r="XT256" s="320"/>
      <c r="XU256" s="330"/>
      <c r="XV256" s="331"/>
      <c r="XW256" s="328"/>
      <c r="XX256" s="320"/>
      <c r="XY256" s="330"/>
      <c r="XZ256" s="331"/>
      <c r="YA256" s="328"/>
      <c r="YB256" s="320"/>
      <c r="YC256" s="330"/>
      <c r="YD256" s="331"/>
      <c r="YE256" s="328"/>
      <c r="YF256" s="320"/>
      <c r="YG256" s="330"/>
      <c r="YH256" s="331"/>
      <c r="YI256" s="328"/>
      <c r="YJ256" s="320"/>
      <c r="YK256" s="330"/>
      <c r="YL256" s="331"/>
      <c r="YM256" s="328"/>
      <c r="YN256" s="320"/>
      <c r="YO256" s="330"/>
      <c r="YP256" s="331"/>
      <c r="YQ256" s="328"/>
      <c r="YR256" s="320"/>
      <c r="YS256" s="330"/>
      <c r="YT256" s="331"/>
      <c r="YU256" s="328"/>
      <c r="YV256" s="320"/>
      <c r="YW256" s="330"/>
      <c r="YX256" s="331"/>
      <c r="YY256" s="328"/>
      <c r="YZ256" s="320"/>
      <c r="ZA256" s="330"/>
      <c r="ZB256" s="331"/>
      <c r="ZC256" s="328"/>
      <c r="ZD256" s="320"/>
      <c r="ZE256" s="330"/>
      <c r="ZF256" s="331"/>
      <c r="ZG256" s="328"/>
      <c r="ZH256" s="320"/>
      <c r="ZI256" s="330"/>
      <c r="ZJ256" s="331"/>
      <c r="ZK256" s="328"/>
      <c r="ZL256" s="320"/>
      <c r="ZM256" s="330"/>
      <c r="ZN256" s="331"/>
      <c r="ZO256" s="328"/>
      <c r="ZP256" s="320"/>
      <c r="ZQ256" s="330"/>
      <c r="ZR256" s="331"/>
      <c r="ZS256" s="328"/>
      <c r="ZT256" s="320"/>
      <c r="ZU256" s="330"/>
      <c r="ZV256" s="331"/>
      <c r="ZW256" s="328"/>
      <c r="ZX256" s="320"/>
      <c r="ZY256" s="330"/>
      <c r="ZZ256" s="331"/>
      <c r="AAA256" s="328"/>
      <c r="AAB256" s="320"/>
      <c r="AAC256" s="330"/>
      <c r="AAD256" s="331"/>
      <c r="AAE256" s="328"/>
      <c r="AAF256" s="320"/>
      <c r="AAG256" s="330"/>
      <c r="AAH256" s="331"/>
      <c r="AAI256" s="328"/>
      <c r="AAJ256" s="320"/>
      <c r="AAK256" s="330"/>
      <c r="AAL256" s="331"/>
      <c r="AAM256" s="328"/>
      <c r="AAN256" s="320"/>
      <c r="AAO256" s="330"/>
      <c r="AAP256" s="331"/>
      <c r="AAQ256" s="328"/>
      <c r="AAR256" s="320"/>
      <c r="AAS256" s="330"/>
      <c r="AAT256" s="331"/>
      <c r="AAU256" s="328"/>
      <c r="AAV256" s="320"/>
      <c r="AAW256" s="330"/>
      <c r="AAX256" s="331"/>
      <c r="AAY256" s="328"/>
      <c r="AAZ256" s="320"/>
      <c r="ABA256" s="330"/>
      <c r="ABB256" s="331"/>
      <c r="ABC256" s="328"/>
      <c r="ABD256" s="320"/>
      <c r="ABE256" s="330"/>
      <c r="ABF256" s="331"/>
      <c r="ABG256" s="328"/>
      <c r="ABH256" s="320"/>
      <c r="ABI256" s="330"/>
      <c r="ABJ256" s="331"/>
      <c r="ABK256" s="328"/>
      <c r="ABL256" s="320"/>
      <c r="ABM256" s="330"/>
      <c r="ABN256" s="331"/>
      <c r="ABO256" s="328"/>
      <c r="ABP256" s="320"/>
      <c r="ABQ256" s="330"/>
      <c r="ABR256" s="331"/>
      <c r="ABS256" s="328"/>
      <c r="ABT256" s="320"/>
      <c r="ABU256" s="330"/>
      <c r="ABV256" s="331"/>
      <c r="ABW256" s="328"/>
      <c r="ABX256" s="320"/>
      <c r="ABY256" s="330"/>
      <c r="ABZ256" s="331"/>
      <c r="ACA256" s="328"/>
      <c r="ACB256" s="320"/>
      <c r="ACC256" s="330"/>
      <c r="ACD256" s="331"/>
      <c r="ACE256" s="328"/>
      <c r="ACF256" s="320"/>
      <c r="ACG256" s="330"/>
      <c r="ACH256" s="331"/>
      <c r="ACI256" s="328"/>
      <c r="ACJ256" s="320"/>
      <c r="ACK256" s="330"/>
      <c r="ACL256" s="331"/>
      <c r="ACM256" s="328"/>
      <c r="ACN256" s="320"/>
      <c r="ACO256" s="330"/>
      <c r="ACP256" s="331"/>
      <c r="ACQ256" s="328"/>
      <c r="ACR256" s="320"/>
      <c r="ACS256" s="330"/>
      <c r="ACT256" s="331"/>
      <c r="ACU256" s="328"/>
      <c r="ACV256" s="320"/>
      <c r="ACW256" s="330"/>
      <c r="ACX256" s="331"/>
      <c r="ACY256" s="328"/>
      <c r="ACZ256" s="320"/>
      <c r="ADA256" s="330"/>
      <c r="ADB256" s="331"/>
      <c r="ADC256" s="328"/>
      <c r="ADD256" s="320"/>
      <c r="ADE256" s="330"/>
      <c r="ADF256" s="331"/>
      <c r="ADG256" s="328"/>
      <c r="ADH256" s="320"/>
      <c r="ADI256" s="330"/>
      <c r="ADJ256" s="331"/>
      <c r="ADK256" s="328"/>
      <c r="ADL256" s="320"/>
      <c r="ADM256" s="330"/>
      <c r="ADN256" s="331"/>
      <c r="ADO256" s="328"/>
      <c r="ADP256" s="320"/>
      <c r="ADQ256" s="330"/>
      <c r="ADR256" s="331"/>
      <c r="ADS256" s="328"/>
      <c r="ADT256" s="320"/>
      <c r="ADU256" s="330"/>
      <c r="ADV256" s="331"/>
      <c r="ADW256" s="328"/>
      <c r="ADX256" s="320"/>
      <c r="ADY256" s="330"/>
      <c r="ADZ256" s="331"/>
      <c r="AEA256" s="328"/>
      <c r="AEB256" s="320"/>
      <c r="AEC256" s="330"/>
      <c r="AED256" s="331"/>
      <c r="AEE256" s="328"/>
      <c r="AEF256" s="320"/>
      <c r="AEG256" s="330"/>
      <c r="AEH256" s="331"/>
      <c r="AEI256" s="328"/>
      <c r="AEJ256" s="320"/>
      <c r="AEK256" s="330"/>
      <c r="AEL256" s="331"/>
      <c r="AEM256" s="328"/>
      <c r="AEN256" s="320"/>
      <c r="AEO256" s="330"/>
      <c r="AEP256" s="331"/>
      <c r="AEQ256" s="328"/>
      <c r="AER256" s="320"/>
      <c r="AES256" s="330"/>
      <c r="AET256" s="331"/>
      <c r="AEU256" s="328"/>
      <c r="AEV256" s="320"/>
      <c r="AEW256" s="330"/>
      <c r="AEX256" s="331"/>
      <c r="AEY256" s="328"/>
      <c r="AEZ256" s="320"/>
      <c r="AFA256" s="330"/>
      <c r="AFB256" s="331"/>
      <c r="AFC256" s="328"/>
      <c r="AFD256" s="320"/>
      <c r="AFE256" s="330"/>
      <c r="AFF256" s="331"/>
      <c r="AFG256" s="328"/>
      <c r="AFH256" s="320"/>
      <c r="AFI256" s="330"/>
      <c r="AFJ256" s="331"/>
      <c r="AFK256" s="328"/>
      <c r="AFL256" s="320"/>
      <c r="AFM256" s="330"/>
      <c r="AFN256" s="331"/>
      <c r="AFO256" s="328"/>
      <c r="AFP256" s="320"/>
      <c r="AFQ256" s="330"/>
      <c r="AFR256" s="331"/>
      <c r="AFS256" s="328"/>
      <c r="AFT256" s="320"/>
      <c r="AFU256" s="330"/>
      <c r="AFV256" s="331"/>
      <c r="AFW256" s="328"/>
      <c r="AFX256" s="320"/>
      <c r="AFY256" s="330"/>
      <c r="AFZ256" s="331"/>
      <c r="AGA256" s="328"/>
      <c r="AGB256" s="320"/>
      <c r="AGC256" s="330"/>
      <c r="AGD256" s="331"/>
      <c r="AGE256" s="328"/>
      <c r="AGF256" s="320"/>
      <c r="AGG256" s="330"/>
      <c r="AGH256" s="331"/>
      <c r="AGI256" s="328"/>
      <c r="AGJ256" s="320"/>
      <c r="AGK256" s="330"/>
      <c r="AGL256" s="331"/>
      <c r="AGM256" s="328"/>
      <c r="AGN256" s="320"/>
      <c r="AGO256" s="330"/>
      <c r="AGP256" s="331"/>
      <c r="AGQ256" s="328"/>
      <c r="AGR256" s="320"/>
      <c r="AGS256" s="330"/>
      <c r="AGT256" s="331"/>
      <c r="AGU256" s="328"/>
      <c r="AGV256" s="320"/>
      <c r="AGW256" s="330"/>
      <c r="AGX256" s="331"/>
      <c r="AGY256" s="328"/>
      <c r="AGZ256" s="320"/>
      <c r="AHA256" s="330"/>
      <c r="AHB256" s="331"/>
      <c r="AHC256" s="328"/>
      <c r="AHD256" s="320"/>
      <c r="AHE256" s="330"/>
      <c r="AHF256" s="331"/>
      <c r="AHG256" s="328"/>
      <c r="AHH256" s="320"/>
      <c r="AHI256" s="330"/>
      <c r="AHJ256" s="331"/>
      <c r="AHK256" s="328"/>
      <c r="AHL256" s="320"/>
      <c r="AHM256" s="330"/>
      <c r="AHN256" s="331"/>
      <c r="AHO256" s="328"/>
      <c r="AHP256" s="320"/>
      <c r="AHQ256" s="330"/>
      <c r="AHR256" s="331"/>
      <c r="AHS256" s="328"/>
      <c r="AHT256" s="320"/>
      <c r="AHU256" s="330"/>
      <c r="AHV256" s="331"/>
      <c r="AHW256" s="328"/>
      <c r="AHX256" s="320"/>
      <c r="AHY256" s="330"/>
      <c r="AHZ256" s="331"/>
      <c r="AIA256" s="328"/>
      <c r="AIB256" s="320"/>
      <c r="AIC256" s="330"/>
      <c r="AID256" s="331"/>
      <c r="AIE256" s="328"/>
      <c r="AIF256" s="320"/>
      <c r="AIG256" s="330"/>
      <c r="AIH256" s="331"/>
      <c r="AII256" s="328"/>
      <c r="AIJ256" s="320"/>
      <c r="AIK256" s="330"/>
      <c r="AIL256" s="331"/>
      <c r="AIM256" s="328"/>
      <c r="AIN256" s="320"/>
      <c r="AIO256" s="330"/>
      <c r="AIP256" s="331"/>
      <c r="AIQ256" s="328"/>
      <c r="AIR256" s="320"/>
      <c r="AIS256" s="330"/>
      <c r="AIT256" s="331"/>
      <c r="AIU256" s="328"/>
      <c r="AIV256" s="320"/>
      <c r="AIW256" s="330"/>
      <c r="AIX256" s="331"/>
      <c r="AIY256" s="328"/>
      <c r="AIZ256" s="320"/>
      <c r="AJA256" s="330"/>
      <c r="AJB256" s="331"/>
      <c r="AJC256" s="328"/>
      <c r="AJD256" s="320"/>
      <c r="AJE256" s="330"/>
      <c r="AJF256" s="331"/>
      <c r="AJG256" s="328"/>
      <c r="AJH256" s="320"/>
      <c r="AJI256" s="330"/>
      <c r="AJJ256" s="331"/>
      <c r="AJK256" s="328"/>
      <c r="AJL256" s="320"/>
      <c r="AJM256" s="330"/>
      <c r="AJN256" s="331"/>
      <c r="AJO256" s="328"/>
      <c r="AJP256" s="320"/>
      <c r="AJQ256" s="330"/>
      <c r="AJR256" s="331"/>
      <c r="AJS256" s="328"/>
      <c r="AJT256" s="320"/>
      <c r="AJU256" s="330"/>
      <c r="AJV256" s="331"/>
      <c r="AJW256" s="328"/>
      <c r="AJX256" s="320"/>
      <c r="AJY256" s="330"/>
      <c r="AJZ256" s="331"/>
      <c r="AKA256" s="328"/>
      <c r="AKB256" s="320"/>
      <c r="AKC256" s="330"/>
      <c r="AKD256" s="331"/>
      <c r="AKE256" s="328"/>
      <c r="AKF256" s="320"/>
      <c r="AKG256" s="330"/>
      <c r="AKH256" s="331"/>
      <c r="AKI256" s="328"/>
      <c r="AKJ256" s="320"/>
      <c r="AKK256" s="330"/>
      <c r="AKL256" s="331"/>
      <c r="AKM256" s="328"/>
      <c r="AKN256" s="320"/>
      <c r="AKO256" s="330"/>
      <c r="AKP256" s="331"/>
      <c r="AKQ256" s="328"/>
      <c r="AKR256" s="320"/>
      <c r="AKS256" s="330"/>
      <c r="AKT256" s="331"/>
      <c r="AKU256" s="328"/>
      <c r="AKV256" s="320"/>
      <c r="AKW256" s="330"/>
      <c r="AKX256" s="331"/>
      <c r="AKY256" s="328"/>
      <c r="AKZ256" s="320"/>
      <c r="ALA256" s="330"/>
      <c r="ALB256" s="331"/>
      <c r="ALC256" s="328"/>
      <c r="ALD256" s="320"/>
      <c r="ALE256" s="330"/>
      <c r="ALF256" s="331"/>
      <c r="ALG256" s="328"/>
      <c r="ALH256" s="320"/>
      <c r="ALI256" s="330"/>
      <c r="ALJ256" s="331"/>
      <c r="ALK256" s="328"/>
      <c r="ALL256" s="320"/>
      <c r="ALM256" s="330"/>
      <c r="ALN256" s="331"/>
      <c r="ALO256" s="328"/>
      <c r="ALP256" s="320"/>
      <c r="ALQ256" s="330"/>
      <c r="ALR256" s="331"/>
      <c r="ALS256" s="328"/>
      <c r="ALT256" s="320"/>
      <c r="ALU256" s="330"/>
      <c r="ALV256" s="331"/>
      <c r="ALW256" s="328"/>
      <c r="ALX256" s="320"/>
      <c r="ALY256" s="330"/>
      <c r="ALZ256" s="331"/>
      <c r="AMA256" s="328"/>
      <c r="AMB256" s="320"/>
      <c r="AMC256" s="330"/>
      <c r="AMD256" s="331"/>
      <c r="AME256" s="328"/>
      <c r="AMF256" s="320"/>
      <c r="AMG256" s="330"/>
      <c r="AMH256" s="331"/>
      <c r="AMI256" s="328"/>
      <c r="AMJ256" s="320"/>
      <c r="AMK256" s="330"/>
      <c r="AML256" s="331"/>
      <c r="AMM256" s="328"/>
      <c r="AMN256" s="320"/>
      <c r="AMO256" s="330"/>
      <c r="AMP256" s="331"/>
      <c r="AMQ256" s="328"/>
      <c r="AMR256" s="320"/>
      <c r="AMS256" s="330"/>
      <c r="AMT256" s="331"/>
      <c r="AMU256" s="328"/>
      <c r="AMV256" s="320"/>
      <c r="AMW256" s="330"/>
      <c r="AMX256" s="331"/>
      <c r="AMY256" s="328"/>
      <c r="AMZ256" s="320"/>
      <c r="ANA256" s="330"/>
      <c r="ANB256" s="331"/>
      <c r="ANC256" s="328"/>
      <c r="AND256" s="320"/>
      <c r="ANE256" s="330"/>
      <c r="ANF256" s="331"/>
      <c r="ANG256" s="328"/>
      <c r="ANH256" s="320"/>
      <c r="ANI256" s="330"/>
      <c r="ANJ256" s="331"/>
      <c r="ANK256" s="328"/>
      <c r="ANL256" s="320"/>
      <c r="ANM256" s="330"/>
      <c r="ANN256" s="331"/>
      <c r="ANO256" s="328"/>
      <c r="ANP256" s="320"/>
      <c r="ANQ256" s="330"/>
      <c r="ANR256" s="331"/>
      <c r="ANS256" s="328"/>
      <c r="ANT256" s="320"/>
      <c r="ANU256" s="330"/>
      <c r="ANV256" s="331"/>
      <c r="ANW256" s="328"/>
      <c r="ANX256" s="320"/>
      <c r="ANY256" s="330"/>
      <c r="ANZ256" s="331"/>
      <c r="AOA256" s="328"/>
      <c r="AOB256" s="320"/>
      <c r="AOC256" s="330"/>
      <c r="AOD256" s="331"/>
      <c r="AOE256" s="328"/>
      <c r="AOF256" s="320"/>
      <c r="AOG256" s="330"/>
      <c r="AOH256" s="331"/>
      <c r="AOI256" s="328"/>
      <c r="AOJ256" s="320"/>
      <c r="AOK256" s="330"/>
      <c r="AOL256" s="331"/>
      <c r="AOM256" s="328"/>
      <c r="AON256" s="320"/>
      <c r="AOO256" s="330"/>
      <c r="AOP256" s="331"/>
      <c r="AOQ256" s="328"/>
      <c r="AOR256" s="320"/>
      <c r="AOS256" s="330"/>
      <c r="AOT256" s="331"/>
      <c r="AOU256" s="328"/>
      <c r="AOV256" s="320"/>
      <c r="AOW256" s="330"/>
      <c r="AOX256" s="331"/>
      <c r="AOY256" s="328"/>
      <c r="AOZ256" s="320"/>
      <c r="APA256" s="330"/>
      <c r="APB256" s="331"/>
      <c r="APC256" s="328"/>
      <c r="APD256" s="320"/>
      <c r="APE256" s="330"/>
      <c r="APF256" s="331"/>
      <c r="APG256" s="328"/>
      <c r="APH256" s="320"/>
      <c r="API256" s="330"/>
      <c r="APJ256" s="331"/>
      <c r="APK256" s="328"/>
      <c r="APL256" s="320"/>
      <c r="APM256" s="330"/>
      <c r="APN256" s="331"/>
      <c r="APO256" s="328"/>
      <c r="APP256" s="320"/>
      <c r="APQ256" s="330"/>
      <c r="APR256" s="331"/>
      <c r="APS256" s="328"/>
      <c r="APT256" s="320"/>
      <c r="APU256" s="330"/>
      <c r="APV256" s="331"/>
      <c r="APW256" s="328"/>
      <c r="APX256" s="320"/>
      <c r="APY256" s="330"/>
      <c r="APZ256" s="331"/>
      <c r="AQA256" s="328"/>
      <c r="AQB256" s="320"/>
      <c r="AQC256" s="330"/>
      <c r="AQD256" s="331"/>
      <c r="AQE256" s="328"/>
      <c r="AQF256" s="320"/>
      <c r="AQG256" s="330"/>
      <c r="AQH256" s="331"/>
      <c r="AQI256" s="328"/>
      <c r="AQJ256" s="320"/>
      <c r="AQK256" s="330"/>
      <c r="AQL256" s="331"/>
      <c r="AQM256" s="328"/>
      <c r="AQN256" s="320"/>
      <c r="AQO256" s="330"/>
      <c r="AQP256" s="331"/>
      <c r="AQQ256" s="328"/>
      <c r="AQR256" s="320"/>
      <c r="AQS256" s="330"/>
      <c r="AQT256" s="331"/>
      <c r="AQU256" s="328"/>
      <c r="AQV256" s="320"/>
      <c r="AQW256" s="330"/>
      <c r="AQX256" s="331"/>
      <c r="AQY256" s="328"/>
      <c r="AQZ256" s="320"/>
      <c r="ARA256" s="330"/>
      <c r="ARB256" s="331"/>
      <c r="ARC256" s="328"/>
      <c r="ARD256" s="320"/>
      <c r="ARE256" s="330"/>
      <c r="ARF256" s="331"/>
      <c r="ARG256" s="328"/>
      <c r="ARH256" s="320"/>
      <c r="ARI256" s="330"/>
      <c r="ARJ256" s="331"/>
      <c r="ARK256" s="328"/>
      <c r="ARL256" s="320"/>
      <c r="ARM256" s="330"/>
      <c r="ARN256" s="331"/>
      <c r="ARO256" s="328"/>
      <c r="ARP256" s="320"/>
      <c r="ARQ256" s="330"/>
      <c r="ARR256" s="331"/>
      <c r="ARS256" s="328"/>
      <c r="ART256" s="320"/>
      <c r="ARU256" s="330"/>
      <c r="ARV256" s="331"/>
      <c r="ARW256" s="328"/>
      <c r="ARX256" s="320"/>
      <c r="ARY256" s="330"/>
      <c r="ARZ256" s="331"/>
      <c r="ASA256" s="328"/>
      <c r="ASB256" s="320"/>
      <c r="ASC256" s="330"/>
      <c r="ASD256" s="331"/>
      <c r="ASE256" s="328"/>
      <c r="ASF256" s="320"/>
      <c r="ASG256" s="330"/>
      <c r="ASH256" s="331"/>
      <c r="ASI256" s="328"/>
      <c r="ASJ256" s="320"/>
      <c r="ASK256" s="330"/>
      <c r="ASL256" s="331"/>
      <c r="ASM256" s="328"/>
      <c r="ASN256" s="320"/>
      <c r="ASO256" s="330"/>
      <c r="ASP256" s="331"/>
      <c r="ASQ256" s="328"/>
      <c r="ASR256" s="320"/>
      <c r="ASS256" s="330"/>
      <c r="AST256" s="331"/>
      <c r="ASU256" s="328"/>
      <c r="ASV256" s="320"/>
      <c r="ASW256" s="330"/>
      <c r="ASX256" s="331"/>
      <c r="ASY256" s="328"/>
      <c r="ASZ256" s="320"/>
      <c r="ATA256" s="330"/>
      <c r="ATB256" s="331"/>
      <c r="ATC256" s="328"/>
      <c r="ATD256" s="320"/>
      <c r="ATE256" s="330"/>
      <c r="ATF256" s="331"/>
      <c r="ATG256" s="328"/>
      <c r="ATH256" s="320"/>
      <c r="ATI256" s="330"/>
      <c r="ATJ256" s="331"/>
      <c r="ATK256" s="328"/>
      <c r="ATL256" s="320"/>
      <c r="ATM256" s="330"/>
      <c r="ATN256" s="331"/>
      <c r="ATO256" s="328"/>
      <c r="ATP256" s="320"/>
      <c r="ATQ256" s="330"/>
      <c r="ATR256" s="331"/>
      <c r="ATS256" s="328"/>
      <c r="ATT256" s="320"/>
      <c r="ATU256" s="330"/>
      <c r="ATV256" s="331"/>
      <c r="ATW256" s="328"/>
      <c r="ATX256" s="320"/>
      <c r="ATY256" s="330"/>
      <c r="ATZ256" s="331"/>
      <c r="AUA256" s="328"/>
      <c r="AUB256" s="320"/>
      <c r="AUC256" s="330"/>
      <c r="AUD256" s="331"/>
      <c r="AUE256" s="328"/>
      <c r="AUF256" s="320"/>
      <c r="AUG256" s="330"/>
      <c r="AUH256" s="331"/>
      <c r="AUI256" s="328"/>
      <c r="AUJ256" s="320"/>
      <c r="AUK256" s="330"/>
      <c r="AUL256" s="331"/>
      <c r="AUM256" s="328"/>
      <c r="AUN256" s="320"/>
      <c r="AUO256" s="330"/>
      <c r="AUP256" s="331"/>
      <c r="AUQ256" s="328"/>
      <c r="AUR256" s="320"/>
      <c r="AUS256" s="330"/>
      <c r="AUT256" s="331"/>
      <c r="AUU256" s="328"/>
      <c r="AUV256" s="320"/>
      <c r="AUW256" s="330"/>
      <c r="AUX256" s="331"/>
      <c r="AUY256" s="328"/>
      <c r="AUZ256" s="320"/>
      <c r="AVA256" s="330"/>
      <c r="AVB256" s="331"/>
      <c r="AVC256" s="328"/>
      <c r="AVD256" s="320"/>
      <c r="AVE256" s="330"/>
      <c r="AVF256" s="331"/>
      <c r="AVG256" s="328"/>
      <c r="AVH256" s="320"/>
      <c r="AVI256" s="330"/>
      <c r="AVJ256" s="331"/>
      <c r="AVK256" s="328"/>
      <c r="AVL256" s="320"/>
      <c r="AVM256" s="330"/>
      <c r="AVN256" s="331"/>
      <c r="AVO256" s="328"/>
      <c r="AVP256" s="320"/>
      <c r="AVQ256" s="330"/>
      <c r="AVR256" s="331"/>
      <c r="AVS256" s="328"/>
      <c r="AVT256" s="320"/>
      <c r="AVU256" s="330"/>
      <c r="AVV256" s="331"/>
      <c r="AVW256" s="328"/>
      <c r="AVX256" s="320"/>
      <c r="AVY256" s="330"/>
      <c r="AVZ256" s="331"/>
      <c r="AWA256" s="328"/>
      <c r="AWB256" s="320"/>
      <c r="AWC256" s="330"/>
      <c r="AWD256" s="331"/>
      <c r="AWE256" s="328"/>
      <c r="AWF256" s="320"/>
      <c r="AWG256" s="330"/>
      <c r="AWH256" s="331"/>
      <c r="AWI256" s="328"/>
      <c r="AWJ256" s="320"/>
      <c r="AWK256" s="330"/>
      <c r="AWL256" s="331"/>
      <c r="AWM256" s="328"/>
      <c r="AWN256" s="320"/>
      <c r="AWO256" s="330"/>
      <c r="AWP256" s="331"/>
      <c r="AWQ256" s="328"/>
      <c r="AWR256" s="320"/>
      <c r="AWS256" s="330"/>
      <c r="AWT256" s="331"/>
      <c r="AWU256" s="328"/>
      <c r="AWV256" s="320"/>
      <c r="AWW256" s="330"/>
      <c r="AWX256" s="331"/>
      <c r="AWY256" s="328"/>
      <c r="AWZ256" s="320"/>
      <c r="AXA256" s="330"/>
      <c r="AXB256" s="331"/>
      <c r="AXC256" s="328"/>
      <c r="AXD256" s="320"/>
      <c r="AXE256" s="330"/>
      <c r="AXF256" s="331"/>
      <c r="AXG256" s="328"/>
      <c r="AXH256" s="320"/>
      <c r="AXI256" s="330"/>
      <c r="AXJ256" s="331"/>
      <c r="AXK256" s="328"/>
      <c r="AXL256" s="320"/>
      <c r="AXM256" s="330"/>
      <c r="AXN256" s="331"/>
      <c r="AXO256" s="328"/>
      <c r="AXP256" s="320"/>
      <c r="AXQ256" s="330"/>
      <c r="AXR256" s="331"/>
      <c r="AXS256" s="328"/>
      <c r="AXT256" s="320"/>
      <c r="AXU256" s="330"/>
      <c r="AXV256" s="331"/>
      <c r="AXW256" s="328"/>
      <c r="AXX256" s="320"/>
      <c r="AXY256" s="330"/>
      <c r="AXZ256" s="331"/>
      <c r="AYA256" s="328"/>
      <c r="AYB256" s="320"/>
      <c r="AYC256" s="330"/>
      <c r="AYD256" s="331"/>
      <c r="AYE256" s="328"/>
      <c r="AYF256" s="320"/>
      <c r="AYG256" s="330"/>
      <c r="AYH256" s="331"/>
      <c r="AYI256" s="328"/>
      <c r="AYJ256" s="320"/>
      <c r="AYK256" s="330"/>
      <c r="AYL256" s="331"/>
      <c r="AYM256" s="328"/>
      <c r="AYN256" s="320"/>
      <c r="AYO256" s="330"/>
      <c r="AYP256" s="331"/>
      <c r="AYQ256" s="328"/>
      <c r="AYR256" s="320"/>
      <c r="AYS256" s="330"/>
      <c r="AYT256" s="331"/>
      <c r="AYU256" s="328"/>
      <c r="AYV256" s="320"/>
      <c r="AYW256" s="330"/>
      <c r="AYX256" s="331"/>
      <c r="AYY256" s="328"/>
      <c r="AYZ256" s="320"/>
      <c r="AZA256" s="330"/>
      <c r="AZB256" s="331"/>
      <c r="AZC256" s="328"/>
      <c r="AZD256" s="320"/>
      <c r="AZE256" s="330"/>
      <c r="AZF256" s="331"/>
      <c r="AZG256" s="328"/>
      <c r="AZH256" s="320"/>
      <c r="AZI256" s="330"/>
      <c r="AZJ256" s="331"/>
      <c r="AZK256" s="328"/>
      <c r="AZL256" s="320"/>
      <c r="AZM256" s="330"/>
      <c r="AZN256" s="331"/>
      <c r="AZO256" s="328"/>
      <c r="AZP256" s="320"/>
      <c r="AZQ256" s="330"/>
      <c r="AZR256" s="331"/>
      <c r="AZS256" s="328"/>
      <c r="AZT256" s="320"/>
      <c r="AZU256" s="330"/>
      <c r="AZV256" s="331"/>
      <c r="AZW256" s="328"/>
      <c r="AZX256" s="320"/>
      <c r="AZY256" s="330"/>
      <c r="AZZ256" s="331"/>
      <c r="BAA256" s="328"/>
      <c r="BAB256" s="320"/>
      <c r="BAC256" s="330"/>
      <c r="BAD256" s="331"/>
      <c r="BAE256" s="328"/>
      <c r="BAF256" s="320"/>
      <c r="BAG256" s="330"/>
      <c r="BAH256" s="331"/>
      <c r="BAI256" s="328"/>
      <c r="BAJ256" s="320"/>
      <c r="BAK256" s="330"/>
      <c r="BAL256" s="331"/>
      <c r="BAM256" s="328"/>
      <c r="BAN256" s="320"/>
      <c r="BAO256" s="330"/>
      <c r="BAP256" s="331"/>
      <c r="BAQ256" s="328"/>
      <c r="BAR256" s="320"/>
      <c r="BAS256" s="330"/>
      <c r="BAT256" s="331"/>
      <c r="BAU256" s="328"/>
      <c r="BAV256" s="320"/>
      <c r="BAW256" s="330"/>
      <c r="BAX256" s="331"/>
      <c r="BAY256" s="328"/>
      <c r="BAZ256" s="320"/>
      <c r="BBA256" s="330"/>
      <c r="BBB256" s="331"/>
      <c r="BBC256" s="328"/>
      <c r="BBD256" s="320"/>
      <c r="BBE256" s="330"/>
      <c r="BBF256" s="331"/>
      <c r="BBG256" s="328"/>
      <c r="BBH256" s="320"/>
      <c r="BBI256" s="330"/>
      <c r="BBJ256" s="331"/>
      <c r="BBK256" s="328"/>
      <c r="BBL256" s="320"/>
      <c r="BBM256" s="330"/>
      <c r="BBN256" s="331"/>
      <c r="BBO256" s="328"/>
      <c r="BBP256" s="320"/>
      <c r="BBQ256" s="330"/>
      <c r="BBR256" s="331"/>
      <c r="BBS256" s="328"/>
      <c r="BBT256" s="320"/>
      <c r="BBU256" s="330"/>
      <c r="BBV256" s="331"/>
      <c r="BBW256" s="328"/>
      <c r="BBX256" s="320"/>
      <c r="BBY256" s="330"/>
      <c r="BBZ256" s="331"/>
      <c r="BCA256" s="328"/>
      <c r="BCB256" s="320"/>
      <c r="BCC256" s="330"/>
      <c r="BCD256" s="331"/>
      <c r="BCE256" s="328"/>
      <c r="BCF256" s="320"/>
      <c r="BCG256" s="330"/>
      <c r="BCH256" s="331"/>
      <c r="BCI256" s="328"/>
      <c r="BCJ256" s="320"/>
      <c r="BCK256" s="330"/>
      <c r="BCL256" s="331"/>
      <c r="BCM256" s="328"/>
      <c r="BCN256" s="320"/>
      <c r="BCO256" s="330"/>
      <c r="BCP256" s="331"/>
      <c r="BCQ256" s="328"/>
      <c r="BCR256" s="320"/>
      <c r="BCS256" s="330"/>
      <c r="BCT256" s="331"/>
      <c r="BCU256" s="328"/>
      <c r="BCV256" s="320"/>
      <c r="BCW256" s="330"/>
      <c r="BCX256" s="331"/>
      <c r="BCY256" s="328"/>
      <c r="BCZ256" s="320"/>
      <c r="BDA256" s="330"/>
      <c r="BDB256" s="331"/>
      <c r="BDC256" s="328"/>
      <c r="BDD256" s="320"/>
      <c r="BDE256" s="330"/>
      <c r="BDF256" s="331"/>
      <c r="BDG256" s="328"/>
      <c r="BDH256" s="320"/>
      <c r="BDI256" s="330"/>
      <c r="BDJ256" s="331"/>
      <c r="BDK256" s="328"/>
      <c r="BDL256" s="320"/>
      <c r="BDM256" s="330"/>
      <c r="BDN256" s="331"/>
      <c r="BDO256" s="328"/>
      <c r="BDP256" s="320"/>
      <c r="BDQ256" s="330"/>
      <c r="BDR256" s="331"/>
      <c r="BDS256" s="328"/>
      <c r="BDT256" s="320"/>
      <c r="BDU256" s="330"/>
      <c r="BDV256" s="331"/>
      <c r="BDW256" s="328"/>
      <c r="BDX256" s="320"/>
      <c r="BDY256" s="330"/>
      <c r="BDZ256" s="331"/>
      <c r="BEA256" s="328"/>
      <c r="BEB256" s="320"/>
      <c r="BEC256" s="330"/>
      <c r="BED256" s="331"/>
      <c r="BEE256" s="328"/>
      <c r="BEF256" s="320"/>
      <c r="BEG256" s="330"/>
      <c r="BEH256" s="331"/>
      <c r="BEI256" s="328"/>
      <c r="BEJ256" s="320"/>
      <c r="BEK256" s="330"/>
      <c r="BEL256" s="331"/>
      <c r="BEM256" s="328"/>
      <c r="BEN256" s="320"/>
      <c r="BEO256" s="330"/>
      <c r="BEP256" s="331"/>
      <c r="BEQ256" s="328"/>
      <c r="BER256" s="320"/>
      <c r="BES256" s="330"/>
      <c r="BET256" s="331"/>
      <c r="BEU256" s="328"/>
      <c r="BEV256" s="320"/>
      <c r="BEW256" s="330"/>
      <c r="BEX256" s="331"/>
      <c r="BEY256" s="328"/>
      <c r="BEZ256" s="320"/>
      <c r="BFA256" s="330"/>
      <c r="BFB256" s="331"/>
      <c r="BFC256" s="328"/>
      <c r="BFD256" s="320"/>
      <c r="BFE256" s="330"/>
      <c r="BFF256" s="331"/>
      <c r="BFG256" s="328"/>
      <c r="BFH256" s="320"/>
      <c r="BFI256" s="330"/>
      <c r="BFJ256" s="331"/>
      <c r="BFK256" s="328"/>
      <c r="BFL256" s="320"/>
      <c r="BFM256" s="330"/>
      <c r="BFN256" s="331"/>
      <c r="BFO256" s="328"/>
      <c r="BFP256" s="320"/>
      <c r="BFQ256" s="330"/>
      <c r="BFR256" s="331"/>
      <c r="BFS256" s="328"/>
      <c r="BFT256" s="320"/>
      <c r="BFU256" s="330"/>
      <c r="BFV256" s="331"/>
      <c r="BFW256" s="328"/>
      <c r="BFX256" s="320"/>
      <c r="BFY256" s="330"/>
      <c r="BFZ256" s="331"/>
      <c r="BGA256" s="328"/>
      <c r="BGB256" s="320"/>
      <c r="BGC256" s="330"/>
      <c r="BGD256" s="331"/>
      <c r="BGE256" s="328"/>
      <c r="BGF256" s="320"/>
      <c r="BGG256" s="330"/>
      <c r="BGH256" s="331"/>
      <c r="BGI256" s="328"/>
      <c r="BGJ256" s="320"/>
      <c r="BGK256" s="330"/>
      <c r="BGL256" s="331"/>
      <c r="BGM256" s="328"/>
      <c r="BGN256" s="320"/>
      <c r="BGO256" s="330"/>
      <c r="BGP256" s="331"/>
      <c r="BGQ256" s="328"/>
      <c r="BGR256" s="320"/>
      <c r="BGS256" s="330"/>
      <c r="BGT256" s="331"/>
      <c r="BGU256" s="328"/>
      <c r="BGV256" s="320"/>
      <c r="BGW256" s="330"/>
      <c r="BGX256" s="331"/>
      <c r="BGY256" s="328"/>
      <c r="BGZ256" s="320"/>
      <c r="BHA256" s="330"/>
      <c r="BHB256" s="331"/>
      <c r="BHC256" s="328"/>
      <c r="BHD256" s="320"/>
      <c r="BHE256" s="330"/>
      <c r="BHF256" s="331"/>
      <c r="BHG256" s="328"/>
      <c r="BHH256" s="320"/>
      <c r="BHI256" s="330"/>
      <c r="BHJ256" s="331"/>
      <c r="BHK256" s="328"/>
      <c r="BHL256" s="320"/>
      <c r="BHM256" s="330"/>
      <c r="BHN256" s="331"/>
      <c r="BHO256" s="328"/>
      <c r="BHP256" s="320"/>
      <c r="BHQ256" s="330"/>
      <c r="BHR256" s="331"/>
      <c r="BHS256" s="328"/>
      <c r="BHT256" s="320"/>
      <c r="BHU256" s="330"/>
      <c r="BHV256" s="331"/>
      <c r="BHW256" s="328"/>
      <c r="BHX256" s="320"/>
      <c r="BHY256" s="330"/>
      <c r="BHZ256" s="331"/>
      <c r="BIA256" s="328"/>
      <c r="BIB256" s="320"/>
      <c r="BIC256" s="330"/>
      <c r="BID256" s="331"/>
      <c r="BIE256" s="328"/>
      <c r="BIF256" s="320"/>
      <c r="BIG256" s="330"/>
      <c r="BIH256" s="331"/>
      <c r="BII256" s="328"/>
      <c r="BIJ256" s="320"/>
      <c r="BIK256" s="330"/>
      <c r="BIL256" s="331"/>
      <c r="BIM256" s="328"/>
      <c r="BIN256" s="320"/>
      <c r="BIO256" s="330"/>
      <c r="BIP256" s="331"/>
      <c r="BIQ256" s="328"/>
      <c r="BIR256" s="320"/>
      <c r="BIS256" s="330"/>
      <c r="BIT256" s="331"/>
      <c r="BIU256" s="328"/>
      <c r="BIV256" s="320"/>
      <c r="BIW256" s="330"/>
      <c r="BIX256" s="331"/>
      <c r="BIY256" s="328"/>
      <c r="BIZ256" s="320"/>
      <c r="BJA256" s="330"/>
      <c r="BJB256" s="331"/>
      <c r="BJC256" s="328"/>
      <c r="BJD256" s="320"/>
      <c r="BJE256" s="330"/>
      <c r="BJF256" s="331"/>
      <c r="BJG256" s="328"/>
      <c r="BJH256" s="320"/>
      <c r="BJI256" s="330"/>
      <c r="BJJ256" s="331"/>
      <c r="BJK256" s="328"/>
      <c r="BJL256" s="320"/>
      <c r="BJM256" s="330"/>
      <c r="BJN256" s="331"/>
      <c r="BJO256" s="328"/>
      <c r="BJP256" s="320"/>
      <c r="BJQ256" s="330"/>
      <c r="BJR256" s="331"/>
      <c r="BJS256" s="328"/>
      <c r="BJT256" s="320"/>
      <c r="BJU256" s="330"/>
      <c r="BJV256" s="331"/>
      <c r="BJW256" s="328"/>
      <c r="BJX256" s="320"/>
      <c r="BJY256" s="330"/>
      <c r="BJZ256" s="331"/>
      <c r="BKA256" s="328"/>
      <c r="BKB256" s="320"/>
      <c r="BKC256" s="330"/>
      <c r="BKD256" s="331"/>
      <c r="BKE256" s="328"/>
      <c r="BKF256" s="320"/>
      <c r="BKG256" s="330"/>
      <c r="BKH256" s="331"/>
      <c r="BKI256" s="328"/>
      <c r="BKJ256" s="320"/>
      <c r="BKK256" s="330"/>
      <c r="BKL256" s="331"/>
      <c r="BKM256" s="328"/>
      <c r="BKN256" s="320"/>
      <c r="BKO256" s="330"/>
      <c r="BKP256" s="331"/>
      <c r="BKQ256" s="328"/>
      <c r="BKR256" s="320"/>
      <c r="BKS256" s="330"/>
      <c r="BKT256" s="331"/>
      <c r="BKU256" s="328"/>
      <c r="BKV256" s="320"/>
      <c r="BKW256" s="330"/>
      <c r="BKX256" s="331"/>
      <c r="BKY256" s="328"/>
      <c r="BKZ256" s="320"/>
      <c r="BLA256" s="330"/>
      <c r="BLB256" s="331"/>
      <c r="BLC256" s="328"/>
      <c r="BLD256" s="320"/>
      <c r="BLE256" s="330"/>
      <c r="BLF256" s="331"/>
      <c r="BLG256" s="328"/>
      <c r="BLH256" s="320"/>
      <c r="BLI256" s="330"/>
      <c r="BLJ256" s="331"/>
      <c r="BLK256" s="328"/>
      <c r="BLL256" s="320"/>
      <c r="BLM256" s="330"/>
      <c r="BLN256" s="331"/>
      <c r="BLO256" s="328"/>
      <c r="BLP256" s="320"/>
      <c r="BLQ256" s="330"/>
      <c r="BLR256" s="331"/>
      <c r="BLS256" s="328"/>
      <c r="BLT256" s="320"/>
      <c r="BLU256" s="330"/>
      <c r="BLV256" s="331"/>
      <c r="BLW256" s="328"/>
      <c r="BLX256" s="320"/>
      <c r="BLY256" s="330"/>
      <c r="BLZ256" s="331"/>
      <c r="BMA256" s="328"/>
      <c r="BMB256" s="320"/>
      <c r="BMC256" s="330"/>
      <c r="BMD256" s="331"/>
      <c r="BME256" s="328"/>
      <c r="BMF256" s="320"/>
      <c r="BMG256" s="330"/>
      <c r="BMH256" s="331"/>
      <c r="BMI256" s="328"/>
      <c r="BMJ256" s="320"/>
      <c r="BMK256" s="330"/>
      <c r="BML256" s="331"/>
      <c r="BMM256" s="328"/>
      <c r="BMN256" s="320"/>
      <c r="BMO256" s="330"/>
      <c r="BMP256" s="331"/>
      <c r="BMQ256" s="328"/>
      <c r="BMR256" s="320"/>
      <c r="BMS256" s="330"/>
      <c r="BMT256" s="331"/>
      <c r="BMU256" s="328"/>
      <c r="BMV256" s="320"/>
      <c r="BMW256" s="330"/>
      <c r="BMX256" s="331"/>
      <c r="BMY256" s="328"/>
      <c r="BMZ256" s="320"/>
      <c r="BNA256" s="330"/>
      <c r="BNB256" s="331"/>
      <c r="BNC256" s="328"/>
      <c r="BND256" s="320"/>
      <c r="BNE256" s="330"/>
      <c r="BNF256" s="331"/>
      <c r="BNG256" s="328"/>
      <c r="BNH256" s="320"/>
      <c r="BNI256" s="330"/>
      <c r="BNJ256" s="331"/>
      <c r="BNK256" s="328"/>
      <c r="BNL256" s="320"/>
      <c r="BNM256" s="330"/>
      <c r="BNN256" s="331"/>
      <c r="BNO256" s="328"/>
      <c r="BNP256" s="320"/>
      <c r="BNQ256" s="330"/>
      <c r="BNR256" s="331"/>
      <c r="BNS256" s="328"/>
      <c r="BNT256" s="320"/>
      <c r="BNU256" s="330"/>
      <c r="BNV256" s="331"/>
      <c r="BNW256" s="328"/>
      <c r="BNX256" s="320"/>
      <c r="BNY256" s="330"/>
      <c r="BNZ256" s="331"/>
      <c r="BOA256" s="328"/>
      <c r="BOB256" s="320"/>
      <c r="BOC256" s="330"/>
      <c r="BOD256" s="331"/>
      <c r="BOE256" s="328"/>
      <c r="BOF256" s="320"/>
      <c r="BOG256" s="330"/>
      <c r="BOH256" s="331"/>
      <c r="BOI256" s="328"/>
      <c r="BOJ256" s="320"/>
      <c r="BOK256" s="330"/>
      <c r="BOL256" s="331"/>
      <c r="BOM256" s="328"/>
      <c r="BON256" s="320"/>
      <c r="BOO256" s="330"/>
      <c r="BOP256" s="331"/>
      <c r="BOQ256" s="328"/>
      <c r="BOR256" s="320"/>
      <c r="BOS256" s="330"/>
      <c r="BOT256" s="331"/>
      <c r="BOU256" s="328"/>
      <c r="BOV256" s="320"/>
      <c r="BOW256" s="330"/>
      <c r="BOX256" s="331"/>
      <c r="BOY256" s="328"/>
      <c r="BOZ256" s="320"/>
      <c r="BPA256" s="330"/>
      <c r="BPB256" s="331"/>
      <c r="BPC256" s="328"/>
      <c r="BPD256" s="320"/>
      <c r="BPE256" s="330"/>
      <c r="BPF256" s="331"/>
      <c r="BPG256" s="328"/>
      <c r="BPH256" s="320"/>
      <c r="BPI256" s="330"/>
      <c r="BPJ256" s="331"/>
      <c r="BPK256" s="328"/>
      <c r="BPL256" s="320"/>
      <c r="BPM256" s="330"/>
      <c r="BPN256" s="331"/>
      <c r="BPO256" s="328"/>
      <c r="BPP256" s="320"/>
      <c r="BPQ256" s="330"/>
      <c r="BPR256" s="331"/>
      <c r="BPS256" s="328"/>
      <c r="BPT256" s="320"/>
      <c r="BPU256" s="330"/>
      <c r="BPV256" s="331"/>
      <c r="BPW256" s="328"/>
      <c r="BPX256" s="320"/>
      <c r="BPY256" s="330"/>
      <c r="BPZ256" s="331"/>
      <c r="BQA256" s="328"/>
      <c r="BQB256" s="320"/>
      <c r="BQC256" s="330"/>
      <c r="BQD256" s="331"/>
      <c r="BQE256" s="328"/>
      <c r="BQF256" s="320"/>
      <c r="BQG256" s="330"/>
      <c r="BQH256" s="331"/>
      <c r="BQI256" s="328"/>
      <c r="BQJ256" s="320"/>
      <c r="BQK256" s="330"/>
      <c r="BQL256" s="331"/>
      <c r="BQM256" s="328"/>
      <c r="BQN256" s="320"/>
      <c r="BQO256" s="330"/>
      <c r="BQP256" s="331"/>
      <c r="BQQ256" s="328"/>
      <c r="BQR256" s="320"/>
      <c r="BQS256" s="330"/>
      <c r="BQT256" s="331"/>
      <c r="BQU256" s="328"/>
      <c r="BQV256" s="320"/>
      <c r="BQW256" s="330"/>
      <c r="BQX256" s="331"/>
      <c r="BQY256" s="328"/>
      <c r="BQZ256" s="320"/>
      <c r="BRA256" s="330"/>
      <c r="BRB256" s="331"/>
      <c r="BRC256" s="328"/>
      <c r="BRD256" s="320"/>
      <c r="BRE256" s="330"/>
      <c r="BRF256" s="331"/>
      <c r="BRG256" s="328"/>
      <c r="BRH256" s="320"/>
      <c r="BRI256" s="330"/>
      <c r="BRJ256" s="331"/>
      <c r="BRK256" s="328"/>
      <c r="BRL256" s="320"/>
      <c r="BRM256" s="330"/>
      <c r="BRN256" s="331"/>
      <c r="BRO256" s="328"/>
      <c r="BRP256" s="320"/>
      <c r="BRQ256" s="330"/>
      <c r="BRR256" s="331"/>
      <c r="BRS256" s="328"/>
      <c r="BRT256" s="320"/>
      <c r="BRU256" s="330"/>
      <c r="BRV256" s="331"/>
      <c r="BRW256" s="328"/>
      <c r="BRX256" s="320"/>
      <c r="BRY256" s="330"/>
      <c r="BRZ256" s="331"/>
      <c r="BSA256" s="328"/>
      <c r="BSB256" s="320"/>
      <c r="BSC256" s="330"/>
      <c r="BSD256" s="331"/>
      <c r="BSE256" s="328"/>
      <c r="BSF256" s="320"/>
      <c r="BSG256" s="330"/>
      <c r="BSH256" s="331"/>
      <c r="BSI256" s="328"/>
      <c r="BSJ256" s="320"/>
      <c r="BSK256" s="330"/>
      <c r="BSL256" s="331"/>
      <c r="BSM256" s="328"/>
      <c r="BSN256" s="320"/>
      <c r="BSO256" s="330"/>
      <c r="BSP256" s="331"/>
      <c r="BSQ256" s="328"/>
      <c r="BSR256" s="320"/>
      <c r="BSS256" s="330"/>
      <c r="BST256" s="331"/>
      <c r="BSU256" s="328"/>
      <c r="BSV256" s="320"/>
      <c r="BSW256" s="330"/>
      <c r="BSX256" s="331"/>
      <c r="BSY256" s="328"/>
      <c r="BSZ256" s="320"/>
      <c r="BTA256" s="330"/>
      <c r="BTB256" s="331"/>
      <c r="BTC256" s="328"/>
      <c r="BTD256" s="320"/>
      <c r="BTE256" s="330"/>
      <c r="BTF256" s="331"/>
      <c r="BTG256" s="328"/>
      <c r="BTH256" s="320"/>
      <c r="BTI256" s="330"/>
      <c r="BTJ256" s="331"/>
      <c r="BTK256" s="328"/>
      <c r="BTL256" s="320"/>
      <c r="BTM256" s="330"/>
      <c r="BTN256" s="331"/>
      <c r="BTO256" s="328"/>
      <c r="BTP256" s="320"/>
      <c r="BTQ256" s="330"/>
      <c r="BTR256" s="331"/>
      <c r="BTS256" s="328"/>
      <c r="BTT256" s="320"/>
      <c r="BTU256" s="330"/>
      <c r="BTV256" s="331"/>
      <c r="BTW256" s="328"/>
      <c r="BTX256" s="320"/>
      <c r="BTY256" s="330"/>
      <c r="BTZ256" s="331"/>
      <c r="BUA256" s="328"/>
      <c r="BUB256" s="320"/>
      <c r="BUC256" s="330"/>
      <c r="BUD256" s="331"/>
      <c r="BUE256" s="328"/>
      <c r="BUF256" s="320"/>
      <c r="BUG256" s="330"/>
      <c r="BUH256" s="331"/>
      <c r="BUI256" s="328"/>
      <c r="BUJ256" s="320"/>
      <c r="BUK256" s="330"/>
      <c r="BUL256" s="331"/>
      <c r="BUM256" s="328"/>
      <c r="BUN256" s="320"/>
      <c r="BUO256" s="330"/>
      <c r="BUP256" s="331"/>
      <c r="BUQ256" s="328"/>
      <c r="BUR256" s="320"/>
      <c r="BUS256" s="330"/>
      <c r="BUT256" s="331"/>
      <c r="BUU256" s="328"/>
      <c r="BUV256" s="320"/>
      <c r="BUW256" s="330"/>
      <c r="BUX256" s="331"/>
      <c r="BUY256" s="328"/>
      <c r="BUZ256" s="320"/>
      <c r="BVA256" s="330"/>
      <c r="BVB256" s="331"/>
      <c r="BVC256" s="328"/>
      <c r="BVD256" s="320"/>
      <c r="BVE256" s="330"/>
      <c r="BVF256" s="331"/>
      <c r="BVG256" s="328"/>
      <c r="BVH256" s="320"/>
      <c r="BVI256" s="330"/>
      <c r="BVJ256" s="331"/>
      <c r="BVK256" s="328"/>
      <c r="BVL256" s="320"/>
      <c r="BVM256" s="330"/>
      <c r="BVN256" s="331"/>
      <c r="BVO256" s="328"/>
      <c r="BVP256" s="320"/>
      <c r="BVQ256" s="330"/>
      <c r="BVR256" s="331"/>
      <c r="BVS256" s="328"/>
      <c r="BVT256" s="320"/>
      <c r="BVU256" s="330"/>
      <c r="BVV256" s="331"/>
      <c r="BVW256" s="328"/>
      <c r="BVX256" s="320"/>
      <c r="BVY256" s="330"/>
      <c r="BVZ256" s="331"/>
      <c r="BWA256" s="328"/>
      <c r="BWB256" s="320"/>
      <c r="BWC256" s="330"/>
      <c r="BWD256" s="331"/>
      <c r="BWE256" s="328"/>
      <c r="BWF256" s="320"/>
      <c r="BWG256" s="330"/>
      <c r="BWH256" s="331"/>
      <c r="BWI256" s="328"/>
      <c r="BWJ256" s="320"/>
      <c r="BWK256" s="330"/>
      <c r="BWL256" s="331"/>
      <c r="BWM256" s="328"/>
      <c r="BWN256" s="320"/>
      <c r="BWO256" s="330"/>
      <c r="BWP256" s="331"/>
      <c r="BWQ256" s="328"/>
      <c r="BWR256" s="320"/>
      <c r="BWS256" s="330"/>
      <c r="BWT256" s="331"/>
      <c r="BWU256" s="328"/>
      <c r="BWV256" s="320"/>
      <c r="BWW256" s="330"/>
      <c r="BWX256" s="331"/>
      <c r="BWY256" s="328"/>
      <c r="BWZ256" s="320"/>
      <c r="BXA256" s="330"/>
      <c r="BXB256" s="331"/>
      <c r="BXC256" s="328"/>
      <c r="BXD256" s="320"/>
      <c r="BXE256" s="330"/>
      <c r="BXF256" s="331"/>
      <c r="BXG256" s="328"/>
      <c r="BXH256" s="320"/>
      <c r="BXI256" s="330"/>
      <c r="BXJ256" s="331"/>
      <c r="BXK256" s="328"/>
      <c r="BXL256" s="320"/>
      <c r="BXM256" s="330"/>
      <c r="BXN256" s="331"/>
      <c r="BXO256" s="328"/>
      <c r="BXP256" s="320"/>
      <c r="BXQ256" s="330"/>
      <c r="BXR256" s="331"/>
      <c r="BXS256" s="328"/>
      <c r="BXT256" s="320"/>
      <c r="BXU256" s="330"/>
      <c r="BXV256" s="331"/>
      <c r="BXW256" s="328"/>
      <c r="BXX256" s="320"/>
      <c r="BXY256" s="330"/>
      <c r="BXZ256" s="331"/>
      <c r="BYA256" s="328"/>
      <c r="BYB256" s="320"/>
      <c r="BYC256" s="330"/>
      <c r="BYD256" s="331"/>
      <c r="BYE256" s="328"/>
      <c r="BYF256" s="320"/>
      <c r="BYG256" s="330"/>
      <c r="BYH256" s="331"/>
      <c r="BYI256" s="328"/>
      <c r="BYJ256" s="320"/>
      <c r="BYK256" s="330"/>
      <c r="BYL256" s="331"/>
      <c r="BYM256" s="328"/>
      <c r="BYN256" s="320"/>
      <c r="BYO256" s="330"/>
      <c r="BYP256" s="331"/>
      <c r="BYQ256" s="328"/>
      <c r="BYR256" s="320"/>
      <c r="BYS256" s="330"/>
      <c r="BYT256" s="331"/>
      <c r="BYU256" s="328"/>
      <c r="BYV256" s="320"/>
      <c r="BYW256" s="330"/>
      <c r="BYX256" s="331"/>
      <c r="BYY256" s="328"/>
      <c r="BYZ256" s="320"/>
      <c r="BZA256" s="330"/>
      <c r="BZB256" s="331"/>
      <c r="BZC256" s="328"/>
      <c r="BZD256" s="320"/>
      <c r="BZE256" s="330"/>
      <c r="BZF256" s="331"/>
      <c r="BZG256" s="328"/>
      <c r="BZH256" s="320"/>
      <c r="BZI256" s="330"/>
      <c r="BZJ256" s="331"/>
      <c r="BZK256" s="328"/>
      <c r="BZL256" s="320"/>
      <c r="BZM256" s="330"/>
      <c r="BZN256" s="331"/>
      <c r="BZO256" s="328"/>
      <c r="BZP256" s="320"/>
      <c r="BZQ256" s="330"/>
      <c r="BZR256" s="331"/>
      <c r="BZS256" s="328"/>
      <c r="BZT256" s="320"/>
      <c r="BZU256" s="330"/>
      <c r="BZV256" s="331"/>
      <c r="BZW256" s="328"/>
      <c r="BZX256" s="320"/>
      <c r="BZY256" s="330"/>
      <c r="BZZ256" s="331"/>
      <c r="CAA256" s="328"/>
      <c r="CAB256" s="320"/>
      <c r="CAC256" s="330"/>
      <c r="CAD256" s="331"/>
      <c r="CAE256" s="328"/>
      <c r="CAF256" s="320"/>
      <c r="CAG256" s="330"/>
      <c r="CAH256" s="331"/>
      <c r="CAI256" s="328"/>
      <c r="CAJ256" s="320"/>
      <c r="CAK256" s="330"/>
      <c r="CAL256" s="331"/>
      <c r="CAM256" s="328"/>
      <c r="CAN256" s="320"/>
      <c r="CAO256" s="330"/>
      <c r="CAP256" s="331"/>
      <c r="CAQ256" s="328"/>
      <c r="CAR256" s="320"/>
      <c r="CAS256" s="330"/>
      <c r="CAT256" s="331"/>
      <c r="CAU256" s="328"/>
      <c r="CAV256" s="320"/>
      <c r="CAW256" s="330"/>
      <c r="CAX256" s="331"/>
      <c r="CAY256" s="328"/>
      <c r="CAZ256" s="320"/>
      <c r="CBA256" s="330"/>
      <c r="CBB256" s="331"/>
      <c r="CBC256" s="328"/>
      <c r="CBD256" s="320"/>
      <c r="CBE256" s="330"/>
      <c r="CBF256" s="331"/>
      <c r="CBG256" s="328"/>
      <c r="CBH256" s="320"/>
      <c r="CBI256" s="330"/>
      <c r="CBJ256" s="331"/>
      <c r="CBK256" s="328"/>
      <c r="CBL256" s="320"/>
      <c r="CBM256" s="330"/>
      <c r="CBN256" s="331"/>
      <c r="CBO256" s="328"/>
      <c r="CBP256" s="320"/>
      <c r="CBQ256" s="330"/>
      <c r="CBR256" s="331"/>
      <c r="CBS256" s="328"/>
      <c r="CBT256" s="320"/>
      <c r="CBU256" s="330"/>
      <c r="CBV256" s="331"/>
      <c r="CBW256" s="328"/>
      <c r="CBX256" s="320"/>
      <c r="CBY256" s="330"/>
      <c r="CBZ256" s="331"/>
      <c r="CCA256" s="328"/>
      <c r="CCB256" s="320"/>
      <c r="CCC256" s="330"/>
      <c r="CCD256" s="331"/>
      <c r="CCE256" s="328"/>
      <c r="CCF256" s="320"/>
      <c r="CCG256" s="330"/>
      <c r="CCH256" s="331"/>
      <c r="CCI256" s="328"/>
      <c r="CCJ256" s="320"/>
      <c r="CCK256" s="330"/>
      <c r="CCL256" s="331"/>
      <c r="CCM256" s="328"/>
      <c r="CCN256" s="320"/>
      <c r="CCO256" s="330"/>
      <c r="CCP256" s="331"/>
      <c r="CCQ256" s="328"/>
      <c r="CCR256" s="320"/>
      <c r="CCS256" s="330"/>
      <c r="CCT256" s="331"/>
      <c r="CCU256" s="328"/>
      <c r="CCV256" s="320"/>
      <c r="CCW256" s="330"/>
      <c r="CCX256" s="331"/>
      <c r="CCY256" s="328"/>
      <c r="CCZ256" s="320"/>
      <c r="CDA256" s="330"/>
      <c r="CDB256" s="331"/>
      <c r="CDC256" s="328"/>
      <c r="CDD256" s="320"/>
      <c r="CDE256" s="330"/>
      <c r="CDF256" s="331"/>
      <c r="CDG256" s="328"/>
      <c r="CDH256" s="320"/>
      <c r="CDI256" s="330"/>
      <c r="CDJ256" s="331"/>
      <c r="CDK256" s="328"/>
      <c r="CDL256" s="320"/>
      <c r="CDM256" s="330"/>
      <c r="CDN256" s="331"/>
      <c r="CDO256" s="328"/>
      <c r="CDP256" s="320"/>
      <c r="CDQ256" s="330"/>
      <c r="CDR256" s="331"/>
      <c r="CDS256" s="328"/>
      <c r="CDT256" s="320"/>
      <c r="CDU256" s="330"/>
      <c r="CDV256" s="331"/>
      <c r="CDW256" s="328"/>
      <c r="CDX256" s="320"/>
      <c r="CDY256" s="330"/>
      <c r="CDZ256" s="331"/>
      <c r="CEA256" s="328"/>
      <c r="CEB256" s="320"/>
      <c r="CEC256" s="330"/>
      <c r="CED256" s="331"/>
      <c r="CEE256" s="328"/>
      <c r="CEF256" s="320"/>
      <c r="CEG256" s="330"/>
      <c r="CEH256" s="331"/>
      <c r="CEI256" s="328"/>
      <c r="CEJ256" s="320"/>
      <c r="CEK256" s="330"/>
      <c r="CEL256" s="331"/>
      <c r="CEM256" s="328"/>
      <c r="CEN256" s="320"/>
      <c r="CEO256" s="330"/>
      <c r="CEP256" s="331"/>
      <c r="CEQ256" s="328"/>
      <c r="CER256" s="320"/>
      <c r="CES256" s="330"/>
      <c r="CET256" s="331"/>
      <c r="CEU256" s="328"/>
      <c r="CEV256" s="320"/>
      <c r="CEW256" s="330"/>
      <c r="CEX256" s="331"/>
      <c r="CEY256" s="328"/>
      <c r="CEZ256" s="320"/>
      <c r="CFA256" s="330"/>
      <c r="CFB256" s="331"/>
      <c r="CFC256" s="328"/>
      <c r="CFD256" s="320"/>
      <c r="CFE256" s="330"/>
      <c r="CFF256" s="331"/>
      <c r="CFG256" s="328"/>
      <c r="CFH256" s="320"/>
      <c r="CFI256" s="330"/>
      <c r="CFJ256" s="331"/>
      <c r="CFK256" s="328"/>
      <c r="CFL256" s="320"/>
      <c r="CFM256" s="330"/>
      <c r="CFN256" s="331"/>
      <c r="CFO256" s="328"/>
      <c r="CFP256" s="320"/>
      <c r="CFQ256" s="330"/>
      <c r="CFR256" s="331"/>
      <c r="CFS256" s="328"/>
      <c r="CFT256" s="320"/>
      <c r="CFU256" s="330"/>
      <c r="CFV256" s="331"/>
      <c r="CFW256" s="328"/>
      <c r="CFX256" s="320"/>
      <c r="CFY256" s="330"/>
      <c r="CFZ256" s="331"/>
      <c r="CGA256" s="328"/>
      <c r="CGB256" s="320"/>
      <c r="CGC256" s="330"/>
      <c r="CGD256" s="331"/>
      <c r="CGE256" s="328"/>
      <c r="CGF256" s="320"/>
      <c r="CGG256" s="330"/>
      <c r="CGH256" s="331"/>
      <c r="CGI256" s="328"/>
      <c r="CGJ256" s="320"/>
      <c r="CGK256" s="330"/>
      <c r="CGL256" s="331"/>
      <c r="CGM256" s="328"/>
      <c r="CGN256" s="320"/>
      <c r="CGO256" s="330"/>
      <c r="CGP256" s="331"/>
      <c r="CGQ256" s="328"/>
      <c r="CGR256" s="320"/>
      <c r="CGS256" s="330"/>
      <c r="CGT256" s="331"/>
      <c r="CGU256" s="328"/>
      <c r="CGV256" s="320"/>
      <c r="CGW256" s="330"/>
      <c r="CGX256" s="331"/>
      <c r="CGY256" s="328"/>
      <c r="CGZ256" s="320"/>
      <c r="CHA256" s="330"/>
      <c r="CHB256" s="331"/>
      <c r="CHC256" s="328"/>
      <c r="CHD256" s="320"/>
      <c r="CHE256" s="330"/>
      <c r="CHF256" s="331"/>
      <c r="CHG256" s="328"/>
      <c r="CHH256" s="320"/>
      <c r="CHI256" s="330"/>
      <c r="CHJ256" s="331"/>
      <c r="CHK256" s="328"/>
      <c r="CHL256" s="320"/>
      <c r="CHM256" s="330"/>
      <c r="CHN256" s="331"/>
      <c r="CHO256" s="328"/>
      <c r="CHP256" s="320"/>
      <c r="CHQ256" s="330"/>
      <c r="CHR256" s="331"/>
      <c r="CHS256" s="328"/>
      <c r="CHT256" s="320"/>
      <c r="CHU256" s="330"/>
      <c r="CHV256" s="331"/>
      <c r="CHW256" s="328"/>
      <c r="CHX256" s="320"/>
      <c r="CHY256" s="330"/>
      <c r="CHZ256" s="331"/>
      <c r="CIA256" s="328"/>
      <c r="CIB256" s="320"/>
      <c r="CIC256" s="330"/>
      <c r="CID256" s="331"/>
      <c r="CIE256" s="328"/>
      <c r="CIF256" s="320"/>
      <c r="CIG256" s="330"/>
      <c r="CIH256" s="331"/>
      <c r="CII256" s="328"/>
      <c r="CIJ256" s="320"/>
      <c r="CIK256" s="330"/>
      <c r="CIL256" s="331"/>
      <c r="CIM256" s="328"/>
      <c r="CIN256" s="320"/>
      <c r="CIO256" s="330"/>
      <c r="CIP256" s="331"/>
      <c r="CIQ256" s="328"/>
      <c r="CIR256" s="320"/>
      <c r="CIS256" s="330"/>
      <c r="CIT256" s="331"/>
      <c r="CIU256" s="328"/>
      <c r="CIV256" s="320"/>
      <c r="CIW256" s="330"/>
      <c r="CIX256" s="331"/>
      <c r="CIY256" s="328"/>
      <c r="CIZ256" s="320"/>
      <c r="CJA256" s="330"/>
      <c r="CJB256" s="331"/>
      <c r="CJC256" s="328"/>
      <c r="CJD256" s="320"/>
      <c r="CJE256" s="330"/>
      <c r="CJF256" s="331"/>
      <c r="CJG256" s="328"/>
      <c r="CJH256" s="320"/>
      <c r="CJI256" s="330"/>
      <c r="CJJ256" s="331"/>
      <c r="CJK256" s="328"/>
      <c r="CJL256" s="320"/>
      <c r="CJM256" s="330"/>
      <c r="CJN256" s="331"/>
      <c r="CJO256" s="328"/>
      <c r="CJP256" s="320"/>
      <c r="CJQ256" s="330"/>
      <c r="CJR256" s="331"/>
      <c r="CJS256" s="328"/>
      <c r="CJT256" s="320"/>
      <c r="CJU256" s="330"/>
      <c r="CJV256" s="331"/>
      <c r="CJW256" s="328"/>
      <c r="CJX256" s="320"/>
      <c r="CJY256" s="330"/>
      <c r="CJZ256" s="331"/>
      <c r="CKA256" s="328"/>
      <c r="CKB256" s="320"/>
      <c r="CKC256" s="330"/>
      <c r="CKD256" s="331"/>
      <c r="CKE256" s="328"/>
      <c r="CKF256" s="320"/>
      <c r="CKG256" s="330"/>
      <c r="CKH256" s="331"/>
      <c r="CKI256" s="328"/>
      <c r="CKJ256" s="320"/>
      <c r="CKK256" s="330"/>
      <c r="CKL256" s="331"/>
      <c r="CKM256" s="328"/>
      <c r="CKN256" s="320"/>
      <c r="CKO256" s="330"/>
      <c r="CKP256" s="331"/>
      <c r="CKQ256" s="328"/>
      <c r="CKR256" s="320"/>
      <c r="CKS256" s="330"/>
      <c r="CKT256" s="331"/>
      <c r="CKU256" s="328"/>
      <c r="CKV256" s="320"/>
      <c r="CKW256" s="330"/>
      <c r="CKX256" s="331"/>
      <c r="CKY256" s="328"/>
      <c r="CKZ256" s="320"/>
      <c r="CLA256" s="330"/>
      <c r="CLB256" s="331"/>
      <c r="CLC256" s="328"/>
      <c r="CLD256" s="320"/>
      <c r="CLE256" s="330"/>
      <c r="CLF256" s="331"/>
      <c r="CLG256" s="328"/>
      <c r="CLH256" s="320"/>
      <c r="CLI256" s="330"/>
      <c r="CLJ256" s="331"/>
      <c r="CLK256" s="328"/>
      <c r="CLL256" s="320"/>
      <c r="CLM256" s="330"/>
      <c r="CLN256" s="331"/>
      <c r="CLO256" s="328"/>
      <c r="CLP256" s="320"/>
      <c r="CLQ256" s="330"/>
      <c r="CLR256" s="331"/>
      <c r="CLS256" s="328"/>
      <c r="CLT256" s="320"/>
      <c r="CLU256" s="330"/>
      <c r="CLV256" s="331"/>
      <c r="CLW256" s="328"/>
      <c r="CLX256" s="320"/>
      <c r="CLY256" s="330"/>
      <c r="CLZ256" s="331"/>
      <c r="CMA256" s="328"/>
      <c r="CMB256" s="320"/>
      <c r="CMC256" s="330"/>
      <c r="CMD256" s="331"/>
      <c r="CME256" s="328"/>
      <c r="CMF256" s="320"/>
      <c r="CMG256" s="330"/>
      <c r="CMH256" s="331"/>
      <c r="CMI256" s="328"/>
      <c r="CMJ256" s="320"/>
      <c r="CMK256" s="330"/>
      <c r="CML256" s="331"/>
      <c r="CMM256" s="328"/>
      <c r="CMN256" s="320"/>
      <c r="CMO256" s="330"/>
      <c r="CMP256" s="331"/>
      <c r="CMQ256" s="328"/>
      <c r="CMR256" s="320"/>
      <c r="CMS256" s="330"/>
      <c r="CMT256" s="331"/>
      <c r="CMU256" s="328"/>
      <c r="CMV256" s="320"/>
      <c r="CMW256" s="330"/>
      <c r="CMX256" s="331"/>
      <c r="CMY256" s="328"/>
      <c r="CMZ256" s="320"/>
      <c r="CNA256" s="330"/>
      <c r="CNB256" s="331"/>
      <c r="CNC256" s="328"/>
      <c r="CND256" s="320"/>
      <c r="CNE256" s="330"/>
      <c r="CNF256" s="331"/>
      <c r="CNG256" s="328"/>
      <c r="CNH256" s="320"/>
      <c r="CNI256" s="330"/>
      <c r="CNJ256" s="331"/>
      <c r="CNK256" s="328"/>
      <c r="CNL256" s="320"/>
      <c r="CNM256" s="330"/>
      <c r="CNN256" s="331"/>
      <c r="CNO256" s="328"/>
      <c r="CNP256" s="320"/>
      <c r="CNQ256" s="330"/>
      <c r="CNR256" s="331"/>
      <c r="CNS256" s="328"/>
      <c r="CNT256" s="320"/>
      <c r="CNU256" s="330"/>
      <c r="CNV256" s="331"/>
      <c r="CNW256" s="328"/>
      <c r="CNX256" s="320"/>
      <c r="CNY256" s="330"/>
      <c r="CNZ256" s="331"/>
      <c r="COA256" s="328"/>
      <c r="COB256" s="320"/>
      <c r="COC256" s="330"/>
      <c r="COD256" s="331"/>
      <c r="COE256" s="328"/>
      <c r="COF256" s="320"/>
      <c r="COG256" s="330"/>
      <c r="COH256" s="331"/>
      <c r="COI256" s="328"/>
      <c r="COJ256" s="320"/>
      <c r="COK256" s="330"/>
      <c r="COL256" s="331"/>
      <c r="COM256" s="328"/>
      <c r="CON256" s="320"/>
      <c r="COO256" s="330"/>
      <c r="COP256" s="331"/>
      <c r="COQ256" s="328"/>
      <c r="COR256" s="320"/>
      <c r="COS256" s="330"/>
      <c r="COT256" s="331"/>
      <c r="COU256" s="328"/>
      <c r="COV256" s="320"/>
      <c r="COW256" s="330"/>
      <c r="COX256" s="331"/>
      <c r="COY256" s="328"/>
      <c r="COZ256" s="320"/>
      <c r="CPA256" s="330"/>
      <c r="CPB256" s="331"/>
      <c r="CPC256" s="328"/>
      <c r="CPD256" s="320"/>
      <c r="CPE256" s="330"/>
      <c r="CPF256" s="331"/>
      <c r="CPG256" s="328"/>
      <c r="CPH256" s="320"/>
      <c r="CPI256" s="330"/>
      <c r="CPJ256" s="331"/>
      <c r="CPK256" s="328"/>
      <c r="CPL256" s="320"/>
      <c r="CPM256" s="330"/>
      <c r="CPN256" s="331"/>
      <c r="CPO256" s="328"/>
      <c r="CPP256" s="320"/>
      <c r="CPQ256" s="330"/>
      <c r="CPR256" s="331"/>
      <c r="CPS256" s="328"/>
      <c r="CPT256" s="320"/>
      <c r="CPU256" s="330"/>
      <c r="CPV256" s="331"/>
      <c r="CPW256" s="328"/>
      <c r="CPX256" s="320"/>
      <c r="CPY256" s="330"/>
      <c r="CPZ256" s="331"/>
      <c r="CQA256" s="328"/>
      <c r="CQB256" s="320"/>
      <c r="CQC256" s="330"/>
      <c r="CQD256" s="331"/>
      <c r="CQE256" s="328"/>
      <c r="CQF256" s="320"/>
      <c r="CQG256" s="330"/>
      <c r="CQH256" s="331"/>
      <c r="CQI256" s="328"/>
      <c r="CQJ256" s="320"/>
      <c r="CQK256" s="330"/>
      <c r="CQL256" s="331"/>
      <c r="CQM256" s="328"/>
      <c r="CQN256" s="320"/>
      <c r="CQO256" s="330"/>
      <c r="CQP256" s="331"/>
      <c r="CQQ256" s="328"/>
      <c r="CQR256" s="320"/>
      <c r="CQS256" s="330"/>
      <c r="CQT256" s="331"/>
      <c r="CQU256" s="328"/>
      <c r="CQV256" s="320"/>
      <c r="CQW256" s="330"/>
      <c r="CQX256" s="331"/>
      <c r="CQY256" s="328"/>
      <c r="CQZ256" s="320"/>
      <c r="CRA256" s="330"/>
      <c r="CRB256" s="331"/>
      <c r="CRC256" s="328"/>
      <c r="CRD256" s="320"/>
      <c r="CRE256" s="330"/>
      <c r="CRF256" s="331"/>
      <c r="CRG256" s="328"/>
      <c r="CRH256" s="320"/>
      <c r="CRI256" s="330"/>
      <c r="CRJ256" s="331"/>
      <c r="CRK256" s="328"/>
      <c r="CRL256" s="320"/>
      <c r="CRM256" s="330"/>
      <c r="CRN256" s="331"/>
      <c r="CRO256" s="328"/>
      <c r="CRP256" s="320"/>
      <c r="CRQ256" s="330"/>
      <c r="CRR256" s="331"/>
      <c r="CRS256" s="328"/>
      <c r="CRT256" s="320"/>
      <c r="CRU256" s="330"/>
      <c r="CRV256" s="331"/>
      <c r="CRW256" s="328"/>
      <c r="CRX256" s="320"/>
      <c r="CRY256" s="330"/>
      <c r="CRZ256" s="331"/>
      <c r="CSA256" s="328"/>
      <c r="CSB256" s="320"/>
      <c r="CSC256" s="330"/>
      <c r="CSD256" s="331"/>
      <c r="CSE256" s="328"/>
      <c r="CSF256" s="320"/>
      <c r="CSG256" s="330"/>
      <c r="CSH256" s="331"/>
      <c r="CSI256" s="328"/>
      <c r="CSJ256" s="320"/>
      <c r="CSK256" s="330"/>
      <c r="CSL256" s="331"/>
      <c r="CSM256" s="328"/>
      <c r="CSN256" s="320"/>
      <c r="CSO256" s="330"/>
      <c r="CSP256" s="331"/>
      <c r="CSQ256" s="328"/>
      <c r="CSR256" s="320"/>
      <c r="CSS256" s="330"/>
      <c r="CST256" s="331"/>
      <c r="CSU256" s="328"/>
      <c r="CSV256" s="320"/>
      <c r="CSW256" s="330"/>
      <c r="CSX256" s="331"/>
      <c r="CSY256" s="328"/>
      <c r="CSZ256" s="320"/>
      <c r="CTA256" s="330"/>
      <c r="CTB256" s="331"/>
      <c r="CTC256" s="328"/>
      <c r="CTD256" s="320"/>
      <c r="CTE256" s="330"/>
      <c r="CTF256" s="331"/>
      <c r="CTG256" s="328"/>
      <c r="CTH256" s="320"/>
      <c r="CTI256" s="330"/>
      <c r="CTJ256" s="331"/>
      <c r="CTK256" s="328"/>
      <c r="CTL256" s="320"/>
      <c r="CTM256" s="330"/>
      <c r="CTN256" s="331"/>
      <c r="CTO256" s="328"/>
      <c r="CTP256" s="320"/>
      <c r="CTQ256" s="330"/>
      <c r="CTR256" s="331"/>
      <c r="CTS256" s="328"/>
      <c r="CTT256" s="320"/>
      <c r="CTU256" s="330"/>
      <c r="CTV256" s="331"/>
      <c r="CTW256" s="328"/>
      <c r="CTX256" s="320"/>
      <c r="CTY256" s="330"/>
      <c r="CTZ256" s="331"/>
      <c r="CUA256" s="328"/>
      <c r="CUB256" s="320"/>
      <c r="CUC256" s="330"/>
      <c r="CUD256" s="331"/>
      <c r="CUE256" s="328"/>
      <c r="CUF256" s="320"/>
      <c r="CUG256" s="330"/>
      <c r="CUH256" s="331"/>
      <c r="CUI256" s="328"/>
      <c r="CUJ256" s="320"/>
      <c r="CUK256" s="330"/>
      <c r="CUL256" s="331"/>
      <c r="CUM256" s="328"/>
      <c r="CUN256" s="320"/>
      <c r="CUO256" s="330"/>
      <c r="CUP256" s="331"/>
      <c r="CUQ256" s="328"/>
      <c r="CUR256" s="320"/>
      <c r="CUS256" s="330"/>
      <c r="CUT256" s="331"/>
      <c r="CUU256" s="328"/>
      <c r="CUV256" s="320"/>
      <c r="CUW256" s="330"/>
      <c r="CUX256" s="331"/>
      <c r="CUY256" s="328"/>
      <c r="CUZ256" s="320"/>
      <c r="CVA256" s="330"/>
      <c r="CVB256" s="331"/>
      <c r="CVC256" s="328"/>
      <c r="CVD256" s="320"/>
      <c r="CVE256" s="330"/>
      <c r="CVF256" s="331"/>
      <c r="CVG256" s="328"/>
      <c r="CVH256" s="320"/>
      <c r="CVI256" s="330"/>
      <c r="CVJ256" s="331"/>
      <c r="CVK256" s="328"/>
      <c r="CVL256" s="320"/>
      <c r="CVM256" s="330"/>
      <c r="CVN256" s="331"/>
      <c r="CVO256" s="328"/>
      <c r="CVP256" s="320"/>
      <c r="CVQ256" s="330"/>
      <c r="CVR256" s="331"/>
      <c r="CVS256" s="328"/>
      <c r="CVT256" s="320"/>
      <c r="CVU256" s="330"/>
      <c r="CVV256" s="331"/>
      <c r="CVW256" s="328"/>
      <c r="CVX256" s="320"/>
      <c r="CVY256" s="330"/>
      <c r="CVZ256" s="331"/>
      <c r="CWA256" s="328"/>
      <c r="CWB256" s="320"/>
      <c r="CWC256" s="330"/>
      <c r="CWD256" s="331"/>
      <c r="CWE256" s="328"/>
      <c r="CWF256" s="320"/>
      <c r="CWG256" s="330"/>
      <c r="CWH256" s="331"/>
      <c r="CWI256" s="328"/>
      <c r="CWJ256" s="320"/>
      <c r="CWK256" s="330"/>
      <c r="CWL256" s="331"/>
      <c r="CWM256" s="328"/>
      <c r="CWN256" s="320"/>
      <c r="CWO256" s="330"/>
      <c r="CWP256" s="331"/>
      <c r="CWQ256" s="328"/>
      <c r="CWR256" s="320"/>
      <c r="CWS256" s="330"/>
      <c r="CWT256" s="331"/>
      <c r="CWU256" s="328"/>
      <c r="CWV256" s="320"/>
      <c r="CWW256" s="330"/>
      <c r="CWX256" s="331"/>
      <c r="CWY256" s="328"/>
      <c r="CWZ256" s="320"/>
      <c r="CXA256" s="330"/>
      <c r="CXB256" s="331"/>
      <c r="CXC256" s="328"/>
      <c r="CXD256" s="320"/>
      <c r="CXE256" s="330"/>
      <c r="CXF256" s="331"/>
      <c r="CXG256" s="328"/>
      <c r="CXH256" s="320"/>
      <c r="CXI256" s="330"/>
      <c r="CXJ256" s="331"/>
      <c r="CXK256" s="328"/>
      <c r="CXL256" s="320"/>
      <c r="CXM256" s="330"/>
      <c r="CXN256" s="331"/>
      <c r="CXO256" s="328"/>
      <c r="CXP256" s="320"/>
      <c r="CXQ256" s="330"/>
      <c r="CXR256" s="331"/>
      <c r="CXS256" s="328"/>
      <c r="CXT256" s="320"/>
      <c r="CXU256" s="330"/>
      <c r="CXV256" s="331"/>
      <c r="CXW256" s="328"/>
      <c r="CXX256" s="320"/>
      <c r="CXY256" s="330"/>
      <c r="CXZ256" s="331"/>
      <c r="CYA256" s="328"/>
      <c r="CYB256" s="320"/>
      <c r="CYC256" s="330"/>
      <c r="CYD256" s="331"/>
      <c r="CYE256" s="328"/>
      <c r="CYF256" s="320"/>
      <c r="CYG256" s="330"/>
      <c r="CYH256" s="331"/>
      <c r="CYI256" s="328"/>
      <c r="CYJ256" s="320"/>
      <c r="CYK256" s="330"/>
      <c r="CYL256" s="331"/>
      <c r="CYM256" s="328"/>
      <c r="CYN256" s="320"/>
      <c r="CYO256" s="330"/>
      <c r="CYP256" s="331"/>
      <c r="CYQ256" s="328"/>
      <c r="CYR256" s="320"/>
      <c r="CYS256" s="330"/>
      <c r="CYT256" s="331"/>
      <c r="CYU256" s="328"/>
      <c r="CYV256" s="320"/>
      <c r="CYW256" s="330"/>
      <c r="CYX256" s="331"/>
      <c r="CYY256" s="328"/>
      <c r="CYZ256" s="320"/>
      <c r="CZA256" s="330"/>
      <c r="CZB256" s="331"/>
      <c r="CZC256" s="328"/>
      <c r="CZD256" s="320"/>
      <c r="CZE256" s="330"/>
      <c r="CZF256" s="331"/>
      <c r="CZG256" s="328"/>
      <c r="CZH256" s="320"/>
      <c r="CZI256" s="330"/>
      <c r="CZJ256" s="331"/>
      <c r="CZK256" s="328"/>
      <c r="CZL256" s="320"/>
      <c r="CZM256" s="330"/>
      <c r="CZN256" s="331"/>
      <c r="CZO256" s="328"/>
      <c r="CZP256" s="320"/>
      <c r="CZQ256" s="330"/>
      <c r="CZR256" s="331"/>
      <c r="CZS256" s="328"/>
      <c r="CZT256" s="320"/>
      <c r="CZU256" s="330"/>
      <c r="CZV256" s="331"/>
      <c r="CZW256" s="328"/>
      <c r="CZX256" s="320"/>
      <c r="CZY256" s="330"/>
      <c r="CZZ256" s="331"/>
      <c r="DAA256" s="328"/>
      <c r="DAB256" s="320"/>
      <c r="DAC256" s="330"/>
      <c r="DAD256" s="331"/>
      <c r="DAE256" s="328"/>
      <c r="DAF256" s="320"/>
      <c r="DAG256" s="330"/>
      <c r="DAH256" s="331"/>
      <c r="DAI256" s="328"/>
      <c r="DAJ256" s="320"/>
      <c r="DAK256" s="330"/>
      <c r="DAL256" s="331"/>
      <c r="DAM256" s="328"/>
      <c r="DAN256" s="320"/>
      <c r="DAO256" s="330"/>
      <c r="DAP256" s="331"/>
      <c r="DAQ256" s="328"/>
      <c r="DAR256" s="320"/>
      <c r="DAS256" s="330"/>
      <c r="DAT256" s="331"/>
      <c r="DAU256" s="328"/>
      <c r="DAV256" s="320"/>
      <c r="DAW256" s="330"/>
      <c r="DAX256" s="331"/>
      <c r="DAY256" s="328"/>
      <c r="DAZ256" s="320"/>
      <c r="DBA256" s="330"/>
      <c r="DBB256" s="331"/>
      <c r="DBC256" s="328"/>
      <c r="DBD256" s="320"/>
      <c r="DBE256" s="330"/>
      <c r="DBF256" s="331"/>
      <c r="DBG256" s="328"/>
      <c r="DBH256" s="320"/>
      <c r="DBI256" s="330"/>
      <c r="DBJ256" s="331"/>
      <c r="DBK256" s="328"/>
      <c r="DBL256" s="320"/>
      <c r="DBM256" s="330"/>
      <c r="DBN256" s="331"/>
      <c r="DBO256" s="328"/>
      <c r="DBP256" s="320"/>
      <c r="DBQ256" s="330"/>
      <c r="DBR256" s="331"/>
      <c r="DBS256" s="328"/>
      <c r="DBT256" s="320"/>
      <c r="DBU256" s="330"/>
      <c r="DBV256" s="331"/>
      <c r="DBW256" s="328"/>
      <c r="DBX256" s="320"/>
      <c r="DBY256" s="330"/>
      <c r="DBZ256" s="331"/>
      <c r="DCA256" s="328"/>
      <c r="DCB256" s="320"/>
      <c r="DCC256" s="330"/>
      <c r="DCD256" s="331"/>
      <c r="DCE256" s="328"/>
      <c r="DCF256" s="320"/>
      <c r="DCG256" s="330"/>
      <c r="DCH256" s="331"/>
      <c r="DCI256" s="328"/>
      <c r="DCJ256" s="320"/>
      <c r="DCK256" s="330"/>
      <c r="DCL256" s="331"/>
      <c r="DCM256" s="328"/>
      <c r="DCN256" s="320"/>
      <c r="DCO256" s="330"/>
      <c r="DCP256" s="331"/>
      <c r="DCQ256" s="328"/>
      <c r="DCR256" s="320"/>
      <c r="DCS256" s="330"/>
      <c r="DCT256" s="331"/>
      <c r="DCU256" s="328"/>
      <c r="DCV256" s="320"/>
      <c r="DCW256" s="330"/>
      <c r="DCX256" s="331"/>
      <c r="DCY256" s="328"/>
      <c r="DCZ256" s="320"/>
      <c r="DDA256" s="330"/>
      <c r="DDB256" s="331"/>
      <c r="DDC256" s="328"/>
      <c r="DDD256" s="320"/>
      <c r="DDE256" s="330"/>
      <c r="DDF256" s="331"/>
      <c r="DDG256" s="328"/>
      <c r="DDH256" s="320"/>
      <c r="DDI256" s="330"/>
      <c r="DDJ256" s="331"/>
      <c r="DDK256" s="328"/>
      <c r="DDL256" s="320"/>
      <c r="DDM256" s="330"/>
      <c r="DDN256" s="331"/>
      <c r="DDO256" s="328"/>
      <c r="DDP256" s="320"/>
      <c r="DDQ256" s="330"/>
      <c r="DDR256" s="331"/>
      <c r="DDS256" s="328"/>
      <c r="DDT256" s="320"/>
      <c r="DDU256" s="330"/>
      <c r="DDV256" s="331"/>
      <c r="DDW256" s="328"/>
      <c r="DDX256" s="320"/>
      <c r="DDY256" s="330"/>
      <c r="DDZ256" s="331"/>
      <c r="DEA256" s="328"/>
      <c r="DEB256" s="320"/>
      <c r="DEC256" s="330"/>
      <c r="DED256" s="331"/>
      <c r="DEE256" s="328"/>
      <c r="DEF256" s="320"/>
      <c r="DEG256" s="330"/>
      <c r="DEH256" s="331"/>
      <c r="DEI256" s="328"/>
      <c r="DEJ256" s="320"/>
      <c r="DEK256" s="330"/>
      <c r="DEL256" s="331"/>
      <c r="DEM256" s="328"/>
      <c r="DEN256" s="320"/>
      <c r="DEO256" s="330"/>
      <c r="DEP256" s="331"/>
      <c r="DEQ256" s="328"/>
      <c r="DER256" s="320"/>
      <c r="DES256" s="330"/>
      <c r="DET256" s="331"/>
      <c r="DEU256" s="328"/>
      <c r="DEV256" s="320"/>
      <c r="DEW256" s="330"/>
      <c r="DEX256" s="331"/>
      <c r="DEY256" s="328"/>
      <c r="DEZ256" s="320"/>
      <c r="DFA256" s="330"/>
      <c r="DFB256" s="331"/>
      <c r="DFC256" s="328"/>
      <c r="DFD256" s="320"/>
      <c r="DFE256" s="330"/>
      <c r="DFF256" s="331"/>
      <c r="DFG256" s="328"/>
      <c r="DFH256" s="320"/>
      <c r="DFI256" s="330"/>
      <c r="DFJ256" s="331"/>
      <c r="DFK256" s="328"/>
      <c r="DFL256" s="320"/>
      <c r="DFM256" s="330"/>
      <c r="DFN256" s="331"/>
      <c r="DFO256" s="328"/>
      <c r="DFP256" s="320"/>
      <c r="DFQ256" s="330"/>
      <c r="DFR256" s="331"/>
      <c r="DFS256" s="328"/>
      <c r="DFT256" s="320"/>
      <c r="DFU256" s="330"/>
      <c r="DFV256" s="331"/>
      <c r="DFW256" s="328"/>
      <c r="DFX256" s="320"/>
      <c r="DFY256" s="330"/>
      <c r="DFZ256" s="331"/>
      <c r="DGA256" s="328"/>
      <c r="DGB256" s="320"/>
      <c r="DGC256" s="330"/>
      <c r="DGD256" s="331"/>
      <c r="DGE256" s="328"/>
      <c r="DGF256" s="320"/>
      <c r="DGG256" s="330"/>
      <c r="DGH256" s="331"/>
      <c r="DGI256" s="328"/>
      <c r="DGJ256" s="320"/>
      <c r="DGK256" s="330"/>
      <c r="DGL256" s="331"/>
      <c r="DGM256" s="328"/>
      <c r="DGN256" s="320"/>
      <c r="DGO256" s="330"/>
      <c r="DGP256" s="331"/>
      <c r="DGQ256" s="328"/>
      <c r="DGR256" s="320"/>
      <c r="DGS256" s="330"/>
      <c r="DGT256" s="331"/>
      <c r="DGU256" s="328"/>
      <c r="DGV256" s="320"/>
      <c r="DGW256" s="330"/>
      <c r="DGX256" s="331"/>
      <c r="DGY256" s="328"/>
      <c r="DGZ256" s="320"/>
      <c r="DHA256" s="330"/>
      <c r="DHB256" s="331"/>
      <c r="DHC256" s="328"/>
      <c r="DHD256" s="320"/>
      <c r="DHE256" s="330"/>
      <c r="DHF256" s="331"/>
      <c r="DHG256" s="328"/>
      <c r="DHH256" s="320"/>
      <c r="DHI256" s="330"/>
      <c r="DHJ256" s="331"/>
      <c r="DHK256" s="328"/>
      <c r="DHL256" s="320"/>
      <c r="DHM256" s="330"/>
      <c r="DHN256" s="331"/>
      <c r="DHO256" s="328"/>
      <c r="DHP256" s="320"/>
      <c r="DHQ256" s="330"/>
      <c r="DHR256" s="331"/>
      <c r="DHS256" s="328"/>
      <c r="DHT256" s="320"/>
      <c r="DHU256" s="330"/>
      <c r="DHV256" s="331"/>
      <c r="DHW256" s="328"/>
      <c r="DHX256" s="320"/>
      <c r="DHY256" s="330"/>
      <c r="DHZ256" s="331"/>
      <c r="DIA256" s="328"/>
      <c r="DIB256" s="320"/>
      <c r="DIC256" s="330"/>
      <c r="DID256" s="331"/>
      <c r="DIE256" s="328"/>
      <c r="DIF256" s="320"/>
      <c r="DIG256" s="330"/>
      <c r="DIH256" s="331"/>
      <c r="DII256" s="328"/>
      <c r="DIJ256" s="320"/>
      <c r="DIK256" s="330"/>
      <c r="DIL256" s="331"/>
      <c r="DIM256" s="328"/>
      <c r="DIN256" s="320"/>
      <c r="DIO256" s="330"/>
      <c r="DIP256" s="331"/>
      <c r="DIQ256" s="328"/>
      <c r="DIR256" s="320"/>
      <c r="DIS256" s="330"/>
      <c r="DIT256" s="331"/>
      <c r="DIU256" s="328"/>
      <c r="DIV256" s="320"/>
      <c r="DIW256" s="330"/>
      <c r="DIX256" s="331"/>
      <c r="DIY256" s="328"/>
      <c r="DIZ256" s="320"/>
      <c r="DJA256" s="330"/>
      <c r="DJB256" s="331"/>
      <c r="DJC256" s="328"/>
      <c r="DJD256" s="320"/>
      <c r="DJE256" s="330"/>
      <c r="DJF256" s="331"/>
      <c r="DJG256" s="328"/>
      <c r="DJH256" s="320"/>
      <c r="DJI256" s="330"/>
      <c r="DJJ256" s="331"/>
      <c r="DJK256" s="328"/>
      <c r="DJL256" s="320"/>
      <c r="DJM256" s="330"/>
      <c r="DJN256" s="331"/>
      <c r="DJO256" s="328"/>
      <c r="DJP256" s="320"/>
      <c r="DJQ256" s="330"/>
      <c r="DJR256" s="331"/>
      <c r="DJS256" s="328"/>
      <c r="DJT256" s="320"/>
      <c r="DJU256" s="330"/>
      <c r="DJV256" s="331"/>
      <c r="DJW256" s="328"/>
      <c r="DJX256" s="320"/>
      <c r="DJY256" s="330"/>
      <c r="DJZ256" s="331"/>
      <c r="DKA256" s="328"/>
      <c r="DKB256" s="320"/>
      <c r="DKC256" s="330"/>
      <c r="DKD256" s="331"/>
      <c r="DKE256" s="328"/>
      <c r="DKF256" s="320"/>
      <c r="DKG256" s="330"/>
      <c r="DKH256" s="331"/>
      <c r="DKI256" s="328"/>
      <c r="DKJ256" s="320"/>
      <c r="DKK256" s="330"/>
      <c r="DKL256" s="331"/>
      <c r="DKM256" s="328"/>
      <c r="DKN256" s="320"/>
      <c r="DKO256" s="330"/>
      <c r="DKP256" s="331"/>
      <c r="DKQ256" s="328"/>
      <c r="DKR256" s="320"/>
      <c r="DKS256" s="330"/>
      <c r="DKT256" s="331"/>
      <c r="DKU256" s="328"/>
      <c r="DKV256" s="320"/>
      <c r="DKW256" s="330"/>
      <c r="DKX256" s="331"/>
      <c r="DKY256" s="328"/>
      <c r="DKZ256" s="320"/>
      <c r="DLA256" s="330"/>
      <c r="DLB256" s="331"/>
      <c r="DLC256" s="328"/>
      <c r="DLD256" s="320"/>
      <c r="DLE256" s="330"/>
      <c r="DLF256" s="331"/>
      <c r="DLG256" s="328"/>
      <c r="DLH256" s="320"/>
      <c r="DLI256" s="330"/>
      <c r="DLJ256" s="331"/>
      <c r="DLK256" s="328"/>
      <c r="DLL256" s="320"/>
      <c r="DLM256" s="330"/>
      <c r="DLN256" s="331"/>
      <c r="DLO256" s="328"/>
      <c r="DLP256" s="320"/>
      <c r="DLQ256" s="330"/>
      <c r="DLR256" s="331"/>
      <c r="DLS256" s="328"/>
      <c r="DLT256" s="320"/>
      <c r="DLU256" s="330"/>
      <c r="DLV256" s="331"/>
      <c r="DLW256" s="328"/>
      <c r="DLX256" s="320"/>
      <c r="DLY256" s="330"/>
      <c r="DLZ256" s="331"/>
      <c r="DMA256" s="328"/>
      <c r="DMB256" s="320"/>
      <c r="DMC256" s="330"/>
      <c r="DMD256" s="331"/>
      <c r="DME256" s="328"/>
      <c r="DMF256" s="320"/>
      <c r="DMG256" s="330"/>
      <c r="DMH256" s="331"/>
      <c r="DMI256" s="328"/>
      <c r="DMJ256" s="320"/>
      <c r="DMK256" s="330"/>
      <c r="DML256" s="331"/>
      <c r="DMM256" s="328"/>
      <c r="DMN256" s="320"/>
      <c r="DMO256" s="330"/>
      <c r="DMP256" s="331"/>
      <c r="DMQ256" s="328"/>
      <c r="DMR256" s="320"/>
      <c r="DMS256" s="330"/>
      <c r="DMT256" s="331"/>
      <c r="DMU256" s="328"/>
      <c r="DMV256" s="320"/>
      <c r="DMW256" s="330"/>
      <c r="DMX256" s="331"/>
      <c r="DMY256" s="328"/>
      <c r="DMZ256" s="320"/>
      <c r="DNA256" s="330"/>
      <c r="DNB256" s="331"/>
      <c r="DNC256" s="328"/>
      <c r="DND256" s="320"/>
      <c r="DNE256" s="330"/>
      <c r="DNF256" s="331"/>
      <c r="DNG256" s="328"/>
      <c r="DNH256" s="320"/>
      <c r="DNI256" s="330"/>
      <c r="DNJ256" s="331"/>
      <c r="DNK256" s="328"/>
      <c r="DNL256" s="320"/>
      <c r="DNM256" s="330"/>
      <c r="DNN256" s="331"/>
      <c r="DNO256" s="328"/>
      <c r="DNP256" s="320"/>
      <c r="DNQ256" s="330"/>
      <c r="DNR256" s="331"/>
      <c r="DNS256" s="328"/>
      <c r="DNT256" s="320"/>
      <c r="DNU256" s="330"/>
      <c r="DNV256" s="331"/>
      <c r="DNW256" s="328"/>
      <c r="DNX256" s="320"/>
      <c r="DNY256" s="330"/>
      <c r="DNZ256" s="331"/>
      <c r="DOA256" s="328"/>
      <c r="DOB256" s="320"/>
      <c r="DOC256" s="330"/>
      <c r="DOD256" s="331"/>
      <c r="DOE256" s="328"/>
      <c r="DOF256" s="320"/>
      <c r="DOG256" s="330"/>
      <c r="DOH256" s="331"/>
      <c r="DOI256" s="328"/>
      <c r="DOJ256" s="320"/>
      <c r="DOK256" s="330"/>
      <c r="DOL256" s="331"/>
      <c r="DOM256" s="328"/>
      <c r="DON256" s="320"/>
      <c r="DOO256" s="330"/>
      <c r="DOP256" s="331"/>
      <c r="DOQ256" s="328"/>
      <c r="DOR256" s="320"/>
      <c r="DOS256" s="330"/>
      <c r="DOT256" s="331"/>
      <c r="DOU256" s="328"/>
      <c r="DOV256" s="320"/>
      <c r="DOW256" s="330"/>
      <c r="DOX256" s="331"/>
      <c r="DOY256" s="328"/>
      <c r="DOZ256" s="320"/>
      <c r="DPA256" s="330"/>
      <c r="DPB256" s="331"/>
      <c r="DPC256" s="328"/>
      <c r="DPD256" s="320"/>
      <c r="DPE256" s="330"/>
      <c r="DPF256" s="331"/>
      <c r="DPG256" s="328"/>
      <c r="DPH256" s="320"/>
      <c r="DPI256" s="330"/>
      <c r="DPJ256" s="331"/>
      <c r="DPK256" s="328"/>
      <c r="DPL256" s="320"/>
      <c r="DPM256" s="330"/>
      <c r="DPN256" s="331"/>
      <c r="DPO256" s="328"/>
      <c r="DPP256" s="320"/>
      <c r="DPQ256" s="330"/>
      <c r="DPR256" s="331"/>
      <c r="DPS256" s="328"/>
      <c r="DPT256" s="320"/>
      <c r="DPU256" s="330"/>
      <c r="DPV256" s="331"/>
      <c r="DPW256" s="328"/>
      <c r="DPX256" s="320"/>
      <c r="DPY256" s="330"/>
      <c r="DPZ256" s="331"/>
      <c r="DQA256" s="328"/>
      <c r="DQB256" s="320"/>
      <c r="DQC256" s="330"/>
      <c r="DQD256" s="331"/>
      <c r="DQE256" s="328"/>
      <c r="DQF256" s="320"/>
      <c r="DQG256" s="330"/>
      <c r="DQH256" s="331"/>
      <c r="DQI256" s="328"/>
      <c r="DQJ256" s="320"/>
      <c r="DQK256" s="330"/>
      <c r="DQL256" s="331"/>
      <c r="DQM256" s="328"/>
      <c r="DQN256" s="320"/>
      <c r="DQO256" s="330"/>
      <c r="DQP256" s="331"/>
      <c r="DQQ256" s="328"/>
      <c r="DQR256" s="320"/>
      <c r="DQS256" s="330"/>
      <c r="DQT256" s="331"/>
      <c r="DQU256" s="328"/>
      <c r="DQV256" s="320"/>
      <c r="DQW256" s="330"/>
      <c r="DQX256" s="331"/>
      <c r="DQY256" s="328"/>
      <c r="DQZ256" s="320"/>
      <c r="DRA256" s="330"/>
      <c r="DRB256" s="331"/>
      <c r="DRC256" s="328"/>
      <c r="DRD256" s="320"/>
      <c r="DRE256" s="330"/>
      <c r="DRF256" s="331"/>
      <c r="DRG256" s="328"/>
      <c r="DRH256" s="320"/>
      <c r="DRI256" s="330"/>
      <c r="DRJ256" s="331"/>
      <c r="DRK256" s="328"/>
      <c r="DRL256" s="320"/>
      <c r="DRM256" s="330"/>
      <c r="DRN256" s="331"/>
      <c r="DRO256" s="328"/>
      <c r="DRP256" s="320"/>
      <c r="DRQ256" s="330"/>
      <c r="DRR256" s="331"/>
      <c r="DRS256" s="328"/>
      <c r="DRT256" s="320"/>
      <c r="DRU256" s="330"/>
      <c r="DRV256" s="331"/>
      <c r="DRW256" s="328"/>
      <c r="DRX256" s="320"/>
      <c r="DRY256" s="330"/>
      <c r="DRZ256" s="331"/>
      <c r="DSA256" s="328"/>
      <c r="DSB256" s="320"/>
      <c r="DSC256" s="330"/>
      <c r="DSD256" s="331"/>
      <c r="DSE256" s="328"/>
      <c r="DSF256" s="320"/>
      <c r="DSG256" s="330"/>
      <c r="DSH256" s="331"/>
      <c r="DSI256" s="328"/>
      <c r="DSJ256" s="320"/>
      <c r="DSK256" s="330"/>
      <c r="DSL256" s="331"/>
      <c r="DSM256" s="328"/>
      <c r="DSN256" s="320"/>
      <c r="DSO256" s="330"/>
      <c r="DSP256" s="331"/>
      <c r="DSQ256" s="328"/>
      <c r="DSR256" s="320"/>
      <c r="DSS256" s="330"/>
      <c r="DST256" s="331"/>
      <c r="DSU256" s="328"/>
      <c r="DSV256" s="320"/>
      <c r="DSW256" s="330"/>
      <c r="DSX256" s="331"/>
      <c r="DSY256" s="328"/>
      <c r="DSZ256" s="320"/>
      <c r="DTA256" s="330"/>
      <c r="DTB256" s="331"/>
      <c r="DTC256" s="328"/>
      <c r="DTD256" s="320"/>
      <c r="DTE256" s="330"/>
      <c r="DTF256" s="331"/>
      <c r="DTG256" s="328"/>
      <c r="DTH256" s="320"/>
      <c r="DTI256" s="330"/>
      <c r="DTJ256" s="331"/>
      <c r="DTK256" s="328"/>
      <c r="DTL256" s="320"/>
      <c r="DTM256" s="330"/>
      <c r="DTN256" s="331"/>
      <c r="DTO256" s="328"/>
      <c r="DTP256" s="320"/>
      <c r="DTQ256" s="330"/>
      <c r="DTR256" s="331"/>
      <c r="DTS256" s="328"/>
      <c r="DTT256" s="320"/>
      <c r="DTU256" s="330"/>
      <c r="DTV256" s="331"/>
      <c r="DTW256" s="328"/>
      <c r="DTX256" s="320"/>
      <c r="DTY256" s="330"/>
      <c r="DTZ256" s="331"/>
      <c r="DUA256" s="328"/>
      <c r="DUB256" s="320"/>
      <c r="DUC256" s="330"/>
      <c r="DUD256" s="331"/>
      <c r="DUE256" s="328"/>
      <c r="DUF256" s="320"/>
      <c r="DUG256" s="330"/>
      <c r="DUH256" s="331"/>
      <c r="DUI256" s="328"/>
      <c r="DUJ256" s="320"/>
      <c r="DUK256" s="330"/>
      <c r="DUL256" s="331"/>
      <c r="DUM256" s="328"/>
      <c r="DUN256" s="320"/>
      <c r="DUO256" s="330"/>
      <c r="DUP256" s="331"/>
      <c r="DUQ256" s="328"/>
      <c r="DUR256" s="320"/>
      <c r="DUS256" s="330"/>
      <c r="DUT256" s="331"/>
      <c r="DUU256" s="328"/>
      <c r="DUV256" s="320"/>
      <c r="DUW256" s="330"/>
      <c r="DUX256" s="331"/>
      <c r="DUY256" s="328"/>
      <c r="DUZ256" s="320"/>
      <c r="DVA256" s="330"/>
      <c r="DVB256" s="331"/>
      <c r="DVC256" s="328"/>
      <c r="DVD256" s="320"/>
      <c r="DVE256" s="330"/>
      <c r="DVF256" s="331"/>
      <c r="DVG256" s="328"/>
      <c r="DVH256" s="320"/>
      <c r="DVI256" s="330"/>
      <c r="DVJ256" s="331"/>
      <c r="DVK256" s="328"/>
      <c r="DVL256" s="320"/>
      <c r="DVM256" s="330"/>
      <c r="DVN256" s="331"/>
      <c r="DVO256" s="328"/>
      <c r="DVP256" s="320"/>
      <c r="DVQ256" s="330"/>
      <c r="DVR256" s="331"/>
      <c r="DVS256" s="328"/>
      <c r="DVT256" s="320"/>
      <c r="DVU256" s="330"/>
      <c r="DVV256" s="331"/>
      <c r="DVW256" s="328"/>
      <c r="DVX256" s="320"/>
      <c r="DVY256" s="330"/>
      <c r="DVZ256" s="331"/>
      <c r="DWA256" s="328"/>
      <c r="DWB256" s="320"/>
      <c r="DWC256" s="330"/>
      <c r="DWD256" s="331"/>
      <c r="DWE256" s="328"/>
      <c r="DWF256" s="320"/>
      <c r="DWG256" s="330"/>
      <c r="DWH256" s="331"/>
      <c r="DWI256" s="328"/>
      <c r="DWJ256" s="320"/>
      <c r="DWK256" s="330"/>
      <c r="DWL256" s="331"/>
      <c r="DWM256" s="328"/>
      <c r="DWN256" s="320"/>
      <c r="DWO256" s="330"/>
      <c r="DWP256" s="331"/>
      <c r="DWQ256" s="328"/>
      <c r="DWR256" s="320"/>
      <c r="DWS256" s="330"/>
      <c r="DWT256" s="331"/>
      <c r="DWU256" s="328"/>
      <c r="DWV256" s="320"/>
      <c r="DWW256" s="330"/>
      <c r="DWX256" s="331"/>
      <c r="DWY256" s="328"/>
      <c r="DWZ256" s="320"/>
      <c r="DXA256" s="330"/>
      <c r="DXB256" s="331"/>
      <c r="DXC256" s="328"/>
      <c r="DXD256" s="320"/>
      <c r="DXE256" s="330"/>
      <c r="DXF256" s="331"/>
      <c r="DXG256" s="328"/>
      <c r="DXH256" s="320"/>
      <c r="DXI256" s="330"/>
      <c r="DXJ256" s="331"/>
      <c r="DXK256" s="328"/>
      <c r="DXL256" s="320"/>
      <c r="DXM256" s="330"/>
      <c r="DXN256" s="331"/>
      <c r="DXO256" s="328"/>
      <c r="DXP256" s="320"/>
      <c r="DXQ256" s="330"/>
      <c r="DXR256" s="331"/>
      <c r="DXS256" s="328"/>
      <c r="DXT256" s="320"/>
      <c r="DXU256" s="330"/>
      <c r="DXV256" s="331"/>
      <c r="DXW256" s="328"/>
      <c r="DXX256" s="320"/>
      <c r="DXY256" s="330"/>
      <c r="DXZ256" s="331"/>
      <c r="DYA256" s="328"/>
      <c r="DYB256" s="320"/>
      <c r="DYC256" s="330"/>
      <c r="DYD256" s="331"/>
      <c r="DYE256" s="328"/>
      <c r="DYF256" s="320"/>
      <c r="DYG256" s="330"/>
      <c r="DYH256" s="331"/>
      <c r="DYI256" s="328"/>
      <c r="DYJ256" s="320"/>
      <c r="DYK256" s="330"/>
      <c r="DYL256" s="331"/>
      <c r="DYM256" s="328"/>
      <c r="DYN256" s="320"/>
      <c r="DYO256" s="330"/>
      <c r="DYP256" s="331"/>
      <c r="DYQ256" s="328"/>
      <c r="DYR256" s="320"/>
      <c r="DYS256" s="330"/>
      <c r="DYT256" s="331"/>
      <c r="DYU256" s="328"/>
      <c r="DYV256" s="320"/>
      <c r="DYW256" s="330"/>
      <c r="DYX256" s="331"/>
      <c r="DYY256" s="328"/>
      <c r="DYZ256" s="320"/>
      <c r="DZA256" s="330"/>
      <c r="DZB256" s="331"/>
      <c r="DZC256" s="328"/>
      <c r="DZD256" s="320"/>
      <c r="DZE256" s="330"/>
      <c r="DZF256" s="331"/>
      <c r="DZG256" s="328"/>
      <c r="DZH256" s="320"/>
      <c r="DZI256" s="330"/>
      <c r="DZJ256" s="331"/>
      <c r="DZK256" s="328"/>
      <c r="DZL256" s="320"/>
      <c r="DZM256" s="330"/>
      <c r="DZN256" s="331"/>
      <c r="DZO256" s="328"/>
      <c r="DZP256" s="320"/>
      <c r="DZQ256" s="330"/>
      <c r="DZR256" s="331"/>
      <c r="DZS256" s="328"/>
      <c r="DZT256" s="320"/>
      <c r="DZU256" s="330"/>
      <c r="DZV256" s="331"/>
      <c r="DZW256" s="328"/>
      <c r="DZX256" s="320"/>
      <c r="DZY256" s="330"/>
      <c r="DZZ256" s="331"/>
      <c r="EAA256" s="328"/>
      <c r="EAB256" s="320"/>
      <c r="EAC256" s="330"/>
      <c r="EAD256" s="331"/>
      <c r="EAE256" s="328"/>
      <c r="EAF256" s="320"/>
      <c r="EAG256" s="330"/>
      <c r="EAH256" s="331"/>
      <c r="EAI256" s="328"/>
      <c r="EAJ256" s="320"/>
      <c r="EAK256" s="330"/>
      <c r="EAL256" s="331"/>
      <c r="EAM256" s="328"/>
      <c r="EAN256" s="320"/>
      <c r="EAO256" s="330"/>
      <c r="EAP256" s="331"/>
      <c r="EAQ256" s="328"/>
      <c r="EAR256" s="320"/>
      <c r="EAS256" s="330"/>
      <c r="EAT256" s="331"/>
      <c r="EAU256" s="328"/>
      <c r="EAV256" s="320"/>
      <c r="EAW256" s="330"/>
      <c r="EAX256" s="331"/>
      <c r="EAY256" s="328"/>
      <c r="EAZ256" s="320"/>
      <c r="EBA256" s="330"/>
      <c r="EBB256" s="331"/>
      <c r="EBC256" s="328"/>
      <c r="EBD256" s="320"/>
      <c r="EBE256" s="330"/>
      <c r="EBF256" s="331"/>
      <c r="EBG256" s="328"/>
      <c r="EBH256" s="320"/>
      <c r="EBI256" s="330"/>
      <c r="EBJ256" s="331"/>
      <c r="EBK256" s="328"/>
      <c r="EBL256" s="320"/>
      <c r="EBM256" s="330"/>
      <c r="EBN256" s="331"/>
      <c r="EBO256" s="328"/>
      <c r="EBP256" s="320"/>
      <c r="EBQ256" s="330"/>
      <c r="EBR256" s="331"/>
      <c r="EBS256" s="328"/>
      <c r="EBT256" s="320"/>
      <c r="EBU256" s="330"/>
      <c r="EBV256" s="331"/>
      <c r="EBW256" s="328"/>
      <c r="EBX256" s="320"/>
      <c r="EBY256" s="330"/>
      <c r="EBZ256" s="331"/>
      <c r="ECA256" s="328"/>
      <c r="ECB256" s="320"/>
      <c r="ECC256" s="330"/>
      <c r="ECD256" s="331"/>
      <c r="ECE256" s="328"/>
      <c r="ECF256" s="320"/>
      <c r="ECG256" s="330"/>
      <c r="ECH256" s="331"/>
      <c r="ECI256" s="328"/>
      <c r="ECJ256" s="320"/>
      <c r="ECK256" s="330"/>
      <c r="ECL256" s="331"/>
      <c r="ECM256" s="328"/>
      <c r="ECN256" s="320"/>
      <c r="ECO256" s="330"/>
      <c r="ECP256" s="331"/>
      <c r="ECQ256" s="328"/>
      <c r="ECR256" s="320"/>
      <c r="ECS256" s="330"/>
      <c r="ECT256" s="331"/>
      <c r="ECU256" s="328"/>
      <c r="ECV256" s="320"/>
      <c r="ECW256" s="330"/>
      <c r="ECX256" s="331"/>
      <c r="ECY256" s="328"/>
      <c r="ECZ256" s="320"/>
      <c r="EDA256" s="330"/>
      <c r="EDB256" s="331"/>
      <c r="EDC256" s="328"/>
      <c r="EDD256" s="320"/>
      <c r="EDE256" s="330"/>
      <c r="EDF256" s="331"/>
      <c r="EDG256" s="328"/>
      <c r="EDH256" s="320"/>
      <c r="EDI256" s="330"/>
      <c r="EDJ256" s="331"/>
      <c r="EDK256" s="328"/>
      <c r="EDL256" s="320"/>
      <c r="EDM256" s="330"/>
      <c r="EDN256" s="331"/>
      <c r="EDO256" s="328"/>
      <c r="EDP256" s="320"/>
      <c r="EDQ256" s="330"/>
      <c r="EDR256" s="331"/>
      <c r="EDS256" s="328"/>
      <c r="EDT256" s="320"/>
      <c r="EDU256" s="330"/>
      <c r="EDV256" s="331"/>
      <c r="EDW256" s="328"/>
      <c r="EDX256" s="320"/>
      <c r="EDY256" s="330"/>
      <c r="EDZ256" s="331"/>
      <c r="EEA256" s="328"/>
      <c r="EEB256" s="320"/>
      <c r="EEC256" s="330"/>
      <c r="EED256" s="331"/>
      <c r="EEE256" s="328"/>
      <c r="EEF256" s="320"/>
      <c r="EEG256" s="330"/>
      <c r="EEH256" s="331"/>
      <c r="EEI256" s="328"/>
      <c r="EEJ256" s="320"/>
      <c r="EEK256" s="330"/>
      <c r="EEL256" s="331"/>
      <c r="EEM256" s="328"/>
      <c r="EEN256" s="320"/>
      <c r="EEO256" s="330"/>
      <c r="EEP256" s="331"/>
      <c r="EEQ256" s="328"/>
      <c r="EER256" s="320"/>
      <c r="EES256" s="330"/>
      <c r="EET256" s="331"/>
      <c r="EEU256" s="328"/>
      <c r="EEV256" s="320"/>
      <c r="EEW256" s="330"/>
      <c r="EEX256" s="331"/>
      <c r="EEY256" s="328"/>
      <c r="EEZ256" s="320"/>
      <c r="EFA256" s="330"/>
      <c r="EFB256" s="331"/>
      <c r="EFC256" s="328"/>
      <c r="EFD256" s="320"/>
      <c r="EFE256" s="330"/>
      <c r="EFF256" s="331"/>
      <c r="EFG256" s="328"/>
      <c r="EFH256" s="320"/>
      <c r="EFI256" s="330"/>
      <c r="EFJ256" s="331"/>
      <c r="EFK256" s="328"/>
      <c r="EFL256" s="320"/>
      <c r="EFM256" s="330"/>
      <c r="EFN256" s="331"/>
      <c r="EFO256" s="328"/>
      <c r="EFP256" s="320"/>
      <c r="EFQ256" s="330"/>
      <c r="EFR256" s="331"/>
      <c r="EFS256" s="328"/>
      <c r="EFT256" s="320"/>
      <c r="EFU256" s="330"/>
      <c r="EFV256" s="331"/>
      <c r="EFW256" s="328"/>
      <c r="EFX256" s="320"/>
      <c r="EFY256" s="330"/>
      <c r="EFZ256" s="331"/>
      <c r="EGA256" s="328"/>
      <c r="EGB256" s="320"/>
      <c r="EGC256" s="330"/>
      <c r="EGD256" s="331"/>
      <c r="EGE256" s="328"/>
      <c r="EGF256" s="320"/>
      <c r="EGG256" s="330"/>
      <c r="EGH256" s="331"/>
      <c r="EGI256" s="328"/>
      <c r="EGJ256" s="320"/>
      <c r="EGK256" s="330"/>
      <c r="EGL256" s="331"/>
      <c r="EGM256" s="328"/>
      <c r="EGN256" s="320"/>
      <c r="EGO256" s="330"/>
      <c r="EGP256" s="331"/>
      <c r="EGQ256" s="328"/>
      <c r="EGR256" s="320"/>
      <c r="EGS256" s="330"/>
      <c r="EGT256" s="331"/>
      <c r="EGU256" s="328"/>
      <c r="EGV256" s="320"/>
      <c r="EGW256" s="330"/>
      <c r="EGX256" s="331"/>
      <c r="EGY256" s="328"/>
      <c r="EGZ256" s="320"/>
      <c r="EHA256" s="330"/>
      <c r="EHB256" s="331"/>
      <c r="EHC256" s="328"/>
      <c r="EHD256" s="320"/>
      <c r="EHE256" s="330"/>
      <c r="EHF256" s="331"/>
      <c r="EHG256" s="328"/>
      <c r="EHH256" s="320"/>
      <c r="EHI256" s="330"/>
      <c r="EHJ256" s="331"/>
      <c r="EHK256" s="328"/>
      <c r="EHL256" s="320"/>
      <c r="EHM256" s="330"/>
      <c r="EHN256" s="331"/>
      <c r="EHO256" s="328"/>
      <c r="EHP256" s="320"/>
      <c r="EHQ256" s="330"/>
      <c r="EHR256" s="331"/>
      <c r="EHS256" s="328"/>
      <c r="EHT256" s="320"/>
      <c r="EHU256" s="330"/>
      <c r="EHV256" s="331"/>
      <c r="EHW256" s="328"/>
      <c r="EHX256" s="320"/>
      <c r="EHY256" s="330"/>
      <c r="EHZ256" s="331"/>
      <c r="EIA256" s="328"/>
      <c r="EIB256" s="320"/>
      <c r="EIC256" s="330"/>
      <c r="EID256" s="331"/>
      <c r="EIE256" s="328"/>
      <c r="EIF256" s="320"/>
      <c r="EIG256" s="330"/>
      <c r="EIH256" s="331"/>
      <c r="EII256" s="328"/>
      <c r="EIJ256" s="320"/>
      <c r="EIK256" s="330"/>
      <c r="EIL256" s="331"/>
      <c r="EIM256" s="328"/>
      <c r="EIN256" s="320"/>
      <c r="EIO256" s="330"/>
      <c r="EIP256" s="331"/>
      <c r="EIQ256" s="328"/>
      <c r="EIR256" s="320"/>
      <c r="EIS256" s="330"/>
      <c r="EIT256" s="331"/>
      <c r="EIU256" s="328"/>
      <c r="EIV256" s="320"/>
      <c r="EIW256" s="330"/>
      <c r="EIX256" s="331"/>
      <c r="EIY256" s="328"/>
      <c r="EIZ256" s="320"/>
      <c r="EJA256" s="330"/>
      <c r="EJB256" s="331"/>
      <c r="EJC256" s="328"/>
      <c r="EJD256" s="320"/>
      <c r="EJE256" s="330"/>
      <c r="EJF256" s="331"/>
      <c r="EJG256" s="328"/>
      <c r="EJH256" s="320"/>
      <c r="EJI256" s="330"/>
      <c r="EJJ256" s="331"/>
      <c r="EJK256" s="328"/>
      <c r="EJL256" s="320"/>
      <c r="EJM256" s="330"/>
      <c r="EJN256" s="331"/>
      <c r="EJO256" s="328"/>
      <c r="EJP256" s="320"/>
      <c r="EJQ256" s="330"/>
      <c r="EJR256" s="331"/>
      <c r="EJS256" s="328"/>
      <c r="EJT256" s="320"/>
      <c r="EJU256" s="330"/>
      <c r="EJV256" s="331"/>
      <c r="EJW256" s="328"/>
      <c r="EJX256" s="320"/>
      <c r="EJY256" s="330"/>
      <c r="EJZ256" s="331"/>
      <c r="EKA256" s="328"/>
      <c r="EKB256" s="320"/>
      <c r="EKC256" s="330"/>
      <c r="EKD256" s="331"/>
      <c r="EKE256" s="328"/>
      <c r="EKF256" s="320"/>
      <c r="EKG256" s="330"/>
      <c r="EKH256" s="331"/>
      <c r="EKI256" s="328"/>
      <c r="EKJ256" s="320"/>
      <c r="EKK256" s="330"/>
      <c r="EKL256" s="331"/>
      <c r="EKM256" s="328"/>
      <c r="EKN256" s="320"/>
      <c r="EKO256" s="330"/>
      <c r="EKP256" s="331"/>
      <c r="EKQ256" s="328"/>
      <c r="EKR256" s="320"/>
      <c r="EKS256" s="330"/>
      <c r="EKT256" s="331"/>
      <c r="EKU256" s="328"/>
      <c r="EKV256" s="320"/>
      <c r="EKW256" s="330"/>
      <c r="EKX256" s="331"/>
      <c r="EKY256" s="328"/>
      <c r="EKZ256" s="320"/>
      <c r="ELA256" s="330"/>
      <c r="ELB256" s="331"/>
      <c r="ELC256" s="328"/>
      <c r="ELD256" s="320"/>
      <c r="ELE256" s="330"/>
      <c r="ELF256" s="331"/>
      <c r="ELG256" s="328"/>
      <c r="ELH256" s="320"/>
      <c r="ELI256" s="330"/>
      <c r="ELJ256" s="331"/>
      <c r="ELK256" s="328"/>
      <c r="ELL256" s="320"/>
      <c r="ELM256" s="330"/>
      <c r="ELN256" s="331"/>
      <c r="ELO256" s="328"/>
      <c r="ELP256" s="320"/>
      <c r="ELQ256" s="330"/>
      <c r="ELR256" s="331"/>
      <c r="ELS256" s="328"/>
      <c r="ELT256" s="320"/>
      <c r="ELU256" s="330"/>
      <c r="ELV256" s="331"/>
      <c r="ELW256" s="328"/>
      <c r="ELX256" s="320"/>
      <c r="ELY256" s="330"/>
      <c r="ELZ256" s="331"/>
      <c r="EMA256" s="328"/>
      <c r="EMB256" s="320"/>
      <c r="EMC256" s="330"/>
      <c r="EMD256" s="331"/>
      <c r="EME256" s="328"/>
      <c r="EMF256" s="320"/>
      <c r="EMG256" s="330"/>
      <c r="EMH256" s="331"/>
      <c r="EMI256" s="328"/>
      <c r="EMJ256" s="320"/>
      <c r="EMK256" s="330"/>
      <c r="EML256" s="331"/>
      <c r="EMM256" s="328"/>
      <c r="EMN256" s="320"/>
      <c r="EMO256" s="330"/>
      <c r="EMP256" s="331"/>
      <c r="EMQ256" s="328"/>
      <c r="EMR256" s="320"/>
      <c r="EMS256" s="330"/>
      <c r="EMT256" s="331"/>
      <c r="EMU256" s="328"/>
      <c r="EMV256" s="320"/>
      <c r="EMW256" s="330"/>
      <c r="EMX256" s="331"/>
      <c r="EMY256" s="328"/>
      <c r="EMZ256" s="320"/>
      <c r="ENA256" s="330"/>
      <c r="ENB256" s="331"/>
      <c r="ENC256" s="328"/>
      <c r="END256" s="320"/>
      <c r="ENE256" s="330"/>
      <c r="ENF256" s="331"/>
      <c r="ENG256" s="328"/>
      <c r="ENH256" s="320"/>
      <c r="ENI256" s="330"/>
      <c r="ENJ256" s="331"/>
      <c r="ENK256" s="328"/>
      <c r="ENL256" s="320"/>
      <c r="ENM256" s="330"/>
      <c r="ENN256" s="331"/>
      <c r="ENO256" s="328"/>
      <c r="ENP256" s="320"/>
      <c r="ENQ256" s="330"/>
      <c r="ENR256" s="331"/>
      <c r="ENS256" s="328"/>
      <c r="ENT256" s="320"/>
      <c r="ENU256" s="330"/>
      <c r="ENV256" s="331"/>
      <c r="ENW256" s="328"/>
      <c r="ENX256" s="320"/>
      <c r="ENY256" s="330"/>
      <c r="ENZ256" s="331"/>
      <c r="EOA256" s="328"/>
      <c r="EOB256" s="320"/>
      <c r="EOC256" s="330"/>
      <c r="EOD256" s="331"/>
      <c r="EOE256" s="328"/>
      <c r="EOF256" s="320"/>
      <c r="EOG256" s="330"/>
      <c r="EOH256" s="331"/>
      <c r="EOI256" s="328"/>
      <c r="EOJ256" s="320"/>
      <c r="EOK256" s="330"/>
      <c r="EOL256" s="331"/>
      <c r="EOM256" s="328"/>
      <c r="EON256" s="320"/>
      <c r="EOO256" s="330"/>
      <c r="EOP256" s="331"/>
      <c r="EOQ256" s="328"/>
      <c r="EOR256" s="320"/>
      <c r="EOS256" s="330"/>
      <c r="EOT256" s="331"/>
      <c r="EOU256" s="328"/>
      <c r="EOV256" s="320"/>
      <c r="EOW256" s="330"/>
      <c r="EOX256" s="331"/>
      <c r="EOY256" s="328"/>
      <c r="EOZ256" s="320"/>
      <c r="EPA256" s="330"/>
      <c r="EPB256" s="331"/>
      <c r="EPC256" s="328"/>
      <c r="EPD256" s="320"/>
      <c r="EPE256" s="330"/>
      <c r="EPF256" s="331"/>
      <c r="EPG256" s="328"/>
      <c r="EPH256" s="320"/>
      <c r="EPI256" s="330"/>
      <c r="EPJ256" s="331"/>
      <c r="EPK256" s="328"/>
      <c r="EPL256" s="320"/>
      <c r="EPM256" s="330"/>
      <c r="EPN256" s="331"/>
      <c r="EPO256" s="328"/>
      <c r="EPP256" s="320"/>
      <c r="EPQ256" s="330"/>
      <c r="EPR256" s="331"/>
      <c r="EPS256" s="328"/>
      <c r="EPT256" s="320"/>
      <c r="EPU256" s="330"/>
      <c r="EPV256" s="331"/>
      <c r="EPW256" s="328"/>
      <c r="EPX256" s="320"/>
      <c r="EPY256" s="330"/>
      <c r="EPZ256" s="331"/>
      <c r="EQA256" s="328"/>
      <c r="EQB256" s="320"/>
      <c r="EQC256" s="330"/>
      <c r="EQD256" s="331"/>
      <c r="EQE256" s="328"/>
      <c r="EQF256" s="320"/>
      <c r="EQG256" s="330"/>
      <c r="EQH256" s="331"/>
      <c r="EQI256" s="328"/>
      <c r="EQJ256" s="320"/>
      <c r="EQK256" s="330"/>
      <c r="EQL256" s="331"/>
      <c r="EQM256" s="328"/>
      <c r="EQN256" s="320"/>
      <c r="EQO256" s="330"/>
      <c r="EQP256" s="331"/>
      <c r="EQQ256" s="328"/>
      <c r="EQR256" s="320"/>
      <c r="EQS256" s="330"/>
      <c r="EQT256" s="331"/>
      <c r="EQU256" s="328"/>
      <c r="EQV256" s="320"/>
      <c r="EQW256" s="330"/>
      <c r="EQX256" s="331"/>
      <c r="EQY256" s="328"/>
      <c r="EQZ256" s="320"/>
      <c r="ERA256" s="330"/>
      <c r="ERB256" s="331"/>
      <c r="ERC256" s="328"/>
      <c r="ERD256" s="320"/>
      <c r="ERE256" s="330"/>
      <c r="ERF256" s="331"/>
      <c r="ERG256" s="328"/>
      <c r="ERH256" s="320"/>
      <c r="ERI256" s="330"/>
      <c r="ERJ256" s="331"/>
      <c r="ERK256" s="328"/>
      <c r="ERL256" s="320"/>
      <c r="ERM256" s="330"/>
      <c r="ERN256" s="331"/>
      <c r="ERO256" s="328"/>
      <c r="ERP256" s="320"/>
      <c r="ERQ256" s="330"/>
      <c r="ERR256" s="331"/>
      <c r="ERS256" s="328"/>
      <c r="ERT256" s="320"/>
      <c r="ERU256" s="330"/>
      <c r="ERV256" s="331"/>
      <c r="ERW256" s="328"/>
      <c r="ERX256" s="320"/>
      <c r="ERY256" s="330"/>
      <c r="ERZ256" s="331"/>
      <c r="ESA256" s="328"/>
      <c r="ESB256" s="320"/>
      <c r="ESC256" s="330"/>
      <c r="ESD256" s="331"/>
      <c r="ESE256" s="328"/>
      <c r="ESF256" s="320"/>
      <c r="ESG256" s="330"/>
      <c r="ESH256" s="331"/>
      <c r="ESI256" s="328"/>
      <c r="ESJ256" s="320"/>
      <c r="ESK256" s="330"/>
      <c r="ESL256" s="331"/>
      <c r="ESM256" s="328"/>
      <c r="ESN256" s="320"/>
      <c r="ESO256" s="330"/>
      <c r="ESP256" s="331"/>
      <c r="ESQ256" s="328"/>
      <c r="ESR256" s="320"/>
      <c r="ESS256" s="330"/>
      <c r="EST256" s="331"/>
      <c r="ESU256" s="328"/>
      <c r="ESV256" s="320"/>
      <c r="ESW256" s="330"/>
      <c r="ESX256" s="331"/>
      <c r="ESY256" s="328"/>
      <c r="ESZ256" s="320"/>
      <c r="ETA256" s="330"/>
      <c r="ETB256" s="331"/>
      <c r="ETC256" s="328"/>
      <c r="ETD256" s="320"/>
      <c r="ETE256" s="330"/>
      <c r="ETF256" s="331"/>
      <c r="ETG256" s="328"/>
      <c r="ETH256" s="320"/>
      <c r="ETI256" s="330"/>
      <c r="ETJ256" s="331"/>
      <c r="ETK256" s="328"/>
      <c r="ETL256" s="320"/>
      <c r="ETM256" s="330"/>
      <c r="ETN256" s="331"/>
      <c r="ETO256" s="328"/>
      <c r="ETP256" s="320"/>
      <c r="ETQ256" s="330"/>
      <c r="ETR256" s="331"/>
      <c r="ETS256" s="328"/>
      <c r="ETT256" s="320"/>
      <c r="ETU256" s="330"/>
      <c r="ETV256" s="331"/>
      <c r="ETW256" s="328"/>
      <c r="ETX256" s="320"/>
      <c r="ETY256" s="330"/>
      <c r="ETZ256" s="331"/>
      <c r="EUA256" s="328"/>
      <c r="EUB256" s="320"/>
      <c r="EUC256" s="330"/>
      <c r="EUD256" s="331"/>
      <c r="EUE256" s="328"/>
      <c r="EUF256" s="320"/>
      <c r="EUG256" s="330"/>
      <c r="EUH256" s="331"/>
      <c r="EUI256" s="328"/>
      <c r="EUJ256" s="320"/>
      <c r="EUK256" s="330"/>
      <c r="EUL256" s="331"/>
      <c r="EUM256" s="328"/>
      <c r="EUN256" s="320"/>
      <c r="EUO256" s="330"/>
      <c r="EUP256" s="331"/>
      <c r="EUQ256" s="328"/>
      <c r="EUR256" s="320"/>
      <c r="EUS256" s="330"/>
      <c r="EUT256" s="331"/>
      <c r="EUU256" s="328"/>
      <c r="EUV256" s="320"/>
      <c r="EUW256" s="330"/>
      <c r="EUX256" s="331"/>
      <c r="EUY256" s="328"/>
      <c r="EUZ256" s="320"/>
      <c r="EVA256" s="330"/>
      <c r="EVB256" s="331"/>
      <c r="EVC256" s="328"/>
      <c r="EVD256" s="320"/>
      <c r="EVE256" s="330"/>
      <c r="EVF256" s="331"/>
      <c r="EVG256" s="328"/>
      <c r="EVH256" s="320"/>
      <c r="EVI256" s="330"/>
      <c r="EVJ256" s="331"/>
      <c r="EVK256" s="328"/>
      <c r="EVL256" s="320"/>
      <c r="EVM256" s="330"/>
      <c r="EVN256" s="331"/>
      <c r="EVO256" s="328"/>
      <c r="EVP256" s="320"/>
      <c r="EVQ256" s="330"/>
      <c r="EVR256" s="331"/>
      <c r="EVS256" s="328"/>
      <c r="EVT256" s="320"/>
      <c r="EVU256" s="330"/>
      <c r="EVV256" s="331"/>
      <c r="EVW256" s="328"/>
      <c r="EVX256" s="320"/>
      <c r="EVY256" s="330"/>
      <c r="EVZ256" s="331"/>
      <c r="EWA256" s="328"/>
      <c r="EWB256" s="320"/>
      <c r="EWC256" s="330"/>
      <c r="EWD256" s="331"/>
      <c r="EWE256" s="328"/>
      <c r="EWF256" s="320"/>
      <c r="EWG256" s="330"/>
      <c r="EWH256" s="331"/>
      <c r="EWI256" s="328"/>
      <c r="EWJ256" s="320"/>
      <c r="EWK256" s="330"/>
      <c r="EWL256" s="331"/>
      <c r="EWM256" s="328"/>
      <c r="EWN256" s="320"/>
      <c r="EWO256" s="330"/>
      <c r="EWP256" s="331"/>
      <c r="EWQ256" s="328"/>
      <c r="EWR256" s="320"/>
      <c r="EWS256" s="330"/>
      <c r="EWT256" s="331"/>
      <c r="EWU256" s="328"/>
      <c r="EWV256" s="320"/>
      <c r="EWW256" s="330"/>
      <c r="EWX256" s="331"/>
      <c r="EWY256" s="328"/>
      <c r="EWZ256" s="320"/>
      <c r="EXA256" s="330"/>
      <c r="EXB256" s="331"/>
      <c r="EXC256" s="328"/>
      <c r="EXD256" s="320"/>
      <c r="EXE256" s="330"/>
      <c r="EXF256" s="331"/>
      <c r="EXG256" s="328"/>
      <c r="EXH256" s="320"/>
      <c r="EXI256" s="330"/>
      <c r="EXJ256" s="331"/>
      <c r="EXK256" s="328"/>
      <c r="EXL256" s="320"/>
      <c r="EXM256" s="330"/>
      <c r="EXN256" s="331"/>
      <c r="EXO256" s="328"/>
      <c r="EXP256" s="320"/>
      <c r="EXQ256" s="330"/>
      <c r="EXR256" s="331"/>
      <c r="EXS256" s="328"/>
      <c r="EXT256" s="320"/>
      <c r="EXU256" s="330"/>
      <c r="EXV256" s="331"/>
      <c r="EXW256" s="328"/>
      <c r="EXX256" s="320"/>
      <c r="EXY256" s="330"/>
      <c r="EXZ256" s="331"/>
      <c r="EYA256" s="328"/>
      <c r="EYB256" s="320"/>
      <c r="EYC256" s="330"/>
      <c r="EYD256" s="331"/>
      <c r="EYE256" s="328"/>
      <c r="EYF256" s="320"/>
      <c r="EYG256" s="330"/>
      <c r="EYH256" s="331"/>
      <c r="EYI256" s="328"/>
      <c r="EYJ256" s="320"/>
      <c r="EYK256" s="330"/>
      <c r="EYL256" s="331"/>
      <c r="EYM256" s="328"/>
      <c r="EYN256" s="320"/>
      <c r="EYO256" s="330"/>
      <c r="EYP256" s="331"/>
      <c r="EYQ256" s="328"/>
      <c r="EYR256" s="320"/>
      <c r="EYS256" s="330"/>
      <c r="EYT256" s="331"/>
      <c r="EYU256" s="328"/>
      <c r="EYV256" s="320"/>
      <c r="EYW256" s="330"/>
      <c r="EYX256" s="331"/>
      <c r="EYY256" s="328"/>
      <c r="EYZ256" s="320"/>
      <c r="EZA256" s="330"/>
      <c r="EZB256" s="331"/>
      <c r="EZC256" s="328"/>
      <c r="EZD256" s="320"/>
      <c r="EZE256" s="330"/>
      <c r="EZF256" s="331"/>
      <c r="EZG256" s="328"/>
      <c r="EZH256" s="320"/>
      <c r="EZI256" s="330"/>
      <c r="EZJ256" s="331"/>
      <c r="EZK256" s="328"/>
      <c r="EZL256" s="320"/>
      <c r="EZM256" s="330"/>
      <c r="EZN256" s="331"/>
      <c r="EZO256" s="328"/>
      <c r="EZP256" s="320"/>
      <c r="EZQ256" s="330"/>
      <c r="EZR256" s="331"/>
      <c r="EZS256" s="328"/>
      <c r="EZT256" s="320"/>
      <c r="EZU256" s="330"/>
      <c r="EZV256" s="331"/>
      <c r="EZW256" s="328"/>
      <c r="EZX256" s="320"/>
      <c r="EZY256" s="330"/>
      <c r="EZZ256" s="331"/>
      <c r="FAA256" s="328"/>
      <c r="FAB256" s="320"/>
      <c r="FAC256" s="330"/>
      <c r="FAD256" s="331"/>
      <c r="FAE256" s="328"/>
      <c r="FAF256" s="320"/>
      <c r="FAG256" s="330"/>
      <c r="FAH256" s="331"/>
      <c r="FAI256" s="328"/>
      <c r="FAJ256" s="320"/>
      <c r="FAK256" s="330"/>
      <c r="FAL256" s="331"/>
      <c r="FAM256" s="328"/>
      <c r="FAN256" s="320"/>
      <c r="FAO256" s="330"/>
      <c r="FAP256" s="331"/>
      <c r="FAQ256" s="328"/>
      <c r="FAR256" s="320"/>
      <c r="FAS256" s="330"/>
      <c r="FAT256" s="331"/>
      <c r="FAU256" s="328"/>
      <c r="FAV256" s="320"/>
      <c r="FAW256" s="330"/>
      <c r="FAX256" s="331"/>
      <c r="FAY256" s="328"/>
      <c r="FAZ256" s="320"/>
      <c r="FBA256" s="330"/>
      <c r="FBB256" s="331"/>
      <c r="FBC256" s="328"/>
      <c r="FBD256" s="320"/>
      <c r="FBE256" s="330"/>
      <c r="FBF256" s="331"/>
      <c r="FBG256" s="328"/>
      <c r="FBH256" s="320"/>
      <c r="FBI256" s="330"/>
      <c r="FBJ256" s="331"/>
      <c r="FBK256" s="328"/>
      <c r="FBL256" s="320"/>
      <c r="FBM256" s="330"/>
      <c r="FBN256" s="331"/>
      <c r="FBO256" s="328"/>
      <c r="FBP256" s="320"/>
      <c r="FBQ256" s="330"/>
      <c r="FBR256" s="331"/>
      <c r="FBS256" s="328"/>
      <c r="FBT256" s="320"/>
      <c r="FBU256" s="330"/>
      <c r="FBV256" s="331"/>
      <c r="FBW256" s="328"/>
      <c r="FBX256" s="320"/>
      <c r="FBY256" s="330"/>
      <c r="FBZ256" s="331"/>
      <c r="FCA256" s="328"/>
      <c r="FCB256" s="320"/>
      <c r="FCC256" s="330"/>
      <c r="FCD256" s="331"/>
      <c r="FCE256" s="328"/>
      <c r="FCF256" s="320"/>
      <c r="FCG256" s="330"/>
      <c r="FCH256" s="331"/>
      <c r="FCI256" s="328"/>
      <c r="FCJ256" s="320"/>
      <c r="FCK256" s="330"/>
      <c r="FCL256" s="331"/>
      <c r="FCM256" s="328"/>
      <c r="FCN256" s="320"/>
      <c r="FCO256" s="330"/>
      <c r="FCP256" s="331"/>
      <c r="FCQ256" s="328"/>
      <c r="FCR256" s="320"/>
      <c r="FCS256" s="330"/>
      <c r="FCT256" s="331"/>
      <c r="FCU256" s="328"/>
      <c r="FCV256" s="320"/>
      <c r="FCW256" s="330"/>
      <c r="FCX256" s="331"/>
      <c r="FCY256" s="328"/>
      <c r="FCZ256" s="320"/>
      <c r="FDA256" s="330"/>
      <c r="FDB256" s="331"/>
      <c r="FDC256" s="328"/>
      <c r="FDD256" s="320"/>
      <c r="FDE256" s="330"/>
      <c r="FDF256" s="331"/>
      <c r="FDG256" s="328"/>
      <c r="FDH256" s="320"/>
      <c r="FDI256" s="330"/>
      <c r="FDJ256" s="331"/>
      <c r="FDK256" s="328"/>
      <c r="FDL256" s="320"/>
      <c r="FDM256" s="330"/>
      <c r="FDN256" s="331"/>
      <c r="FDO256" s="328"/>
      <c r="FDP256" s="320"/>
      <c r="FDQ256" s="330"/>
      <c r="FDR256" s="331"/>
      <c r="FDS256" s="328"/>
      <c r="FDT256" s="320"/>
      <c r="FDU256" s="330"/>
      <c r="FDV256" s="331"/>
      <c r="FDW256" s="328"/>
      <c r="FDX256" s="320"/>
      <c r="FDY256" s="330"/>
      <c r="FDZ256" s="331"/>
      <c r="FEA256" s="328"/>
      <c r="FEB256" s="320"/>
      <c r="FEC256" s="330"/>
      <c r="FED256" s="331"/>
      <c r="FEE256" s="328"/>
      <c r="FEF256" s="320"/>
      <c r="FEG256" s="330"/>
      <c r="FEH256" s="331"/>
      <c r="FEI256" s="328"/>
      <c r="FEJ256" s="320"/>
      <c r="FEK256" s="330"/>
      <c r="FEL256" s="331"/>
      <c r="FEM256" s="328"/>
      <c r="FEN256" s="320"/>
      <c r="FEO256" s="330"/>
      <c r="FEP256" s="331"/>
      <c r="FEQ256" s="328"/>
      <c r="FER256" s="320"/>
      <c r="FES256" s="330"/>
      <c r="FET256" s="331"/>
      <c r="FEU256" s="328"/>
      <c r="FEV256" s="320"/>
      <c r="FEW256" s="330"/>
      <c r="FEX256" s="331"/>
      <c r="FEY256" s="328"/>
      <c r="FEZ256" s="320"/>
      <c r="FFA256" s="330"/>
      <c r="FFB256" s="331"/>
      <c r="FFC256" s="328"/>
      <c r="FFD256" s="320"/>
      <c r="FFE256" s="330"/>
      <c r="FFF256" s="331"/>
      <c r="FFG256" s="328"/>
      <c r="FFH256" s="320"/>
      <c r="FFI256" s="330"/>
      <c r="FFJ256" s="331"/>
      <c r="FFK256" s="328"/>
      <c r="FFL256" s="320"/>
      <c r="FFM256" s="330"/>
      <c r="FFN256" s="331"/>
      <c r="FFO256" s="328"/>
      <c r="FFP256" s="320"/>
      <c r="FFQ256" s="330"/>
      <c r="FFR256" s="331"/>
      <c r="FFS256" s="328"/>
      <c r="FFT256" s="320"/>
      <c r="FFU256" s="330"/>
      <c r="FFV256" s="331"/>
      <c r="FFW256" s="328"/>
      <c r="FFX256" s="320"/>
      <c r="FFY256" s="330"/>
      <c r="FFZ256" s="331"/>
      <c r="FGA256" s="328"/>
      <c r="FGB256" s="320"/>
      <c r="FGC256" s="330"/>
      <c r="FGD256" s="331"/>
      <c r="FGE256" s="328"/>
      <c r="FGF256" s="320"/>
      <c r="FGG256" s="330"/>
      <c r="FGH256" s="331"/>
      <c r="FGI256" s="328"/>
      <c r="FGJ256" s="320"/>
      <c r="FGK256" s="330"/>
      <c r="FGL256" s="331"/>
      <c r="FGM256" s="328"/>
      <c r="FGN256" s="320"/>
      <c r="FGO256" s="330"/>
      <c r="FGP256" s="331"/>
      <c r="FGQ256" s="328"/>
      <c r="FGR256" s="320"/>
      <c r="FGS256" s="330"/>
      <c r="FGT256" s="331"/>
      <c r="FGU256" s="328"/>
      <c r="FGV256" s="320"/>
      <c r="FGW256" s="330"/>
      <c r="FGX256" s="331"/>
      <c r="FGY256" s="328"/>
      <c r="FGZ256" s="320"/>
      <c r="FHA256" s="330"/>
      <c r="FHB256" s="331"/>
      <c r="FHC256" s="328"/>
      <c r="FHD256" s="320"/>
      <c r="FHE256" s="330"/>
      <c r="FHF256" s="331"/>
      <c r="FHG256" s="328"/>
      <c r="FHH256" s="320"/>
      <c r="FHI256" s="330"/>
      <c r="FHJ256" s="331"/>
      <c r="FHK256" s="328"/>
      <c r="FHL256" s="320"/>
      <c r="FHM256" s="330"/>
      <c r="FHN256" s="331"/>
      <c r="FHO256" s="328"/>
      <c r="FHP256" s="320"/>
      <c r="FHQ256" s="330"/>
      <c r="FHR256" s="331"/>
      <c r="FHS256" s="328"/>
      <c r="FHT256" s="320"/>
      <c r="FHU256" s="330"/>
      <c r="FHV256" s="331"/>
      <c r="FHW256" s="328"/>
      <c r="FHX256" s="320"/>
      <c r="FHY256" s="330"/>
      <c r="FHZ256" s="331"/>
      <c r="FIA256" s="328"/>
      <c r="FIB256" s="320"/>
      <c r="FIC256" s="330"/>
      <c r="FID256" s="331"/>
      <c r="FIE256" s="328"/>
      <c r="FIF256" s="320"/>
      <c r="FIG256" s="330"/>
      <c r="FIH256" s="331"/>
      <c r="FII256" s="328"/>
      <c r="FIJ256" s="320"/>
      <c r="FIK256" s="330"/>
      <c r="FIL256" s="331"/>
      <c r="FIM256" s="328"/>
      <c r="FIN256" s="320"/>
      <c r="FIO256" s="330"/>
      <c r="FIP256" s="331"/>
      <c r="FIQ256" s="328"/>
      <c r="FIR256" s="320"/>
      <c r="FIS256" s="330"/>
      <c r="FIT256" s="331"/>
      <c r="FIU256" s="328"/>
      <c r="FIV256" s="320"/>
      <c r="FIW256" s="330"/>
      <c r="FIX256" s="331"/>
      <c r="FIY256" s="328"/>
      <c r="FIZ256" s="320"/>
      <c r="FJA256" s="330"/>
      <c r="FJB256" s="331"/>
      <c r="FJC256" s="328"/>
      <c r="FJD256" s="320"/>
      <c r="FJE256" s="330"/>
      <c r="FJF256" s="331"/>
      <c r="FJG256" s="328"/>
      <c r="FJH256" s="320"/>
      <c r="FJI256" s="330"/>
      <c r="FJJ256" s="331"/>
      <c r="FJK256" s="328"/>
      <c r="FJL256" s="320"/>
      <c r="FJM256" s="330"/>
      <c r="FJN256" s="331"/>
      <c r="FJO256" s="328"/>
      <c r="FJP256" s="320"/>
      <c r="FJQ256" s="330"/>
      <c r="FJR256" s="331"/>
      <c r="FJS256" s="328"/>
      <c r="FJT256" s="320"/>
      <c r="FJU256" s="330"/>
      <c r="FJV256" s="331"/>
      <c r="FJW256" s="328"/>
      <c r="FJX256" s="320"/>
      <c r="FJY256" s="330"/>
      <c r="FJZ256" s="331"/>
      <c r="FKA256" s="328"/>
      <c r="FKB256" s="320"/>
      <c r="FKC256" s="330"/>
      <c r="FKD256" s="331"/>
      <c r="FKE256" s="328"/>
      <c r="FKF256" s="320"/>
      <c r="FKG256" s="330"/>
      <c r="FKH256" s="331"/>
      <c r="FKI256" s="328"/>
      <c r="FKJ256" s="320"/>
      <c r="FKK256" s="330"/>
      <c r="FKL256" s="331"/>
      <c r="FKM256" s="328"/>
      <c r="FKN256" s="320"/>
      <c r="FKO256" s="330"/>
      <c r="FKP256" s="331"/>
      <c r="FKQ256" s="328"/>
      <c r="FKR256" s="320"/>
      <c r="FKS256" s="330"/>
      <c r="FKT256" s="331"/>
      <c r="FKU256" s="328"/>
      <c r="FKV256" s="320"/>
      <c r="FKW256" s="330"/>
      <c r="FKX256" s="331"/>
      <c r="FKY256" s="328"/>
      <c r="FKZ256" s="320"/>
      <c r="FLA256" s="330"/>
      <c r="FLB256" s="331"/>
      <c r="FLC256" s="328"/>
      <c r="FLD256" s="320"/>
      <c r="FLE256" s="330"/>
      <c r="FLF256" s="331"/>
      <c r="FLG256" s="328"/>
      <c r="FLH256" s="320"/>
      <c r="FLI256" s="330"/>
      <c r="FLJ256" s="331"/>
      <c r="FLK256" s="328"/>
      <c r="FLL256" s="320"/>
      <c r="FLM256" s="330"/>
      <c r="FLN256" s="331"/>
      <c r="FLO256" s="328"/>
      <c r="FLP256" s="320"/>
      <c r="FLQ256" s="330"/>
      <c r="FLR256" s="331"/>
      <c r="FLS256" s="328"/>
      <c r="FLT256" s="320"/>
      <c r="FLU256" s="330"/>
      <c r="FLV256" s="331"/>
      <c r="FLW256" s="328"/>
      <c r="FLX256" s="320"/>
      <c r="FLY256" s="330"/>
      <c r="FLZ256" s="331"/>
      <c r="FMA256" s="328"/>
      <c r="FMB256" s="320"/>
      <c r="FMC256" s="330"/>
      <c r="FMD256" s="331"/>
      <c r="FME256" s="328"/>
      <c r="FMF256" s="320"/>
      <c r="FMG256" s="330"/>
      <c r="FMH256" s="331"/>
      <c r="FMI256" s="328"/>
      <c r="FMJ256" s="320"/>
      <c r="FMK256" s="330"/>
      <c r="FML256" s="331"/>
      <c r="FMM256" s="328"/>
      <c r="FMN256" s="320"/>
      <c r="FMO256" s="330"/>
      <c r="FMP256" s="331"/>
      <c r="FMQ256" s="328"/>
      <c r="FMR256" s="320"/>
      <c r="FMS256" s="330"/>
      <c r="FMT256" s="331"/>
      <c r="FMU256" s="328"/>
      <c r="FMV256" s="320"/>
      <c r="FMW256" s="330"/>
      <c r="FMX256" s="331"/>
      <c r="FMY256" s="328"/>
      <c r="FMZ256" s="320"/>
      <c r="FNA256" s="330"/>
      <c r="FNB256" s="331"/>
      <c r="FNC256" s="328"/>
      <c r="FND256" s="320"/>
      <c r="FNE256" s="330"/>
      <c r="FNF256" s="331"/>
      <c r="FNG256" s="328"/>
      <c r="FNH256" s="320"/>
      <c r="FNI256" s="330"/>
      <c r="FNJ256" s="331"/>
      <c r="FNK256" s="328"/>
      <c r="FNL256" s="320"/>
      <c r="FNM256" s="330"/>
      <c r="FNN256" s="331"/>
      <c r="FNO256" s="328"/>
      <c r="FNP256" s="320"/>
      <c r="FNQ256" s="330"/>
      <c r="FNR256" s="331"/>
      <c r="FNS256" s="328"/>
      <c r="FNT256" s="320"/>
      <c r="FNU256" s="330"/>
      <c r="FNV256" s="331"/>
      <c r="FNW256" s="328"/>
      <c r="FNX256" s="320"/>
      <c r="FNY256" s="330"/>
      <c r="FNZ256" s="331"/>
      <c r="FOA256" s="328"/>
      <c r="FOB256" s="320"/>
      <c r="FOC256" s="330"/>
      <c r="FOD256" s="331"/>
      <c r="FOE256" s="328"/>
      <c r="FOF256" s="320"/>
      <c r="FOG256" s="330"/>
      <c r="FOH256" s="331"/>
      <c r="FOI256" s="328"/>
      <c r="FOJ256" s="320"/>
      <c r="FOK256" s="330"/>
      <c r="FOL256" s="331"/>
      <c r="FOM256" s="328"/>
      <c r="FON256" s="320"/>
      <c r="FOO256" s="330"/>
      <c r="FOP256" s="331"/>
      <c r="FOQ256" s="328"/>
      <c r="FOR256" s="320"/>
      <c r="FOS256" s="330"/>
      <c r="FOT256" s="331"/>
      <c r="FOU256" s="328"/>
      <c r="FOV256" s="320"/>
      <c r="FOW256" s="330"/>
      <c r="FOX256" s="331"/>
      <c r="FOY256" s="328"/>
      <c r="FOZ256" s="320"/>
      <c r="FPA256" s="330"/>
      <c r="FPB256" s="331"/>
      <c r="FPC256" s="328"/>
      <c r="FPD256" s="320"/>
      <c r="FPE256" s="330"/>
      <c r="FPF256" s="331"/>
      <c r="FPG256" s="328"/>
      <c r="FPH256" s="320"/>
      <c r="FPI256" s="330"/>
      <c r="FPJ256" s="331"/>
      <c r="FPK256" s="328"/>
      <c r="FPL256" s="320"/>
      <c r="FPM256" s="330"/>
      <c r="FPN256" s="331"/>
      <c r="FPO256" s="328"/>
      <c r="FPP256" s="320"/>
      <c r="FPQ256" s="330"/>
      <c r="FPR256" s="331"/>
      <c r="FPS256" s="328"/>
      <c r="FPT256" s="320"/>
      <c r="FPU256" s="330"/>
      <c r="FPV256" s="331"/>
      <c r="FPW256" s="328"/>
      <c r="FPX256" s="320"/>
      <c r="FPY256" s="330"/>
      <c r="FPZ256" s="331"/>
      <c r="FQA256" s="328"/>
      <c r="FQB256" s="320"/>
      <c r="FQC256" s="330"/>
      <c r="FQD256" s="331"/>
      <c r="FQE256" s="328"/>
      <c r="FQF256" s="320"/>
      <c r="FQG256" s="330"/>
      <c r="FQH256" s="331"/>
      <c r="FQI256" s="328"/>
      <c r="FQJ256" s="320"/>
      <c r="FQK256" s="330"/>
      <c r="FQL256" s="331"/>
      <c r="FQM256" s="328"/>
      <c r="FQN256" s="320"/>
      <c r="FQO256" s="330"/>
      <c r="FQP256" s="331"/>
      <c r="FQQ256" s="328"/>
      <c r="FQR256" s="320"/>
      <c r="FQS256" s="330"/>
      <c r="FQT256" s="331"/>
      <c r="FQU256" s="328"/>
      <c r="FQV256" s="320"/>
      <c r="FQW256" s="330"/>
      <c r="FQX256" s="331"/>
      <c r="FQY256" s="328"/>
      <c r="FQZ256" s="320"/>
      <c r="FRA256" s="330"/>
      <c r="FRB256" s="331"/>
      <c r="FRC256" s="328"/>
      <c r="FRD256" s="320"/>
      <c r="FRE256" s="330"/>
      <c r="FRF256" s="331"/>
      <c r="FRG256" s="328"/>
      <c r="FRH256" s="320"/>
      <c r="FRI256" s="330"/>
      <c r="FRJ256" s="331"/>
      <c r="FRK256" s="328"/>
      <c r="FRL256" s="320"/>
      <c r="FRM256" s="330"/>
      <c r="FRN256" s="331"/>
      <c r="FRO256" s="328"/>
      <c r="FRP256" s="320"/>
      <c r="FRQ256" s="330"/>
      <c r="FRR256" s="331"/>
      <c r="FRS256" s="328"/>
      <c r="FRT256" s="320"/>
      <c r="FRU256" s="330"/>
      <c r="FRV256" s="331"/>
      <c r="FRW256" s="328"/>
      <c r="FRX256" s="320"/>
      <c r="FRY256" s="330"/>
      <c r="FRZ256" s="331"/>
      <c r="FSA256" s="328"/>
      <c r="FSB256" s="320"/>
      <c r="FSC256" s="330"/>
      <c r="FSD256" s="331"/>
      <c r="FSE256" s="328"/>
      <c r="FSF256" s="320"/>
      <c r="FSG256" s="330"/>
      <c r="FSH256" s="331"/>
      <c r="FSI256" s="328"/>
      <c r="FSJ256" s="320"/>
      <c r="FSK256" s="330"/>
      <c r="FSL256" s="331"/>
      <c r="FSM256" s="328"/>
      <c r="FSN256" s="320"/>
      <c r="FSO256" s="330"/>
      <c r="FSP256" s="331"/>
      <c r="FSQ256" s="328"/>
      <c r="FSR256" s="320"/>
      <c r="FSS256" s="330"/>
      <c r="FST256" s="331"/>
      <c r="FSU256" s="328"/>
      <c r="FSV256" s="320"/>
      <c r="FSW256" s="330"/>
      <c r="FSX256" s="331"/>
      <c r="FSY256" s="328"/>
      <c r="FSZ256" s="320"/>
      <c r="FTA256" s="330"/>
      <c r="FTB256" s="331"/>
      <c r="FTC256" s="328"/>
      <c r="FTD256" s="320"/>
      <c r="FTE256" s="330"/>
      <c r="FTF256" s="331"/>
      <c r="FTG256" s="328"/>
      <c r="FTH256" s="320"/>
      <c r="FTI256" s="330"/>
      <c r="FTJ256" s="331"/>
      <c r="FTK256" s="328"/>
      <c r="FTL256" s="320"/>
      <c r="FTM256" s="330"/>
      <c r="FTN256" s="331"/>
      <c r="FTO256" s="328"/>
      <c r="FTP256" s="320"/>
      <c r="FTQ256" s="330"/>
      <c r="FTR256" s="331"/>
      <c r="FTS256" s="328"/>
      <c r="FTT256" s="320"/>
      <c r="FTU256" s="330"/>
      <c r="FTV256" s="331"/>
      <c r="FTW256" s="328"/>
      <c r="FTX256" s="320"/>
      <c r="FTY256" s="330"/>
      <c r="FTZ256" s="331"/>
      <c r="FUA256" s="328"/>
      <c r="FUB256" s="320"/>
      <c r="FUC256" s="330"/>
      <c r="FUD256" s="331"/>
      <c r="FUE256" s="328"/>
      <c r="FUF256" s="320"/>
      <c r="FUG256" s="330"/>
      <c r="FUH256" s="331"/>
      <c r="FUI256" s="328"/>
      <c r="FUJ256" s="320"/>
      <c r="FUK256" s="330"/>
      <c r="FUL256" s="331"/>
      <c r="FUM256" s="328"/>
      <c r="FUN256" s="320"/>
      <c r="FUO256" s="330"/>
      <c r="FUP256" s="331"/>
      <c r="FUQ256" s="328"/>
      <c r="FUR256" s="320"/>
      <c r="FUS256" s="330"/>
      <c r="FUT256" s="331"/>
      <c r="FUU256" s="328"/>
      <c r="FUV256" s="320"/>
      <c r="FUW256" s="330"/>
      <c r="FUX256" s="331"/>
      <c r="FUY256" s="328"/>
      <c r="FUZ256" s="320"/>
      <c r="FVA256" s="330"/>
      <c r="FVB256" s="331"/>
      <c r="FVC256" s="328"/>
      <c r="FVD256" s="320"/>
      <c r="FVE256" s="330"/>
      <c r="FVF256" s="331"/>
      <c r="FVG256" s="328"/>
      <c r="FVH256" s="320"/>
      <c r="FVI256" s="330"/>
      <c r="FVJ256" s="331"/>
      <c r="FVK256" s="328"/>
      <c r="FVL256" s="320"/>
      <c r="FVM256" s="330"/>
      <c r="FVN256" s="331"/>
      <c r="FVO256" s="328"/>
      <c r="FVP256" s="320"/>
      <c r="FVQ256" s="330"/>
      <c r="FVR256" s="331"/>
      <c r="FVS256" s="328"/>
      <c r="FVT256" s="320"/>
      <c r="FVU256" s="330"/>
      <c r="FVV256" s="331"/>
      <c r="FVW256" s="328"/>
      <c r="FVX256" s="320"/>
      <c r="FVY256" s="330"/>
      <c r="FVZ256" s="331"/>
      <c r="FWA256" s="328"/>
      <c r="FWB256" s="320"/>
      <c r="FWC256" s="330"/>
      <c r="FWD256" s="331"/>
      <c r="FWE256" s="328"/>
      <c r="FWF256" s="320"/>
      <c r="FWG256" s="330"/>
      <c r="FWH256" s="331"/>
      <c r="FWI256" s="328"/>
      <c r="FWJ256" s="320"/>
      <c r="FWK256" s="330"/>
      <c r="FWL256" s="331"/>
      <c r="FWM256" s="328"/>
      <c r="FWN256" s="320"/>
      <c r="FWO256" s="330"/>
      <c r="FWP256" s="331"/>
      <c r="FWQ256" s="328"/>
      <c r="FWR256" s="320"/>
      <c r="FWS256" s="330"/>
      <c r="FWT256" s="331"/>
      <c r="FWU256" s="328"/>
      <c r="FWV256" s="320"/>
      <c r="FWW256" s="330"/>
      <c r="FWX256" s="331"/>
      <c r="FWY256" s="328"/>
      <c r="FWZ256" s="320"/>
      <c r="FXA256" s="330"/>
      <c r="FXB256" s="331"/>
      <c r="FXC256" s="328"/>
      <c r="FXD256" s="320"/>
      <c r="FXE256" s="330"/>
      <c r="FXF256" s="331"/>
      <c r="FXG256" s="328"/>
      <c r="FXH256" s="320"/>
      <c r="FXI256" s="330"/>
      <c r="FXJ256" s="331"/>
      <c r="FXK256" s="328"/>
      <c r="FXL256" s="320"/>
      <c r="FXM256" s="330"/>
      <c r="FXN256" s="331"/>
      <c r="FXO256" s="328"/>
      <c r="FXP256" s="320"/>
      <c r="FXQ256" s="330"/>
      <c r="FXR256" s="331"/>
      <c r="FXS256" s="328"/>
      <c r="FXT256" s="320"/>
      <c r="FXU256" s="330"/>
      <c r="FXV256" s="331"/>
      <c r="FXW256" s="328"/>
      <c r="FXX256" s="320"/>
      <c r="FXY256" s="330"/>
      <c r="FXZ256" s="331"/>
      <c r="FYA256" s="328"/>
      <c r="FYB256" s="320"/>
      <c r="FYC256" s="330"/>
      <c r="FYD256" s="331"/>
      <c r="FYE256" s="328"/>
      <c r="FYF256" s="320"/>
      <c r="FYG256" s="330"/>
      <c r="FYH256" s="331"/>
      <c r="FYI256" s="328"/>
      <c r="FYJ256" s="320"/>
      <c r="FYK256" s="330"/>
      <c r="FYL256" s="331"/>
      <c r="FYM256" s="328"/>
      <c r="FYN256" s="320"/>
      <c r="FYO256" s="330"/>
      <c r="FYP256" s="331"/>
      <c r="FYQ256" s="328"/>
      <c r="FYR256" s="320"/>
      <c r="FYS256" s="330"/>
      <c r="FYT256" s="331"/>
      <c r="FYU256" s="328"/>
      <c r="FYV256" s="320"/>
      <c r="FYW256" s="330"/>
      <c r="FYX256" s="331"/>
      <c r="FYY256" s="328"/>
      <c r="FYZ256" s="320"/>
      <c r="FZA256" s="330"/>
      <c r="FZB256" s="331"/>
      <c r="FZC256" s="328"/>
      <c r="FZD256" s="320"/>
      <c r="FZE256" s="330"/>
      <c r="FZF256" s="331"/>
      <c r="FZG256" s="328"/>
      <c r="FZH256" s="320"/>
      <c r="FZI256" s="330"/>
      <c r="FZJ256" s="331"/>
      <c r="FZK256" s="328"/>
      <c r="FZL256" s="320"/>
      <c r="FZM256" s="330"/>
      <c r="FZN256" s="331"/>
      <c r="FZO256" s="328"/>
      <c r="FZP256" s="320"/>
      <c r="FZQ256" s="330"/>
      <c r="FZR256" s="331"/>
      <c r="FZS256" s="328"/>
      <c r="FZT256" s="320"/>
      <c r="FZU256" s="330"/>
      <c r="FZV256" s="331"/>
      <c r="FZW256" s="328"/>
      <c r="FZX256" s="320"/>
      <c r="FZY256" s="330"/>
      <c r="FZZ256" s="331"/>
      <c r="GAA256" s="328"/>
      <c r="GAB256" s="320"/>
      <c r="GAC256" s="330"/>
      <c r="GAD256" s="331"/>
      <c r="GAE256" s="328"/>
      <c r="GAF256" s="320"/>
      <c r="GAG256" s="330"/>
      <c r="GAH256" s="331"/>
      <c r="GAI256" s="328"/>
      <c r="GAJ256" s="320"/>
      <c r="GAK256" s="330"/>
      <c r="GAL256" s="331"/>
      <c r="GAM256" s="328"/>
      <c r="GAN256" s="320"/>
      <c r="GAO256" s="330"/>
      <c r="GAP256" s="331"/>
      <c r="GAQ256" s="328"/>
      <c r="GAR256" s="320"/>
      <c r="GAS256" s="330"/>
      <c r="GAT256" s="331"/>
      <c r="GAU256" s="328"/>
      <c r="GAV256" s="320"/>
      <c r="GAW256" s="330"/>
      <c r="GAX256" s="331"/>
      <c r="GAY256" s="328"/>
      <c r="GAZ256" s="320"/>
      <c r="GBA256" s="330"/>
      <c r="GBB256" s="331"/>
      <c r="GBC256" s="328"/>
      <c r="GBD256" s="320"/>
      <c r="GBE256" s="330"/>
      <c r="GBF256" s="331"/>
      <c r="GBG256" s="328"/>
      <c r="GBH256" s="320"/>
      <c r="GBI256" s="330"/>
      <c r="GBJ256" s="331"/>
      <c r="GBK256" s="328"/>
      <c r="GBL256" s="320"/>
      <c r="GBM256" s="330"/>
      <c r="GBN256" s="331"/>
      <c r="GBO256" s="328"/>
      <c r="GBP256" s="320"/>
      <c r="GBQ256" s="330"/>
      <c r="GBR256" s="331"/>
      <c r="GBS256" s="328"/>
      <c r="GBT256" s="320"/>
      <c r="GBU256" s="330"/>
      <c r="GBV256" s="331"/>
      <c r="GBW256" s="328"/>
      <c r="GBX256" s="320"/>
      <c r="GBY256" s="330"/>
      <c r="GBZ256" s="331"/>
      <c r="GCA256" s="328"/>
      <c r="GCB256" s="320"/>
      <c r="GCC256" s="330"/>
      <c r="GCD256" s="331"/>
      <c r="GCE256" s="328"/>
      <c r="GCF256" s="320"/>
      <c r="GCG256" s="330"/>
      <c r="GCH256" s="331"/>
      <c r="GCI256" s="328"/>
      <c r="GCJ256" s="320"/>
      <c r="GCK256" s="330"/>
      <c r="GCL256" s="331"/>
      <c r="GCM256" s="328"/>
      <c r="GCN256" s="320"/>
      <c r="GCO256" s="330"/>
      <c r="GCP256" s="331"/>
      <c r="GCQ256" s="328"/>
      <c r="GCR256" s="320"/>
      <c r="GCS256" s="330"/>
      <c r="GCT256" s="331"/>
      <c r="GCU256" s="328"/>
      <c r="GCV256" s="320"/>
      <c r="GCW256" s="330"/>
      <c r="GCX256" s="331"/>
      <c r="GCY256" s="328"/>
      <c r="GCZ256" s="320"/>
      <c r="GDA256" s="330"/>
      <c r="GDB256" s="331"/>
      <c r="GDC256" s="328"/>
      <c r="GDD256" s="320"/>
      <c r="GDE256" s="330"/>
      <c r="GDF256" s="331"/>
      <c r="GDG256" s="328"/>
      <c r="GDH256" s="320"/>
      <c r="GDI256" s="330"/>
      <c r="GDJ256" s="331"/>
      <c r="GDK256" s="328"/>
      <c r="GDL256" s="320"/>
      <c r="GDM256" s="330"/>
      <c r="GDN256" s="331"/>
      <c r="GDO256" s="328"/>
      <c r="GDP256" s="320"/>
      <c r="GDQ256" s="330"/>
      <c r="GDR256" s="331"/>
      <c r="GDS256" s="328"/>
      <c r="GDT256" s="320"/>
      <c r="GDU256" s="330"/>
      <c r="GDV256" s="331"/>
      <c r="GDW256" s="328"/>
      <c r="GDX256" s="320"/>
      <c r="GDY256" s="330"/>
      <c r="GDZ256" s="331"/>
      <c r="GEA256" s="328"/>
      <c r="GEB256" s="320"/>
      <c r="GEC256" s="330"/>
      <c r="GED256" s="331"/>
      <c r="GEE256" s="328"/>
      <c r="GEF256" s="320"/>
      <c r="GEG256" s="330"/>
      <c r="GEH256" s="331"/>
      <c r="GEI256" s="328"/>
      <c r="GEJ256" s="320"/>
      <c r="GEK256" s="330"/>
      <c r="GEL256" s="331"/>
      <c r="GEM256" s="328"/>
      <c r="GEN256" s="320"/>
      <c r="GEO256" s="330"/>
      <c r="GEP256" s="331"/>
      <c r="GEQ256" s="328"/>
      <c r="GER256" s="320"/>
      <c r="GES256" s="330"/>
      <c r="GET256" s="331"/>
      <c r="GEU256" s="328"/>
      <c r="GEV256" s="320"/>
      <c r="GEW256" s="330"/>
      <c r="GEX256" s="331"/>
      <c r="GEY256" s="328"/>
      <c r="GEZ256" s="320"/>
      <c r="GFA256" s="330"/>
      <c r="GFB256" s="331"/>
      <c r="GFC256" s="328"/>
      <c r="GFD256" s="320"/>
      <c r="GFE256" s="330"/>
      <c r="GFF256" s="331"/>
      <c r="GFG256" s="328"/>
      <c r="GFH256" s="320"/>
      <c r="GFI256" s="330"/>
      <c r="GFJ256" s="331"/>
      <c r="GFK256" s="328"/>
      <c r="GFL256" s="320"/>
      <c r="GFM256" s="330"/>
      <c r="GFN256" s="331"/>
      <c r="GFO256" s="328"/>
      <c r="GFP256" s="320"/>
      <c r="GFQ256" s="330"/>
      <c r="GFR256" s="331"/>
      <c r="GFS256" s="328"/>
      <c r="GFT256" s="320"/>
      <c r="GFU256" s="330"/>
      <c r="GFV256" s="331"/>
      <c r="GFW256" s="328"/>
      <c r="GFX256" s="320"/>
      <c r="GFY256" s="330"/>
      <c r="GFZ256" s="331"/>
      <c r="GGA256" s="328"/>
      <c r="GGB256" s="320"/>
      <c r="GGC256" s="330"/>
      <c r="GGD256" s="331"/>
      <c r="GGE256" s="328"/>
      <c r="GGF256" s="320"/>
      <c r="GGG256" s="330"/>
      <c r="GGH256" s="331"/>
      <c r="GGI256" s="328"/>
      <c r="GGJ256" s="320"/>
      <c r="GGK256" s="330"/>
      <c r="GGL256" s="331"/>
      <c r="GGM256" s="328"/>
      <c r="GGN256" s="320"/>
      <c r="GGO256" s="330"/>
      <c r="GGP256" s="331"/>
      <c r="GGQ256" s="328"/>
      <c r="GGR256" s="320"/>
      <c r="GGS256" s="330"/>
      <c r="GGT256" s="331"/>
      <c r="GGU256" s="328"/>
      <c r="GGV256" s="320"/>
      <c r="GGW256" s="330"/>
      <c r="GGX256" s="331"/>
      <c r="GGY256" s="328"/>
      <c r="GGZ256" s="320"/>
      <c r="GHA256" s="330"/>
      <c r="GHB256" s="331"/>
      <c r="GHC256" s="328"/>
      <c r="GHD256" s="320"/>
      <c r="GHE256" s="330"/>
      <c r="GHF256" s="331"/>
      <c r="GHG256" s="328"/>
      <c r="GHH256" s="320"/>
      <c r="GHI256" s="330"/>
      <c r="GHJ256" s="331"/>
      <c r="GHK256" s="328"/>
      <c r="GHL256" s="320"/>
      <c r="GHM256" s="330"/>
      <c r="GHN256" s="331"/>
      <c r="GHO256" s="328"/>
      <c r="GHP256" s="320"/>
      <c r="GHQ256" s="330"/>
      <c r="GHR256" s="331"/>
      <c r="GHS256" s="328"/>
      <c r="GHT256" s="320"/>
      <c r="GHU256" s="330"/>
      <c r="GHV256" s="331"/>
      <c r="GHW256" s="328"/>
      <c r="GHX256" s="320"/>
      <c r="GHY256" s="330"/>
      <c r="GHZ256" s="331"/>
      <c r="GIA256" s="328"/>
      <c r="GIB256" s="320"/>
      <c r="GIC256" s="330"/>
      <c r="GID256" s="331"/>
      <c r="GIE256" s="328"/>
      <c r="GIF256" s="320"/>
      <c r="GIG256" s="330"/>
      <c r="GIH256" s="331"/>
      <c r="GII256" s="328"/>
      <c r="GIJ256" s="320"/>
      <c r="GIK256" s="330"/>
      <c r="GIL256" s="331"/>
      <c r="GIM256" s="328"/>
      <c r="GIN256" s="320"/>
      <c r="GIO256" s="330"/>
      <c r="GIP256" s="331"/>
      <c r="GIQ256" s="328"/>
      <c r="GIR256" s="320"/>
      <c r="GIS256" s="330"/>
      <c r="GIT256" s="331"/>
      <c r="GIU256" s="328"/>
      <c r="GIV256" s="320"/>
      <c r="GIW256" s="330"/>
      <c r="GIX256" s="331"/>
      <c r="GIY256" s="328"/>
      <c r="GIZ256" s="320"/>
      <c r="GJA256" s="330"/>
      <c r="GJB256" s="331"/>
      <c r="GJC256" s="328"/>
      <c r="GJD256" s="320"/>
      <c r="GJE256" s="330"/>
      <c r="GJF256" s="331"/>
      <c r="GJG256" s="328"/>
      <c r="GJH256" s="320"/>
      <c r="GJI256" s="330"/>
      <c r="GJJ256" s="331"/>
      <c r="GJK256" s="328"/>
      <c r="GJL256" s="320"/>
      <c r="GJM256" s="330"/>
      <c r="GJN256" s="331"/>
      <c r="GJO256" s="328"/>
      <c r="GJP256" s="320"/>
      <c r="GJQ256" s="330"/>
      <c r="GJR256" s="331"/>
      <c r="GJS256" s="328"/>
      <c r="GJT256" s="320"/>
      <c r="GJU256" s="330"/>
      <c r="GJV256" s="331"/>
      <c r="GJW256" s="328"/>
      <c r="GJX256" s="320"/>
      <c r="GJY256" s="330"/>
      <c r="GJZ256" s="331"/>
      <c r="GKA256" s="328"/>
      <c r="GKB256" s="320"/>
      <c r="GKC256" s="330"/>
      <c r="GKD256" s="331"/>
      <c r="GKE256" s="328"/>
      <c r="GKF256" s="320"/>
      <c r="GKG256" s="330"/>
      <c r="GKH256" s="331"/>
      <c r="GKI256" s="328"/>
      <c r="GKJ256" s="320"/>
      <c r="GKK256" s="330"/>
      <c r="GKL256" s="331"/>
      <c r="GKM256" s="328"/>
      <c r="GKN256" s="320"/>
      <c r="GKO256" s="330"/>
      <c r="GKP256" s="331"/>
      <c r="GKQ256" s="328"/>
      <c r="GKR256" s="320"/>
      <c r="GKS256" s="330"/>
      <c r="GKT256" s="331"/>
      <c r="GKU256" s="328"/>
      <c r="GKV256" s="320"/>
      <c r="GKW256" s="330"/>
      <c r="GKX256" s="331"/>
      <c r="GKY256" s="328"/>
      <c r="GKZ256" s="320"/>
      <c r="GLA256" s="330"/>
      <c r="GLB256" s="331"/>
      <c r="GLC256" s="328"/>
      <c r="GLD256" s="320"/>
      <c r="GLE256" s="330"/>
      <c r="GLF256" s="331"/>
      <c r="GLG256" s="328"/>
      <c r="GLH256" s="320"/>
      <c r="GLI256" s="330"/>
      <c r="GLJ256" s="331"/>
      <c r="GLK256" s="328"/>
      <c r="GLL256" s="320"/>
      <c r="GLM256" s="330"/>
      <c r="GLN256" s="331"/>
      <c r="GLO256" s="328"/>
      <c r="GLP256" s="320"/>
      <c r="GLQ256" s="330"/>
      <c r="GLR256" s="331"/>
      <c r="GLS256" s="328"/>
      <c r="GLT256" s="320"/>
      <c r="GLU256" s="330"/>
      <c r="GLV256" s="331"/>
      <c r="GLW256" s="328"/>
      <c r="GLX256" s="320"/>
      <c r="GLY256" s="330"/>
      <c r="GLZ256" s="331"/>
      <c r="GMA256" s="328"/>
      <c r="GMB256" s="320"/>
      <c r="GMC256" s="330"/>
      <c r="GMD256" s="331"/>
      <c r="GME256" s="328"/>
      <c r="GMF256" s="320"/>
      <c r="GMG256" s="330"/>
      <c r="GMH256" s="331"/>
      <c r="GMI256" s="328"/>
      <c r="GMJ256" s="320"/>
      <c r="GMK256" s="330"/>
      <c r="GML256" s="331"/>
      <c r="GMM256" s="328"/>
      <c r="GMN256" s="320"/>
      <c r="GMO256" s="330"/>
      <c r="GMP256" s="331"/>
      <c r="GMQ256" s="328"/>
      <c r="GMR256" s="320"/>
      <c r="GMS256" s="330"/>
      <c r="GMT256" s="331"/>
      <c r="GMU256" s="328"/>
      <c r="GMV256" s="320"/>
      <c r="GMW256" s="330"/>
      <c r="GMX256" s="331"/>
      <c r="GMY256" s="328"/>
      <c r="GMZ256" s="320"/>
      <c r="GNA256" s="330"/>
      <c r="GNB256" s="331"/>
      <c r="GNC256" s="328"/>
      <c r="GND256" s="320"/>
      <c r="GNE256" s="330"/>
      <c r="GNF256" s="331"/>
      <c r="GNG256" s="328"/>
      <c r="GNH256" s="320"/>
      <c r="GNI256" s="330"/>
      <c r="GNJ256" s="331"/>
      <c r="GNK256" s="328"/>
      <c r="GNL256" s="320"/>
      <c r="GNM256" s="330"/>
      <c r="GNN256" s="331"/>
      <c r="GNO256" s="328"/>
      <c r="GNP256" s="320"/>
      <c r="GNQ256" s="330"/>
      <c r="GNR256" s="331"/>
      <c r="GNS256" s="328"/>
      <c r="GNT256" s="320"/>
      <c r="GNU256" s="330"/>
      <c r="GNV256" s="331"/>
      <c r="GNW256" s="328"/>
      <c r="GNX256" s="320"/>
      <c r="GNY256" s="330"/>
      <c r="GNZ256" s="331"/>
      <c r="GOA256" s="328"/>
      <c r="GOB256" s="320"/>
      <c r="GOC256" s="330"/>
      <c r="GOD256" s="331"/>
      <c r="GOE256" s="328"/>
      <c r="GOF256" s="320"/>
      <c r="GOG256" s="330"/>
      <c r="GOH256" s="331"/>
      <c r="GOI256" s="328"/>
      <c r="GOJ256" s="320"/>
      <c r="GOK256" s="330"/>
      <c r="GOL256" s="331"/>
      <c r="GOM256" s="328"/>
      <c r="GON256" s="320"/>
      <c r="GOO256" s="330"/>
      <c r="GOP256" s="331"/>
      <c r="GOQ256" s="328"/>
      <c r="GOR256" s="320"/>
      <c r="GOS256" s="330"/>
      <c r="GOT256" s="331"/>
      <c r="GOU256" s="328"/>
      <c r="GOV256" s="320"/>
      <c r="GOW256" s="330"/>
      <c r="GOX256" s="331"/>
      <c r="GOY256" s="328"/>
      <c r="GOZ256" s="320"/>
      <c r="GPA256" s="330"/>
      <c r="GPB256" s="331"/>
      <c r="GPC256" s="328"/>
      <c r="GPD256" s="320"/>
      <c r="GPE256" s="330"/>
      <c r="GPF256" s="331"/>
      <c r="GPG256" s="328"/>
      <c r="GPH256" s="320"/>
      <c r="GPI256" s="330"/>
      <c r="GPJ256" s="331"/>
      <c r="GPK256" s="328"/>
      <c r="GPL256" s="320"/>
      <c r="GPM256" s="330"/>
      <c r="GPN256" s="331"/>
      <c r="GPO256" s="328"/>
      <c r="GPP256" s="320"/>
      <c r="GPQ256" s="330"/>
      <c r="GPR256" s="331"/>
      <c r="GPS256" s="328"/>
      <c r="GPT256" s="320"/>
      <c r="GPU256" s="330"/>
      <c r="GPV256" s="331"/>
      <c r="GPW256" s="328"/>
      <c r="GPX256" s="320"/>
      <c r="GPY256" s="330"/>
      <c r="GPZ256" s="331"/>
      <c r="GQA256" s="328"/>
      <c r="GQB256" s="320"/>
      <c r="GQC256" s="330"/>
      <c r="GQD256" s="331"/>
      <c r="GQE256" s="328"/>
      <c r="GQF256" s="320"/>
      <c r="GQG256" s="330"/>
      <c r="GQH256" s="331"/>
      <c r="GQI256" s="328"/>
      <c r="GQJ256" s="320"/>
      <c r="GQK256" s="330"/>
      <c r="GQL256" s="331"/>
      <c r="GQM256" s="328"/>
      <c r="GQN256" s="320"/>
      <c r="GQO256" s="330"/>
      <c r="GQP256" s="331"/>
      <c r="GQQ256" s="328"/>
      <c r="GQR256" s="320"/>
      <c r="GQS256" s="330"/>
      <c r="GQT256" s="331"/>
      <c r="GQU256" s="328"/>
      <c r="GQV256" s="320"/>
      <c r="GQW256" s="330"/>
      <c r="GQX256" s="331"/>
      <c r="GQY256" s="328"/>
      <c r="GQZ256" s="320"/>
      <c r="GRA256" s="330"/>
      <c r="GRB256" s="331"/>
      <c r="GRC256" s="328"/>
      <c r="GRD256" s="320"/>
      <c r="GRE256" s="330"/>
      <c r="GRF256" s="331"/>
      <c r="GRG256" s="328"/>
      <c r="GRH256" s="320"/>
      <c r="GRI256" s="330"/>
      <c r="GRJ256" s="331"/>
      <c r="GRK256" s="328"/>
      <c r="GRL256" s="320"/>
      <c r="GRM256" s="330"/>
      <c r="GRN256" s="331"/>
      <c r="GRO256" s="328"/>
      <c r="GRP256" s="320"/>
      <c r="GRQ256" s="330"/>
      <c r="GRR256" s="331"/>
      <c r="GRS256" s="328"/>
      <c r="GRT256" s="320"/>
      <c r="GRU256" s="330"/>
      <c r="GRV256" s="331"/>
      <c r="GRW256" s="328"/>
      <c r="GRX256" s="320"/>
      <c r="GRY256" s="330"/>
      <c r="GRZ256" s="331"/>
      <c r="GSA256" s="328"/>
      <c r="GSB256" s="320"/>
      <c r="GSC256" s="330"/>
      <c r="GSD256" s="331"/>
      <c r="GSE256" s="328"/>
      <c r="GSF256" s="320"/>
      <c r="GSG256" s="330"/>
      <c r="GSH256" s="331"/>
      <c r="GSI256" s="328"/>
      <c r="GSJ256" s="320"/>
      <c r="GSK256" s="330"/>
      <c r="GSL256" s="331"/>
      <c r="GSM256" s="328"/>
      <c r="GSN256" s="320"/>
      <c r="GSO256" s="330"/>
      <c r="GSP256" s="331"/>
      <c r="GSQ256" s="328"/>
      <c r="GSR256" s="320"/>
      <c r="GSS256" s="330"/>
      <c r="GST256" s="331"/>
      <c r="GSU256" s="328"/>
      <c r="GSV256" s="320"/>
      <c r="GSW256" s="330"/>
      <c r="GSX256" s="331"/>
      <c r="GSY256" s="328"/>
      <c r="GSZ256" s="320"/>
      <c r="GTA256" s="330"/>
      <c r="GTB256" s="331"/>
      <c r="GTC256" s="328"/>
      <c r="GTD256" s="320"/>
      <c r="GTE256" s="330"/>
      <c r="GTF256" s="331"/>
      <c r="GTG256" s="328"/>
      <c r="GTH256" s="320"/>
      <c r="GTI256" s="330"/>
      <c r="GTJ256" s="331"/>
      <c r="GTK256" s="328"/>
      <c r="GTL256" s="320"/>
      <c r="GTM256" s="330"/>
      <c r="GTN256" s="331"/>
      <c r="GTO256" s="328"/>
      <c r="GTP256" s="320"/>
      <c r="GTQ256" s="330"/>
      <c r="GTR256" s="331"/>
      <c r="GTS256" s="328"/>
      <c r="GTT256" s="320"/>
      <c r="GTU256" s="330"/>
      <c r="GTV256" s="331"/>
      <c r="GTW256" s="328"/>
      <c r="GTX256" s="320"/>
      <c r="GTY256" s="330"/>
      <c r="GTZ256" s="331"/>
      <c r="GUA256" s="328"/>
      <c r="GUB256" s="320"/>
      <c r="GUC256" s="330"/>
      <c r="GUD256" s="331"/>
      <c r="GUE256" s="328"/>
      <c r="GUF256" s="320"/>
      <c r="GUG256" s="330"/>
      <c r="GUH256" s="331"/>
      <c r="GUI256" s="328"/>
      <c r="GUJ256" s="320"/>
      <c r="GUK256" s="330"/>
      <c r="GUL256" s="331"/>
      <c r="GUM256" s="328"/>
      <c r="GUN256" s="320"/>
      <c r="GUO256" s="330"/>
      <c r="GUP256" s="331"/>
      <c r="GUQ256" s="328"/>
      <c r="GUR256" s="320"/>
      <c r="GUS256" s="330"/>
      <c r="GUT256" s="331"/>
      <c r="GUU256" s="328"/>
      <c r="GUV256" s="320"/>
      <c r="GUW256" s="330"/>
      <c r="GUX256" s="331"/>
      <c r="GUY256" s="328"/>
      <c r="GUZ256" s="320"/>
      <c r="GVA256" s="330"/>
      <c r="GVB256" s="331"/>
      <c r="GVC256" s="328"/>
      <c r="GVD256" s="320"/>
      <c r="GVE256" s="330"/>
      <c r="GVF256" s="331"/>
      <c r="GVG256" s="328"/>
      <c r="GVH256" s="320"/>
      <c r="GVI256" s="330"/>
      <c r="GVJ256" s="331"/>
      <c r="GVK256" s="328"/>
      <c r="GVL256" s="320"/>
      <c r="GVM256" s="330"/>
      <c r="GVN256" s="331"/>
      <c r="GVO256" s="328"/>
      <c r="GVP256" s="320"/>
      <c r="GVQ256" s="330"/>
      <c r="GVR256" s="331"/>
      <c r="GVS256" s="328"/>
      <c r="GVT256" s="320"/>
      <c r="GVU256" s="330"/>
      <c r="GVV256" s="331"/>
      <c r="GVW256" s="328"/>
      <c r="GVX256" s="320"/>
      <c r="GVY256" s="330"/>
      <c r="GVZ256" s="331"/>
      <c r="GWA256" s="328"/>
      <c r="GWB256" s="320"/>
      <c r="GWC256" s="330"/>
      <c r="GWD256" s="331"/>
      <c r="GWE256" s="328"/>
      <c r="GWF256" s="320"/>
      <c r="GWG256" s="330"/>
      <c r="GWH256" s="331"/>
      <c r="GWI256" s="328"/>
      <c r="GWJ256" s="320"/>
      <c r="GWK256" s="330"/>
      <c r="GWL256" s="331"/>
      <c r="GWM256" s="328"/>
      <c r="GWN256" s="320"/>
      <c r="GWO256" s="330"/>
      <c r="GWP256" s="331"/>
      <c r="GWQ256" s="328"/>
      <c r="GWR256" s="320"/>
      <c r="GWS256" s="330"/>
      <c r="GWT256" s="331"/>
      <c r="GWU256" s="328"/>
      <c r="GWV256" s="320"/>
      <c r="GWW256" s="330"/>
      <c r="GWX256" s="331"/>
      <c r="GWY256" s="328"/>
      <c r="GWZ256" s="320"/>
      <c r="GXA256" s="330"/>
      <c r="GXB256" s="331"/>
      <c r="GXC256" s="328"/>
      <c r="GXD256" s="320"/>
      <c r="GXE256" s="330"/>
      <c r="GXF256" s="331"/>
      <c r="GXG256" s="328"/>
      <c r="GXH256" s="320"/>
      <c r="GXI256" s="330"/>
      <c r="GXJ256" s="331"/>
      <c r="GXK256" s="328"/>
      <c r="GXL256" s="320"/>
      <c r="GXM256" s="330"/>
      <c r="GXN256" s="331"/>
      <c r="GXO256" s="328"/>
      <c r="GXP256" s="320"/>
      <c r="GXQ256" s="330"/>
      <c r="GXR256" s="331"/>
      <c r="GXS256" s="328"/>
      <c r="GXT256" s="320"/>
      <c r="GXU256" s="330"/>
      <c r="GXV256" s="331"/>
      <c r="GXW256" s="328"/>
      <c r="GXX256" s="320"/>
      <c r="GXY256" s="330"/>
      <c r="GXZ256" s="331"/>
      <c r="GYA256" s="328"/>
      <c r="GYB256" s="320"/>
      <c r="GYC256" s="330"/>
      <c r="GYD256" s="331"/>
      <c r="GYE256" s="328"/>
      <c r="GYF256" s="320"/>
      <c r="GYG256" s="330"/>
      <c r="GYH256" s="331"/>
      <c r="GYI256" s="328"/>
      <c r="GYJ256" s="320"/>
      <c r="GYK256" s="330"/>
      <c r="GYL256" s="331"/>
      <c r="GYM256" s="328"/>
      <c r="GYN256" s="320"/>
      <c r="GYO256" s="330"/>
      <c r="GYP256" s="331"/>
      <c r="GYQ256" s="328"/>
      <c r="GYR256" s="320"/>
      <c r="GYS256" s="330"/>
      <c r="GYT256" s="331"/>
      <c r="GYU256" s="328"/>
      <c r="GYV256" s="320"/>
      <c r="GYW256" s="330"/>
      <c r="GYX256" s="331"/>
      <c r="GYY256" s="328"/>
      <c r="GYZ256" s="320"/>
      <c r="GZA256" s="330"/>
      <c r="GZB256" s="331"/>
      <c r="GZC256" s="328"/>
      <c r="GZD256" s="320"/>
      <c r="GZE256" s="330"/>
      <c r="GZF256" s="331"/>
      <c r="GZG256" s="328"/>
      <c r="GZH256" s="320"/>
      <c r="GZI256" s="330"/>
      <c r="GZJ256" s="331"/>
      <c r="GZK256" s="328"/>
      <c r="GZL256" s="320"/>
      <c r="GZM256" s="330"/>
      <c r="GZN256" s="331"/>
      <c r="GZO256" s="328"/>
      <c r="GZP256" s="320"/>
      <c r="GZQ256" s="330"/>
      <c r="GZR256" s="331"/>
      <c r="GZS256" s="328"/>
      <c r="GZT256" s="320"/>
      <c r="GZU256" s="330"/>
      <c r="GZV256" s="331"/>
      <c r="GZW256" s="328"/>
      <c r="GZX256" s="320"/>
      <c r="GZY256" s="330"/>
      <c r="GZZ256" s="331"/>
      <c r="HAA256" s="328"/>
      <c r="HAB256" s="320"/>
      <c r="HAC256" s="330"/>
      <c r="HAD256" s="331"/>
      <c r="HAE256" s="328"/>
      <c r="HAF256" s="320"/>
      <c r="HAG256" s="330"/>
      <c r="HAH256" s="331"/>
      <c r="HAI256" s="328"/>
      <c r="HAJ256" s="320"/>
      <c r="HAK256" s="330"/>
      <c r="HAL256" s="331"/>
      <c r="HAM256" s="328"/>
      <c r="HAN256" s="320"/>
      <c r="HAO256" s="330"/>
      <c r="HAP256" s="331"/>
      <c r="HAQ256" s="328"/>
      <c r="HAR256" s="320"/>
      <c r="HAS256" s="330"/>
      <c r="HAT256" s="331"/>
      <c r="HAU256" s="328"/>
      <c r="HAV256" s="320"/>
      <c r="HAW256" s="330"/>
      <c r="HAX256" s="331"/>
      <c r="HAY256" s="328"/>
      <c r="HAZ256" s="320"/>
      <c r="HBA256" s="330"/>
      <c r="HBB256" s="331"/>
      <c r="HBC256" s="328"/>
      <c r="HBD256" s="320"/>
      <c r="HBE256" s="330"/>
      <c r="HBF256" s="331"/>
      <c r="HBG256" s="328"/>
      <c r="HBH256" s="320"/>
      <c r="HBI256" s="330"/>
      <c r="HBJ256" s="331"/>
      <c r="HBK256" s="328"/>
      <c r="HBL256" s="320"/>
      <c r="HBM256" s="330"/>
      <c r="HBN256" s="331"/>
      <c r="HBO256" s="328"/>
      <c r="HBP256" s="320"/>
      <c r="HBQ256" s="330"/>
      <c r="HBR256" s="331"/>
      <c r="HBS256" s="328"/>
      <c r="HBT256" s="320"/>
      <c r="HBU256" s="330"/>
      <c r="HBV256" s="331"/>
      <c r="HBW256" s="328"/>
      <c r="HBX256" s="320"/>
      <c r="HBY256" s="330"/>
      <c r="HBZ256" s="331"/>
      <c r="HCA256" s="328"/>
      <c r="HCB256" s="320"/>
      <c r="HCC256" s="330"/>
      <c r="HCD256" s="331"/>
      <c r="HCE256" s="328"/>
      <c r="HCF256" s="320"/>
      <c r="HCG256" s="330"/>
      <c r="HCH256" s="331"/>
      <c r="HCI256" s="328"/>
      <c r="HCJ256" s="320"/>
      <c r="HCK256" s="330"/>
      <c r="HCL256" s="331"/>
      <c r="HCM256" s="328"/>
      <c r="HCN256" s="320"/>
      <c r="HCO256" s="330"/>
      <c r="HCP256" s="331"/>
      <c r="HCQ256" s="328"/>
      <c r="HCR256" s="320"/>
      <c r="HCS256" s="330"/>
      <c r="HCT256" s="331"/>
      <c r="HCU256" s="328"/>
      <c r="HCV256" s="320"/>
      <c r="HCW256" s="330"/>
      <c r="HCX256" s="331"/>
      <c r="HCY256" s="328"/>
      <c r="HCZ256" s="320"/>
      <c r="HDA256" s="330"/>
      <c r="HDB256" s="331"/>
      <c r="HDC256" s="328"/>
      <c r="HDD256" s="320"/>
      <c r="HDE256" s="330"/>
      <c r="HDF256" s="331"/>
      <c r="HDG256" s="328"/>
      <c r="HDH256" s="320"/>
      <c r="HDI256" s="330"/>
      <c r="HDJ256" s="331"/>
      <c r="HDK256" s="328"/>
      <c r="HDL256" s="320"/>
      <c r="HDM256" s="330"/>
      <c r="HDN256" s="331"/>
      <c r="HDO256" s="328"/>
      <c r="HDP256" s="320"/>
      <c r="HDQ256" s="330"/>
      <c r="HDR256" s="331"/>
      <c r="HDS256" s="328"/>
      <c r="HDT256" s="320"/>
      <c r="HDU256" s="330"/>
      <c r="HDV256" s="331"/>
      <c r="HDW256" s="328"/>
      <c r="HDX256" s="320"/>
      <c r="HDY256" s="330"/>
      <c r="HDZ256" s="331"/>
      <c r="HEA256" s="328"/>
      <c r="HEB256" s="320"/>
      <c r="HEC256" s="330"/>
      <c r="HED256" s="331"/>
      <c r="HEE256" s="328"/>
      <c r="HEF256" s="320"/>
      <c r="HEG256" s="330"/>
      <c r="HEH256" s="331"/>
      <c r="HEI256" s="328"/>
      <c r="HEJ256" s="320"/>
      <c r="HEK256" s="330"/>
      <c r="HEL256" s="331"/>
      <c r="HEM256" s="328"/>
      <c r="HEN256" s="320"/>
      <c r="HEO256" s="330"/>
      <c r="HEP256" s="331"/>
      <c r="HEQ256" s="328"/>
      <c r="HER256" s="320"/>
      <c r="HES256" s="330"/>
      <c r="HET256" s="331"/>
      <c r="HEU256" s="328"/>
      <c r="HEV256" s="320"/>
      <c r="HEW256" s="330"/>
      <c r="HEX256" s="331"/>
      <c r="HEY256" s="328"/>
      <c r="HEZ256" s="320"/>
      <c r="HFA256" s="330"/>
      <c r="HFB256" s="331"/>
      <c r="HFC256" s="328"/>
      <c r="HFD256" s="320"/>
      <c r="HFE256" s="330"/>
      <c r="HFF256" s="331"/>
      <c r="HFG256" s="328"/>
      <c r="HFH256" s="320"/>
      <c r="HFI256" s="330"/>
      <c r="HFJ256" s="331"/>
      <c r="HFK256" s="328"/>
      <c r="HFL256" s="320"/>
      <c r="HFM256" s="330"/>
      <c r="HFN256" s="331"/>
      <c r="HFO256" s="328"/>
      <c r="HFP256" s="320"/>
      <c r="HFQ256" s="330"/>
      <c r="HFR256" s="331"/>
      <c r="HFS256" s="328"/>
      <c r="HFT256" s="320"/>
      <c r="HFU256" s="330"/>
      <c r="HFV256" s="331"/>
      <c r="HFW256" s="328"/>
      <c r="HFX256" s="320"/>
      <c r="HFY256" s="330"/>
      <c r="HFZ256" s="331"/>
      <c r="HGA256" s="328"/>
      <c r="HGB256" s="320"/>
      <c r="HGC256" s="330"/>
      <c r="HGD256" s="331"/>
      <c r="HGE256" s="328"/>
      <c r="HGF256" s="320"/>
      <c r="HGG256" s="330"/>
      <c r="HGH256" s="331"/>
      <c r="HGI256" s="328"/>
      <c r="HGJ256" s="320"/>
      <c r="HGK256" s="330"/>
      <c r="HGL256" s="331"/>
      <c r="HGM256" s="328"/>
      <c r="HGN256" s="320"/>
      <c r="HGO256" s="330"/>
      <c r="HGP256" s="331"/>
      <c r="HGQ256" s="328"/>
      <c r="HGR256" s="320"/>
      <c r="HGS256" s="330"/>
      <c r="HGT256" s="331"/>
      <c r="HGU256" s="328"/>
      <c r="HGV256" s="320"/>
      <c r="HGW256" s="330"/>
      <c r="HGX256" s="331"/>
      <c r="HGY256" s="328"/>
      <c r="HGZ256" s="320"/>
      <c r="HHA256" s="330"/>
      <c r="HHB256" s="331"/>
      <c r="HHC256" s="328"/>
      <c r="HHD256" s="320"/>
      <c r="HHE256" s="330"/>
      <c r="HHF256" s="331"/>
      <c r="HHG256" s="328"/>
      <c r="HHH256" s="320"/>
      <c r="HHI256" s="330"/>
      <c r="HHJ256" s="331"/>
      <c r="HHK256" s="328"/>
      <c r="HHL256" s="320"/>
      <c r="HHM256" s="330"/>
      <c r="HHN256" s="331"/>
      <c r="HHO256" s="328"/>
      <c r="HHP256" s="320"/>
      <c r="HHQ256" s="330"/>
      <c r="HHR256" s="331"/>
      <c r="HHS256" s="328"/>
      <c r="HHT256" s="320"/>
      <c r="HHU256" s="330"/>
      <c r="HHV256" s="331"/>
      <c r="HHW256" s="328"/>
      <c r="HHX256" s="320"/>
      <c r="HHY256" s="330"/>
      <c r="HHZ256" s="331"/>
      <c r="HIA256" s="328"/>
      <c r="HIB256" s="320"/>
      <c r="HIC256" s="330"/>
      <c r="HID256" s="331"/>
      <c r="HIE256" s="328"/>
      <c r="HIF256" s="320"/>
      <c r="HIG256" s="330"/>
      <c r="HIH256" s="331"/>
      <c r="HII256" s="328"/>
      <c r="HIJ256" s="320"/>
      <c r="HIK256" s="330"/>
      <c r="HIL256" s="331"/>
      <c r="HIM256" s="328"/>
      <c r="HIN256" s="320"/>
      <c r="HIO256" s="330"/>
      <c r="HIP256" s="331"/>
      <c r="HIQ256" s="328"/>
      <c r="HIR256" s="320"/>
      <c r="HIS256" s="330"/>
      <c r="HIT256" s="331"/>
      <c r="HIU256" s="328"/>
      <c r="HIV256" s="320"/>
      <c r="HIW256" s="330"/>
      <c r="HIX256" s="331"/>
      <c r="HIY256" s="328"/>
      <c r="HIZ256" s="320"/>
      <c r="HJA256" s="330"/>
      <c r="HJB256" s="331"/>
      <c r="HJC256" s="328"/>
      <c r="HJD256" s="320"/>
      <c r="HJE256" s="330"/>
      <c r="HJF256" s="331"/>
      <c r="HJG256" s="328"/>
      <c r="HJH256" s="320"/>
      <c r="HJI256" s="330"/>
      <c r="HJJ256" s="331"/>
      <c r="HJK256" s="328"/>
      <c r="HJL256" s="320"/>
      <c r="HJM256" s="330"/>
      <c r="HJN256" s="331"/>
      <c r="HJO256" s="328"/>
      <c r="HJP256" s="320"/>
      <c r="HJQ256" s="330"/>
      <c r="HJR256" s="331"/>
      <c r="HJS256" s="328"/>
      <c r="HJT256" s="320"/>
      <c r="HJU256" s="330"/>
      <c r="HJV256" s="331"/>
      <c r="HJW256" s="328"/>
      <c r="HJX256" s="320"/>
      <c r="HJY256" s="330"/>
      <c r="HJZ256" s="331"/>
      <c r="HKA256" s="328"/>
      <c r="HKB256" s="320"/>
      <c r="HKC256" s="330"/>
      <c r="HKD256" s="331"/>
      <c r="HKE256" s="328"/>
      <c r="HKF256" s="320"/>
      <c r="HKG256" s="330"/>
      <c r="HKH256" s="331"/>
      <c r="HKI256" s="328"/>
      <c r="HKJ256" s="320"/>
      <c r="HKK256" s="330"/>
      <c r="HKL256" s="331"/>
      <c r="HKM256" s="328"/>
      <c r="HKN256" s="320"/>
      <c r="HKO256" s="330"/>
      <c r="HKP256" s="331"/>
      <c r="HKQ256" s="328"/>
      <c r="HKR256" s="320"/>
      <c r="HKS256" s="330"/>
      <c r="HKT256" s="331"/>
      <c r="HKU256" s="328"/>
      <c r="HKV256" s="320"/>
      <c r="HKW256" s="330"/>
      <c r="HKX256" s="331"/>
      <c r="HKY256" s="328"/>
      <c r="HKZ256" s="320"/>
      <c r="HLA256" s="330"/>
      <c r="HLB256" s="331"/>
      <c r="HLC256" s="328"/>
      <c r="HLD256" s="320"/>
      <c r="HLE256" s="330"/>
      <c r="HLF256" s="331"/>
      <c r="HLG256" s="328"/>
      <c r="HLH256" s="320"/>
      <c r="HLI256" s="330"/>
      <c r="HLJ256" s="331"/>
      <c r="HLK256" s="328"/>
      <c r="HLL256" s="320"/>
      <c r="HLM256" s="330"/>
      <c r="HLN256" s="331"/>
      <c r="HLO256" s="328"/>
      <c r="HLP256" s="320"/>
      <c r="HLQ256" s="330"/>
      <c r="HLR256" s="331"/>
      <c r="HLS256" s="328"/>
      <c r="HLT256" s="320"/>
      <c r="HLU256" s="330"/>
      <c r="HLV256" s="331"/>
      <c r="HLW256" s="328"/>
      <c r="HLX256" s="320"/>
      <c r="HLY256" s="330"/>
      <c r="HLZ256" s="331"/>
      <c r="HMA256" s="328"/>
      <c r="HMB256" s="320"/>
      <c r="HMC256" s="330"/>
      <c r="HMD256" s="331"/>
      <c r="HME256" s="328"/>
      <c r="HMF256" s="320"/>
      <c r="HMG256" s="330"/>
      <c r="HMH256" s="331"/>
      <c r="HMI256" s="328"/>
      <c r="HMJ256" s="320"/>
      <c r="HMK256" s="330"/>
      <c r="HML256" s="331"/>
      <c r="HMM256" s="328"/>
      <c r="HMN256" s="320"/>
      <c r="HMO256" s="330"/>
      <c r="HMP256" s="331"/>
      <c r="HMQ256" s="328"/>
      <c r="HMR256" s="320"/>
      <c r="HMS256" s="330"/>
      <c r="HMT256" s="331"/>
      <c r="HMU256" s="328"/>
      <c r="HMV256" s="320"/>
      <c r="HMW256" s="330"/>
      <c r="HMX256" s="331"/>
      <c r="HMY256" s="328"/>
      <c r="HMZ256" s="320"/>
      <c r="HNA256" s="330"/>
      <c r="HNB256" s="331"/>
      <c r="HNC256" s="328"/>
      <c r="HND256" s="320"/>
      <c r="HNE256" s="330"/>
      <c r="HNF256" s="331"/>
      <c r="HNG256" s="328"/>
      <c r="HNH256" s="320"/>
      <c r="HNI256" s="330"/>
      <c r="HNJ256" s="331"/>
      <c r="HNK256" s="328"/>
      <c r="HNL256" s="320"/>
      <c r="HNM256" s="330"/>
      <c r="HNN256" s="331"/>
      <c r="HNO256" s="328"/>
      <c r="HNP256" s="320"/>
      <c r="HNQ256" s="330"/>
      <c r="HNR256" s="331"/>
      <c r="HNS256" s="328"/>
      <c r="HNT256" s="320"/>
      <c r="HNU256" s="330"/>
      <c r="HNV256" s="331"/>
      <c r="HNW256" s="328"/>
      <c r="HNX256" s="320"/>
      <c r="HNY256" s="330"/>
      <c r="HNZ256" s="331"/>
      <c r="HOA256" s="328"/>
      <c r="HOB256" s="320"/>
      <c r="HOC256" s="330"/>
      <c r="HOD256" s="331"/>
      <c r="HOE256" s="328"/>
      <c r="HOF256" s="320"/>
      <c r="HOG256" s="330"/>
      <c r="HOH256" s="331"/>
      <c r="HOI256" s="328"/>
      <c r="HOJ256" s="320"/>
      <c r="HOK256" s="330"/>
      <c r="HOL256" s="331"/>
      <c r="HOM256" s="328"/>
      <c r="HON256" s="320"/>
      <c r="HOO256" s="330"/>
      <c r="HOP256" s="331"/>
      <c r="HOQ256" s="328"/>
      <c r="HOR256" s="320"/>
      <c r="HOS256" s="330"/>
      <c r="HOT256" s="331"/>
      <c r="HOU256" s="328"/>
      <c r="HOV256" s="320"/>
      <c r="HOW256" s="330"/>
      <c r="HOX256" s="331"/>
      <c r="HOY256" s="328"/>
      <c r="HOZ256" s="320"/>
      <c r="HPA256" s="330"/>
      <c r="HPB256" s="331"/>
      <c r="HPC256" s="328"/>
      <c r="HPD256" s="320"/>
      <c r="HPE256" s="330"/>
      <c r="HPF256" s="331"/>
      <c r="HPG256" s="328"/>
      <c r="HPH256" s="320"/>
      <c r="HPI256" s="330"/>
      <c r="HPJ256" s="331"/>
      <c r="HPK256" s="328"/>
      <c r="HPL256" s="320"/>
      <c r="HPM256" s="330"/>
      <c r="HPN256" s="331"/>
      <c r="HPO256" s="328"/>
      <c r="HPP256" s="320"/>
      <c r="HPQ256" s="330"/>
      <c r="HPR256" s="331"/>
      <c r="HPS256" s="328"/>
      <c r="HPT256" s="320"/>
      <c r="HPU256" s="330"/>
      <c r="HPV256" s="331"/>
      <c r="HPW256" s="328"/>
      <c r="HPX256" s="320"/>
      <c r="HPY256" s="330"/>
      <c r="HPZ256" s="331"/>
      <c r="HQA256" s="328"/>
      <c r="HQB256" s="320"/>
      <c r="HQC256" s="330"/>
      <c r="HQD256" s="331"/>
      <c r="HQE256" s="328"/>
      <c r="HQF256" s="320"/>
      <c r="HQG256" s="330"/>
      <c r="HQH256" s="331"/>
      <c r="HQI256" s="328"/>
      <c r="HQJ256" s="320"/>
      <c r="HQK256" s="330"/>
      <c r="HQL256" s="331"/>
      <c r="HQM256" s="328"/>
      <c r="HQN256" s="320"/>
      <c r="HQO256" s="330"/>
      <c r="HQP256" s="331"/>
      <c r="HQQ256" s="328"/>
      <c r="HQR256" s="320"/>
      <c r="HQS256" s="330"/>
      <c r="HQT256" s="331"/>
      <c r="HQU256" s="328"/>
      <c r="HQV256" s="320"/>
      <c r="HQW256" s="330"/>
      <c r="HQX256" s="331"/>
      <c r="HQY256" s="328"/>
      <c r="HQZ256" s="320"/>
      <c r="HRA256" s="330"/>
      <c r="HRB256" s="331"/>
      <c r="HRC256" s="328"/>
      <c r="HRD256" s="320"/>
      <c r="HRE256" s="330"/>
      <c r="HRF256" s="331"/>
      <c r="HRG256" s="328"/>
      <c r="HRH256" s="320"/>
      <c r="HRI256" s="330"/>
      <c r="HRJ256" s="331"/>
      <c r="HRK256" s="328"/>
      <c r="HRL256" s="320"/>
      <c r="HRM256" s="330"/>
      <c r="HRN256" s="331"/>
      <c r="HRO256" s="328"/>
      <c r="HRP256" s="320"/>
      <c r="HRQ256" s="330"/>
      <c r="HRR256" s="331"/>
      <c r="HRS256" s="328"/>
      <c r="HRT256" s="320"/>
      <c r="HRU256" s="330"/>
      <c r="HRV256" s="331"/>
      <c r="HRW256" s="328"/>
      <c r="HRX256" s="320"/>
      <c r="HRY256" s="330"/>
      <c r="HRZ256" s="331"/>
      <c r="HSA256" s="328"/>
      <c r="HSB256" s="320"/>
      <c r="HSC256" s="330"/>
      <c r="HSD256" s="331"/>
      <c r="HSE256" s="328"/>
      <c r="HSF256" s="320"/>
      <c r="HSG256" s="330"/>
      <c r="HSH256" s="331"/>
      <c r="HSI256" s="328"/>
      <c r="HSJ256" s="320"/>
      <c r="HSK256" s="330"/>
      <c r="HSL256" s="331"/>
      <c r="HSM256" s="328"/>
      <c r="HSN256" s="320"/>
      <c r="HSO256" s="330"/>
      <c r="HSP256" s="331"/>
      <c r="HSQ256" s="328"/>
      <c r="HSR256" s="320"/>
      <c r="HSS256" s="330"/>
      <c r="HST256" s="331"/>
      <c r="HSU256" s="328"/>
      <c r="HSV256" s="320"/>
      <c r="HSW256" s="330"/>
      <c r="HSX256" s="331"/>
      <c r="HSY256" s="328"/>
      <c r="HSZ256" s="320"/>
      <c r="HTA256" s="330"/>
      <c r="HTB256" s="331"/>
      <c r="HTC256" s="328"/>
      <c r="HTD256" s="320"/>
      <c r="HTE256" s="330"/>
      <c r="HTF256" s="331"/>
      <c r="HTG256" s="328"/>
      <c r="HTH256" s="320"/>
      <c r="HTI256" s="330"/>
      <c r="HTJ256" s="331"/>
      <c r="HTK256" s="328"/>
      <c r="HTL256" s="320"/>
      <c r="HTM256" s="330"/>
      <c r="HTN256" s="331"/>
      <c r="HTO256" s="328"/>
      <c r="HTP256" s="320"/>
      <c r="HTQ256" s="330"/>
      <c r="HTR256" s="331"/>
      <c r="HTS256" s="328"/>
      <c r="HTT256" s="320"/>
      <c r="HTU256" s="330"/>
      <c r="HTV256" s="331"/>
      <c r="HTW256" s="328"/>
      <c r="HTX256" s="320"/>
      <c r="HTY256" s="330"/>
      <c r="HTZ256" s="331"/>
      <c r="HUA256" s="328"/>
      <c r="HUB256" s="320"/>
      <c r="HUC256" s="330"/>
      <c r="HUD256" s="331"/>
      <c r="HUE256" s="328"/>
      <c r="HUF256" s="320"/>
      <c r="HUG256" s="330"/>
      <c r="HUH256" s="331"/>
      <c r="HUI256" s="328"/>
      <c r="HUJ256" s="320"/>
      <c r="HUK256" s="330"/>
      <c r="HUL256" s="331"/>
      <c r="HUM256" s="328"/>
      <c r="HUN256" s="320"/>
      <c r="HUO256" s="330"/>
      <c r="HUP256" s="331"/>
      <c r="HUQ256" s="328"/>
      <c r="HUR256" s="320"/>
      <c r="HUS256" s="330"/>
      <c r="HUT256" s="331"/>
      <c r="HUU256" s="328"/>
      <c r="HUV256" s="320"/>
      <c r="HUW256" s="330"/>
      <c r="HUX256" s="331"/>
      <c r="HUY256" s="328"/>
      <c r="HUZ256" s="320"/>
      <c r="HVA256" s="330"/>
      <c r="HVB256" s="331"/>
      <c r="HVC256" s="328"/>
      <c r="HVD256" s="320"/>
      <c r="HVE256" s="330"/>
      <c r="HVF256" s="331"/>
      <c r="HVG256" s="328"/>
      <c r="HVH256" s="320"/>
      <c r="HVI256" s="330"/>
      <c r="HVJ256" s="331"/>
      <c r="HVK256" s="328"/>
      <c r="HVL256" s="320"/>
      <c r="HVM256" s="330"/>
      <c r="HVN256" s="331"/>
      <c r="HVO256" s="328"/>
      <c r="HVP256" s="320"/>
      <c r="HVQ256" s="330"/>
      <c r="HVR256" s="331"/>
      <c r="HVS256" s="328"/>
      <c r="HVT256" s="320"/>
      <c r="HVU256" s="330"/>
      <c r="HVV256" s="331"/>
      <c r="HVW256" s="328"/>
      <c r="HVX256" s="320"/>
      <c r="HVY256" s="330"/>
      <c r="HVZ256" s="331"/>
      <c r="HWA256" s="328"/>
      <c r="HWB256" s="320"/>
      <c r="HWC256" s="330"/>
      <c r="HWD256" s="331"/>
      <c r="HWE256" s="328"/>
      <c r="HWF256" s="320"/>
      <c r="HWG256" s="330"/>
      <c r="HWH256" s="331"/>
      <c r="HWI256" s="328"/>
      <c r="HWJ256" s="320"/>
      <c r="HWK256" s="330"/>
      <c r="HWL256" s="331"/>
      <c r="HWM256" s="328"/>
      <c r="HWN256" s="320"/>
      <c r="HWO256" s="330"/>
      <c r="HWP256" s="331"/>
      <c r="HWQ256" s="328"/>
      <c r="HWR256" s="320"/>
      <c r="HWS256" s="330"/>
      <c r="HWT256" s="331"/>
      <c r="HWU256" s="328"/>
      <c r="HWV256" s="320"/>
      <c r="HWW256" s="330"/>
      <c r="HWX256" s="331"/>
      <c r="HWY256" s="328"/>
      <c r="HWZ256" s="320"/>
      <c r="HXA256" s="330"/>
      <c r="HXB256" s="331"/>
      <c r="HXC256" s="328"/>
      <c r="HXD256" s="320"/>
      <c r="HXE256" s="330"/>
      <c r="HXF256" s="331"/>
      <c r="HXG256" s="328"/>
      <c r="HXH256" s="320"/>
      <c r="HXI256" s="330"/>
      <c r="HXJ256" s="331"/>
      <c r="HXK256" s="328"/>
      <c r="HXL256" s="320"/>
      <c r="HXM256" s="330"/>
      <c r="HXN256" s="331"/>
      <c r="HXO256" s="328"/>
      <c r="HXP256" s="320"/>
      <c r="HXQ256" s="330"/>
      <c r="HXR256" s="331"/>
      <c r="HXS256" s="328"/>
      <c r="HXT256" s="320"/>
      <c r="HXU256" s="330"/>
      <c r="HXV256" s="331"/>
      <c r="HXW256" s="328"/>
      <c r="HXX256" s="320"/>
      <c r="HXY256" s="330"/>
      <c r="HXZ256" s="331"/>
      <c r="HYA256" s="328"/>
      <c r="HYB256" s="320"/>
      <c r="HYC256" s="330"/>
      <c r="HYD256" s="331"/>
      <c r="HYE256" s="328"/>
      <c r="HYF256" s="320"/>
      <c r="HYG256" s="330"/>
      <c r="HYH256" s="331"/>
      <c r="HYI256" s="328"/>
      <c r="HYJ256" s="320"/>
      <c r="HYK256" s="330"/>
      <c r="HYL256" s="331"/>
      <c r="HYM256" s="328"/>
      <c r="HYN256" s="320"/>
      <c r="HYO256" s="330"/>
      <c r="HYP256" s="331"/>
      <c r="HYQ256" s="328"/>
      <c r="HYR256" s="320"/>
      <c r="HYS256" s="330"/>
      <c r="HYT256" s="331"/>
      <c r="HYU256" s="328"/>
      <c r="HYV256" s="320"/>
      <c r="HYW256" s="330"/>
      <c r="HYX256" s="331"/>
      <c r="HYY256" s="328"/>
      <c r="HYZ256" s="320"/>
      <c r="HZA256" s="330"/>
      <c r="HZB256" s="331"/>
      <c r="HZC256" s="328"/>
      <c r="HZD256" s="320"/>
      <c r="HZE256" s="330"/>
      <c r="HZF256" s="331"/>
      <c r="HZG256" s="328"/>
      <c r="HZH256" s="320"/>
      <c r="HZI256" s="330"/>
      <c r="HZJ256" s="331"/>
      <c r="HZK256" s="328"/>
      <c r="HZL256" s="320"/>
      <c r="HZM256" s="330"/>
      <c r="HZN256" s="331"/>
      <c r="HZO256" s="328"/>
      <c r="HZP256" s="320"/>
      <c r="HZQ256" s="330"/>
      <c r="HZR256" s="331"/>
      <c r="HZS256" s="328"/>
      <c r="HZT256" s="320"/>
      <c r="HZU256" s="330"/>
      <c r="HZV256" s="331"/>
      <c r="HZW256" s="328"/>
      <c r="HZX256" s="320"/>
      <c r="HZY256" s="330"/>
      <c r="HZZ256" s="331"/>
      <c r="IAA256" s="328"/>
      <c r="IAB256" s="320"/>
      <c r="IAC256" s="330"/>
      <c r="IAD256" s="331"/>
      <c r="IAE256" s="328"/>
      <c r="IAF256" s="320"/>
      <c r="IAG256" s="330"/>
      <c r="IAH256" s="331"/>
      <c r="IAI256" s="328"/>
      <c r="IAJ256" s="320"/>
      <c r="IAK256" s="330"/>
      <c r="IAL256" s="331"/>
      <c r="IAM256" s="328"/>
      <c r="IAN256" s="320"/>
      <c r="IAO256" s="330"/>
      <c r="IAP256" s="331"/>
      <c r="IAQ256" s="328"/>
      <c r="IAR256" s="320"/>
      <c r="IAS256" s="330"/>
      <c r="IAT256" s="331"/>
      <c r="IAU256" s="328"/>
      <c r="IAV256" s="320"/>
      <c r="IAW256" s="330"/>
      <c r="IAX256" s="331"/>
      <c r="IAY256" s="328"/>
      <c r="IAZ256" s="320"/>
      <c r="IBA256" s="330"/>
      <c r="IBB256" s="331"/>
      <c r="IBC256" s="328"/>
      <c r="IBD256" s="320"/>
      <c r="IBE256" s="330"/>
      <c r="IBF256" s="331"/>
      <c r="IBG256" s="328"/>
      <c r="IBH256" s="320"/>
      <c r="IBI256" s="330"/>
      <c r="IBJ256" s="331"/>
      <c r="IBK256" s="328"/>
      <c r="IBL256" s="320"/>
      <c r="IBM256" s="330"/>
      <c r="IBN256" s="331"/>
      <c r="IBO256" s="328"/>
      <c r="IBP256" s="320"/>
      <c r="IBQ256" s="330"/>
      <c r="IBR256" s="331"/>
      <c r="IBS256" s="328"/>
      <c r="IBT256" s="320"/>
      <c r="IBU256" s="330"/>
      <c r="IBV256" s="331"/>
      <c r="IBW256" s="328"/>
      <c r="IBX256" s="320"/>
      <c r="IBY256" s="330"/>
      <c r="IBZ256" s="331"/>
      <c r="ICA256" s="328"/>
      <c r="ICB256" s="320"/>
      <c r="ICC256" s="330"/>
      <c r="ICD256" s="331"/>
      <c r="ICE256" s="328"/>
      <c r="ICF256" s="320"/>
      <c r="ICG256" s="330"/>
      <c r="ICH256" s="331"/>
      <c r="ICI256" s="328"/>
      <c r="ICJ256" s="320"/>
      <c r="ICK256" s="330"/>
      <c r="ICL256" s="331"/>
      <c r="ICM256" s="328"/>
      <c r="ICN256" s="320"/>
      <c r="ICO256" s="330"/>
      <c r="ICP256" s="331"/>
      <c r="ICQ256" s="328"/>
      <c r="ICR256" s="320"/>
      <c r="ICS256" s="330"/>
      <c r="ICT256" s="331"/>
      <c r="ICU256" s="328"/>
      <c r="ICV256" s="320"/>
      <c r="ICW256" s="330"/>
      <c r="ICX256" s="331"/>
      <c r="ICY256" s="328"/>
      <c r="ICZ256" s="320"/>
      <c r="IDA256" s="330"/>
      <c r="IDB256" s="331"/>
      <c r="IDC256" s="328"/>
      <c r="IDD256" s="320"/>
      <c r="IDE256" s="330"/>
      <c r="IDF256" s="331"/>
      <c r="IDG256" s="328"/>
      <c r="IDH256" s="320"/>
      <c r="IDI256" s="330"/>
      <c r="IDJ256" s="331"/>
      <c r="IDK256" s="328"/>
      <c r="IDL256" s="320"/>
      <c r="IDM256" s="330"/>
      <c r="IDN256" s="331"/>
      <c r="IDO256" s="328"/>
      <c r="IDP256" s="320"/>
      <c r="IDQ256" s="330"/>
      <c r="IDR256" s="331"/>
      <c r="IDS256" s="328"/>
      <c r="IDT256" s="320"/>
      <c r="IDU256" s="330"/>
      <c r="IDV256" s="331"/>
      <c r="IDW256" s="328"/>
      <c r="IDX256" s="320"/>
      <c r="IDY256" s="330"/>
      <c r="IDZ256" s="331"/>
      <c r="IEA256" s="328"/>
      <c r="IEB256" s="320"/>
      <c r="IEC256" s="330"/>
      <c r="IED256" s="331"/>
      <c r="IEE256" s="328"/>
      <c r="IEF256" s="320"/>
      <c r="IEG256" s="330"/>
      <c r="IEH256" s="331"/>
      <c r="IEI256" s="328"/>
      <c r="IEJ256" s="320"/>
      <c r="IEK256" s="330"/>
      <c r="IEL256" s="331"/>
      <c r="IEM256" s="328"/>
      <c r="IEN256" s="320"/>
      <c r="IEO256" s="330"/>
      <c r="IEP256" s="331"/>
      <c r="IEQ256" s="328"/>
      <c r="IER256" s="320"/>
      <c r="IES256" s="330"/>
      <c r="IET256" s="331"/>
      <c r="IEU256" s="328"/>
      <c r="IEV256" s="320"/>
      <c r="IEW256" s="330"/>
      <c r="IEX256" s="331"/>
      <c r="IEY256" s="328"/>
      <c r="IEZ256" s="320"/>
      <c r="IFA256" s="330"/>
      <c r="IFB256" s="331"/>
      <c r="IFC256" s="328"/>
      <c r="IFD256" s="320"/>
      <c r="IFE256" s="330"/>
      <c r="IFF256" s="331"/>
      <c r="IFG256" s="328"/>
      <c r="IFH256" s="320"/>
      <c r="IFI256" s="330"/>
      <c r="IFJ256" s="331"/>
      <c r="IFK256" s="328"/>
      <c r="IFL256" s="320"/>
      <c r="IFM256" s="330"/>
      <c r="IFN256" s="331"/>
      <c r="IFO256" s="328"/>
      <c r="IFP256" s="320"/>
      <c r="IFQ256" s="330"/>
      <c r="IFR256" s="331"/>
      <c r="IFS256" s="328"/>
      <c r="IFT256" s="320"/>
      <c r="IFU256" s="330"/>
      <c r="IFV256" s="331"/>
      <c r="IFW256" s="328"/>
      <c r="IFX256" s="320"/>
      <c r="IFY256" s="330"/>
      <c r="IFZ256" s="331"/>
      <c r="IGA256" s="328"/>
      <c r="IGB256" s="320"/>
      <c r="IGC256" s="330"/>
      <c r="IGD256" s="331"/>
      <c r="IGE256" s="328"/>
      <c r="IGF256" s="320"/>
      <c r="IGG256" s="330"/>
      <c r="IGH256" s="331"/>
      <c r="IGI256" s="328"/>
      <c r="IGJ256" s="320"/>
      <c r="IGK256" s="330"/>
      <c r="IGL256" s="331"/>
      <c r="IGM256" s="328"/>
      <c r="IGN256" s="320"/>
      <c r="IGO256" s="330"/>
      <c r="IGP256" s="331"/>
      <c r="IGQ256" s="328"/>
      <c r="IGR256" s="320"/>
      <c r="IGS256" s="330"/>
      <c r="IGT256" s="331"/>
      <c r="IGU256" s="328"/>
      <c r="IGV256" s="320"/>
      <c r="IGW256" s="330"/>
      <c r="IGX256" s="331"/>
      <c r="IGY256" s="328"/>
      <c r="IGZ256" s="320"/>
      <c r="IHA256" s="330"/>
      <c r="IHB256" s="331"/>
      <c r="IHC256" s="328"/>
      <c r="IHD256" s="320"/>
      <c r="IHE256" s="330"/>
      <c r="IHF256" s="331"/>
      <c r="IHG256" s="328"/>
      <c r="IHH256" s="320"/>
      <c r="IHI256" s="330"/>
      <c r="IHJ256" s="331"/>
      <c r="IHK256" s="328"/>
      <c r="IHL256" s="320"/>
      <c r="IHM256" s="330"/>
      <c r="IHN256" s="331"/>
      <c r="IHO256" s="328"/>
      <c r="IHP256" s="320"/>
      <c r="IHQ256" s="330"/>
      <c r="IHR256" s="331"/>
      <c r="IHS256" s="328"/>
      <c r="IHT256" s="320"/>
      <c r="IHU256" s="330"/>
      <c r="IHV256" s="331"/>
      <c r="IHW256" s="328"/>
      <c r="IHX256" s="320"/>
      <c r="IHY256" s="330"/>
      <c r="IHZ256" s="331"/>
      <c r="IIA256" s="328"/>
      <c r="IIB256" s="320"/>
      <c r="IIC256" s="330"/>
      <c r="IID256" s="331"/>
      <c r="IIE256" s="328"/>
      <c r="IIF256" s="320"/>
      <c r="IIG256" s="330"/>
      <c r="IIH256" s="331"/>
      <c r="III256" s="328"/>
      <c r="IIJ256" s="320"/>
      <c r="IIK256" s="330"/>
      <c r="IIL256" s="331"/>
      <c r="IIM256" s="328"/>
      <c r="IIN256" s="320"/>
      <c r="IIO256" s="330"/>
      <c r="IIP256" s="331"/>
      <c r="IIQ256" s="328"/>
      <c r="IIR256" s="320"/>
      <c r="IIS256" s="330"/>
      <c r="IIT256" s="331"/>
      <c r="IIU256" s="328"/>
      <c r="IIV256" s="320"/>
      <c r="IIW256" s="330"/>
      <c r="IIX256" s="331"/>
      <c r="IIY256" s="328"/>
      <c r="IIZ256" s="320"/>
      <c r="IJA256" s="330"/>
      <c r="IJB256" s="331"/>
      <c r="IJC256" s="328"/>
      <c r="IJD256" s="320"/>
      <c r="IJE256" s="330"/>
      <c r="IJF256" s="331"/>
      <c r="IJG256" s="328"/>
      <c r="IJH256" s="320"/>
      <c r="IJI256" s="330"/>
      <c r="IJJ256" s="331"/>
      <c r="IJK256" s="328"/>
      <c r="IJL256" s="320"/>
      <c r="IJM256" s="330"/>
      <c r="IJN256" s="331"/>
      <c r="IJO256" s="328"/>
      <c r="IJP256" s="320"/>
      <c r="IJQ256" s="330"/>
      <c r="IJR256" s="331"/>
      <c r="IJS256" s="328"/>
      <c r="IJT256" s="320"/>
      <c r="IJU256" s="330"/>
      <c r="IJV256" s="331"/>
      <c r="IJW256" s="328"/>
      <c r="IJX256" s="320"/>
      <c r="IJY256" s="330"/>
      <c r="IJZ256" s="331"/>
      <c r="IKA256" s="328"/>
      <c r="IKB256" s="320"/>
      <c r="IKC256" s="330"/>
      <c r="IKD256" s="331"/>
      <c r="IKE256" s="328"/>
      <c r="IKF256" s="320"/>
      <c r="IKG256" s="330"/>
      <c r="IKH256" s="331"/>
      <c r="IKI256" s="328"/>
      <c r="IKJ256" s="320"/>
      <c r="IKK256" s="330"/>
      <c r="IKL256" s="331"/>
      <c r="IKM256" s="328"/>
      <c r="IKN256" s="320"/>
      <c r="IKO256" s="330"/>
      <c r="IKP256" s="331"/>
      <c r="IKQ256" s="328"/>
      <c r="IKR256" s="320"/>
      <c r="IKS256" s="330"/>
      <c r="IKT256" s="331"/>
      <c r="IKU256" s="328"/>
      <c r="IKV256" s="320"/>
      <c r="IKW256" s="330"/>
      <c r="IKX256" s="331"/>
      <c r="IKY256" s="328"/>
      <c r="IKZ256" s="320"/>
      <c r="ILA256" s="330"/>
      <c r="ILB256" s="331"/>
      <c r="ILC256" s="328"/>
      <c r="ILD256" s="320"/>
      <c r="ILE256" s="330"/>
      <c r="ILF256" s="331"/>
      <c r="ILG256" s="328"/>
      <c r="ILH256" s="320"/>
      <c r="ILI256" s="330"/>
      <c r="ILJ256" s="331"/>
      <c r="ILK256" s="328"/>
      <c r="ILL256" s="320"/>
      <c r="ILM256" s="330"/>
      <c r="ILN256" s="331"/>
      <c r="ILO256" s="328"/>
      <c r="ILP256" s="320"/>
      <c r="ILQ256" s="330"/>
      <c r="ILR256" s="331"/>
      <c r="ILS256" s="328"/>
      <c r="ILT256" s="320"/>
      <c r="ILU256" s="330"/>
      <c r="ILV256" s="331"/>
      <c r="ILW256" s="328"/>
      <c r="ILX256" s="320"/>
      <c r="ILY256" s="330"/>
      <c r="ILZ256" s="331"/>
      <c r="IMA256" s="328"/>
      <c r="IMB256" s="320"/>
      <c r="IMC256" s="330"/>
      <c r="IMD256" s="331"/>
      <c r="IME256" s="328"/>
      <c r="IMF256" s="320"/>
      <c r="IMG256" s="330"/>
      <c r="IMH256" s="331"/>
      <c r="IMI256" s="328"/>
      <c r="IMJ256" s="320"/>
      <c r="IMK256" s="330"/>
      <c r="IML256" s="331"/>
      <c r="IMM256" s="328"/>
      <c r="IMN256" s="320"/>
      <c r="IMO256" s="330"/>
      <c r="IMP256" s="331"/>
      <c r="IMQ256" s="328"/>
      <c r="IMR256" s="320"/>
      <c r="IMS256" s="330"/>
      <c r="IMT256" s="331"/>
      <c r="IMU256" s="328"/>
      <c r="IMV256" s="320"/>
      <c r="IMW256" s="330"/>
      <c r="IMX256" s="331"/>
      <c r="IMY256" s="328"/>
      <c r="IMZ256" s="320"/>
      <c r="INA256" s="330"/>
      <c r="INB256" s="331"/>
      <c r="INC256" s="328"/>
      <c r="IND256" s="320"/>
      <c r="INE256" s="330"/>
      <c r="INF256" s="331"/>
      <c r="ING256" s="328"/>
      <c r="INH256" s="320"/>
      <c r="INI256" s="330"/>
      <c r="INJ256" s="331"/>
      <c r="INK256" s="328"/>
      <c r="INL256" s="320"/>
      <c r="INM256" s="330"/>
      <c r="INN256" s="331"/>
      <c r="INO256" s="328"/>
      <c r="INP256" s="320"/>
      <c r="INQ256" s="330"/>
      <c r="INR256" s="331"/>
      <c r="INS256" s="328"/>
      <c r="INT256" s="320"/>
      <c r="INU256" s="330"/>
      <c r="INV256" s="331"/>
      <c r="INW256" s="328"/>
      <c r="INX256" s="320"/>
      <c r="INY256" s="330"/>
      <c r="INZ256" s="331"/>
      <c r="IOA256" s="328"/>
      <c r="IOB256" s="320"/>
      <c r="IOC256" s="330"/>
      <c r="IOD256" s="331"/>
      <c r="IOE256" s="328"/>
      <c r="IOF256" s="320"/>
      <c r="IOG256" s="330"/>
      <c r="IOH256" s="331"/>
      <c r="IOI256" s="328"/>
      <c r="IOJ256" s="320"/>
      <c r="IOK256" s="330"/>
      <c r="IOL256" s="331"/>
      <c r="IOM256" s="328"/>
      <c r="ION256" s="320"/>
      <c r="IOO256" s="330"/>
      <c r="IOP256" s="331"/>
      <c r="IOQ256" s="328"/>
      <c r="IOR256" s="320"/>
      <c r="IOS256" s="330"/>
      <c r="IOT256" s="331"/>
      <c r="IOU256" s="328"/>
      <c r="IOV256" s="320"/>
      <c r="IOW256" s="330"/>
      <c r="IOX256" s="331"/>
      <c r="IOY256" s="328"/>
      <c r="IOZ256" s="320"/>
      <c r="IPA256" s="330"/>
      <c r="IPB256" s="331"/>
      <c r="IPC256" s="328"/>
      <c r="IPD256" s="320"/>
      <c r="IPE256" s="330"/>
      <c r="IPF256" s="331"/>
      <c r="IPG256" s="328"/>
      <c r="IPH256" s="320"/>
      <c r="IPI256" s="330"/>
      <c r="IPJ256" s="331"/>
      <c r="IPK256" s="328"/>
      <c r="IPL256" s="320"/>
      <c r="IPM256" s="330"/>
      <c r="IPN256" s="331"/>
      <c r="IPO256" s="328"/>
      <c r="IPP256" s="320"/>
      <c r="IPQ256" s="330"/>
      <c r="IPR256" s="331"/>
      <c r="IPS256" s="328"/>
      <c r="IPT256" s="320"/>
      <c r="IPU256" s="330"/>
      <c r="IPV256" s="331"/>
      <c r="IPW256" s="328"/>
      <c r="IPX256" s="320"/>
      <c r="IPY256" s="330"/>
      <c r="IPZ256" s="331"/>
      <c r="IQA256" s="328"/>
      <c r="IQB256" s="320"/>
      <c r="IQC256" s="330"/>
      <c r="IQD256" s="331"/>
      <c r="IQE256" s="328"/>
      <c r="IQF256" s="320"/>
      <c r="IQG256" s="330"/>
      <c r="IQH256" s="331"/>
      <c r="IQI256" s="328"/>
      <c r="IQJ256" s="320"/>
      <c r="IQK256" s="330"/>
      <c r="IQL256" s="331"/>
      <c r="IQM256" s="328"/>
      <c r="IQN256" s="320"/>
      <c r="IQO256" s="330"/>
      <c r="IQP256" s="331"/>
      <c r="IQQ256" s="328"/>
      <c r="IQR256" s="320"/>
      <c r="IQS256" s="330"/>
      <c r="IQT256" s="331"/>
      <c r="IQU256" s="328"/>
      <c r="IQV256" s="320"/>
      <c r="IQW256" s="330"/>
      <c r="IQX256" s="331"/>
      <c r="IQY256" s="328"/>
      <c r="IQZ256" s="320"/>
      <c r="IRA256" s="330"/>
      <c r="IRB256" s="331"/>
      <c r="IRC256" s="328"/>
      <c r="IRD256" s="320"/>
      <c r="IRE256" s="330"/>
      <c r="IRF256" s="331"/>
      <c r="IRG256" s="328"/>
      <c r="IRH256" s="320"/>
      <c r="IRI256" s="330"/>
      <c r="IRJ256" s="331"/>
      <c r="IRK256" s="328"/>
      <c r="IRL256" s="320"/>
      <c r="IRM256" s="330"/>
      <c r="IRN256" s="331"/>
      <c r="IRO256" s="328"/>
      <c r="IRP256" s="320"/>
      <c r="IRQ256" s="330"/>
      <c r="IRR256" s="331"/>
      <c r="IRS256" s="328"/>
      <c r="IRT256" s="320"/>
      <c r="IRU256" s="330"/>
      <c r="IRV256" s="331"/>
      <c r="IRW256" s="328"/>
      <c r="IRX256" s="320"/>
      <c r="IRY256" s="330"/>
      <c r="IRZ256" s="331"/>
      <c r="ISA256" s="328"/>
      <c r="ISB256" s="320"/>
      <c r="ISC256" s="330"/>
      <c r="ISD256" s="331"/>
      <c r="ISE256" s="328"/>
      <c r="ISF256" s="320"/>
      <c r="ISG256" s="330"/>
      <c r="ISH256" s="331"/>
      <c r="ISI256" s="328"/>
      <c r="ISJ256" s="320"/>
      <c r="ISK256" s="330"/>
      <c r="ISL256" s="331"/>
      <c r="ISM256" s="328"/>
      <c r="ISN256" s="320"/>
      <c r="ISO256" s="330"/>
      <c r="ISP256" s="331"/>
      <c r="ISQ256" s="328"/>
      <c r="ISR256" s="320"/>
      <c r="ISS256" s="330"/>
      <c r="IST256" s="331"/>
      <c r="ISU256" s="328"/>
      <c r="ISV256" s="320"/>
      <c r="ISW256" s="330"/>
      <c r="ISX256" s="331"/>
      <c r="ISY256" s="328"/>
      <c r="ISZ256" s="320"/>
      <c r="ITA256" s="330"/>
      <c r="ITB256" s="331"/>
      <c r="ITC256" s="328"/>
      <c r="ITD256" s="320"/>
      <c r="ITE256" s="330"/>
      <c r="ITF256" s="331"/>
      <c r="ITG256" s="328"/>
      <c r="ITH256" s="320"/>
      <c r="ITI256" s="330"/>
      <c r="ITJ256" s="331"/>
      <c r="ITK256" s="328"/>
      <c r="ITL256" s="320"/>
      <c r="ITM256" s="330"/>
      <c r="ITN256" s="331"/>
      <c r="ITO256" s="328"/>
      <c r="ITP256" s="320"/>
      <c r="ITQ256" s="330"/>
      <c r="ITR256" s="331"/>
      <c r="ITS256" s="328"/>
      <c r="ITT256" s="320"/>
      <c r="ITU256" s="330"/>
      <c r="ITV256" s="331"/>
      <c r="ITW256" s="328"/>
      <c r="ITX256" s="320"/>
      <c r="ITY256" s="330"/>
      <c r="ITZ256" s="331"/>
      <c r="IUA256" s="328"/>
      <c r="IUB256" s="320"/>
      <c r="IUC256" s="330"/>
      <c r="IUD256" s="331"/>
      <c r="IUE256" s="328"/>
      <c r="IUF256" s="320"/>
      <c r="IUG256" s="330"/>
      <c r="IUH256" s="331"/>
      <c r="IUI256" s="328"/>
      <c r="IUJ256" s="320"/>
      <c r="IUK256" s="330"/>
      <c r="IUL256" s="331"/>
      <c r="IUM256" s="328"/>
      <c r="IUN256" s="320"/>
      <c r="IUO256" s="330"/>
      <c r="IUP256" s="331"/>
      <c r="IUQ256" s="328"/>
      <c r="IUR256" s="320"/>
      <c r="IUS256" s="330"/>
      <c r="IUT256" s="331"/>
      <c r="IUU256" s="328"/>
      <c r="IUV256" s="320"/>
      <c r="IUW256" s="330"/>
      <c r="IUX256" s="331"/>
      <c r="IUY256" s="328"/>
      <c r="IUZ256" s="320"/>
      <c r="IVA256" s="330"/>
      <c r="IVB256" s="331"/>
      <c r="IVC256" s="328"/>
      <c r="IVD256" s="320"/>
      <c r="IVE256" s="330"/>
      <c r="IVF256" s="331"/>
      <c r="IVG256" s="328"/>
      <c r="IVH256" s="320"/>
      <c r="IVI256" s="330"/>
      <c r="IVJ256" s="331"/>
      <c r="IVK256" s="328"/>
      <c r="IVL256" s="320"/>
      <c r="IVM256" s="330"/>
      <c r="IVN256" s="331"/>
      <c r="IVO256" s="328"/>
      <c r="IVP256" s="320"/>
      <c r="IVQ256" s="330"/>
      <c r="IVR256" s="331"/>
      <c r="IVS256" s="328"/>
      <c r="IVT256" s="320"/>
      <c r="IVU256" s="330"/>
      <c r="IVV256" s="331"/>
      <c r="IVW256" s="328"/>
      <c r="IVX256" s="320"/>
      <c r="IVY256" s="330"/>
      <c r="IVZ256" s="331"/>
      <c r="IWA256" s="328"/>
      <c r="IWB256" s="320"/>
      <c r="IWC256" s="330"/>
      <c r="IWD256" s="331"/>
      <c r="IWE256" s="328"/>
      <c r="IWF256" s="320"/>
      <c r="IWG256" s="330"/>
      <c r="IWH256" s="331"/>
      <c r="IWI256" s="328"/>
      <c r="IWJ256" s="320"/>
      <c r="IWK256" s="330"/>
      <c r="IWL256" s="331"/>
      <c r="IWM256" s="328"/>
      <c r="IWN256" s="320"/>
      <c r="IWO256" s="330"/>
      <c r="IWP256" s="331"/>
      <c r="IWQ256" s="328"/>
      <c r="IWR256" s="320"/>
      <c r="IWS256" s="330"/>
      <c r="IWT256" s="331"/>
      <c r="IWU256" s="328"/>
      <c r="IWV256" s="320"/>
      <c r="IWW256" s="330"/>
      <c r="IWX256" s="331"/>
      <c r="IWY256" s="328"/>
      <c r="IWZ256" s="320"/>
      <c r="IXA256" s="330"/>
      <c r="IXB256" s="331"/>
      <c r="IXC256" s="328"/>
      <c r="IXD256" s="320"/>
      <c r="IXE256" s="330"/>
      <c r="IXF256" s="331"/>
      <c r="IXG256" s="328"/>
      <c r="IXH256" s="320"/>
      <c r="IXI256" s="330"/>
      <c r="IXJ256" s="331"/>
      <c r="IXK256" s="328"/>
      <c r="IXL256" s="320"/>
      <c r="IXM256" s="330"/>
      <c r="IXN256" s="331"/>
      <c r="IXO256" s="328"/>
      <c r="IXP256" s="320"/>
      <c r="IXQ256" s="330"/>
      <c r="IXR256" s="331"/>
      <c r="IXS256" s="328"/>
      <c r="IXT256" s="320"/>
      <c r="IXU256" s="330"/>
      <c r="IXV256" s="331"/>
      <c r="IXW256" s="328"/>
      <c r="IXX256" s="320"/>
      <c r="IXY256" s="330"/>
      <c r="IXZ256" s="331"/>
      <c r="IYA256" s="328"/>
      <c r="IYB256" s="320"/>
      <c r="IYC256" s="330"/>
      <c r="IYD256" s="331"/>
      <c r="IYE256" s="328"/>
      <c r="IYF256" s="320"/>
      <c r="IYG256" s="330"/>
      <c r="IYH256" s="331"/>
      <c r="IYI256" s="328"/>
      <c r="IYJ256" s="320"/>
      <c r="IYK256" s="330"/>
      <c r="IYL256" s="331"/>
      <c r="IYM256" s="328"/>
      <c r="IYN256" s="320"/>
      <c r="IYO256" s="330"/>
      <c r="IYP256" s="331"/>
      <c r="IYQ256" s="328"/>
      <c r="IYR256" s="320"/>
      <c r="IYS256" s="330"/>
      <c r="IYT256" s="331"/>
      <c r="IYU256" s="328"/>
      <c r="IYV256" s="320"/>
      <c r="IYW256" s="330"/>
      <c r="IYX256" s="331"/>
      <c r="IYY256" s="328"/>
      <c r="IYZ256" s="320"/>
      <c r="IZA256" s="330"/>
      <c r="IZB256" s="331"/>
      <c r="IZC256" s="328"/>
      <c r="IZD256" s="320"/>
      <c r="IZE256" s="330"/>
      <c r="IZF256" s="331"/>
      <c r="IZG256" s="328"/>
      <c r="IZH256" s="320"/>
      <c r="IZI256" s="330"/>
      <c r="IZJ256" s="331"/>
      <c r="IZK256" s="328"/>
      <c r="IZL256" s="320"/>
      <c r="IZM256" s="330"/>
      <c r="IZN256" s="331"/>
      <c r="IZO256" s="328"/>
      <c r="IZP256" s="320"/>
      <c r="IZQ256" s="330"/>
      <c r="IZR256" s="331"/>
      <c r="IZS256" s="328"/>
      <c r="IZT256" s="320"/>
      <c r="IZU256" s="330"/>
      <c r="IZV256" s="331"/>
      <c r="IZW256" s="328"/>
      <c r="IZX256" s="320"/>
      <c r="IZY256" s="330"/>
      <c r="IZZ256" s="331"/>
      <c r="JAA256" s="328"/>
      <c r="JAB256" s="320"/>
      <c r="JAC256" s="330"/>
      <c r="JAD256" s="331"/>
      <c r="JAE256" s="328"/>
      <c r="JAF256" s="320"/>
      <c r="JAG256" s="330"/>
      <c r="JAH256" s="331"/>
      <c r="JAI256" s="328"/>
      <c r="JAJ256" s="320"/>
      <c r="JAK256" s="330"/>
      <c r="JAL256" s="331"/>
      <c r="JAM256" s="328"/>
      <c r="JAN256" s="320"/>
      <c r="JAO256" s="330"/>
      <c r="JAP256" s="331"/>
      <c r="JAQ256" s="328"/>
      <c r="JAR256" s="320"/>
      <c r="JAS256" s="330"/>
      <c r="JAT256" s="331"/>
      <c r="JAU256" s="328"/>
      <c r="JAV256" s="320"/>
      <c r="JAW256" s="330"/>
      <c r="JAX256" s="331"/>
      <c r="JAY256" s="328"/>
      <c r="JAZ256" s="320"/>
      <c r="JBA256" s="330"/>
      <c r="JBB256" s="331"/>
      <c r="JBC256" s="328"/>
      <c r="JBD256" s="320"/>
      <c r="JBE256" s="330"/>
      <c r="JBF256" s="331"/>
      <c r="JBG256" s="328"/>
      <c r="JBH256" s="320"/>
      <c r="JBI256" s="330"/>
      <c r="JBJ256" s="331"/>
      <c r="JBK256" s="328"/>
      <c r="JBL256" s="320"/>
      <c r="JBM256" s="330"/>
      <c r="JBN256" s="331"/>
      <c r="JBO256" s="328"/>
      <c r="JBP256" s="320"/>
      <c r="JBQ256" s="330"/>
      <c r="JBR256" s="331"/>
      <c r="JBS256" s="328"/>
      <c r="JBT256" s="320"/>
      <c r="JBU256" s="330"/>
      <c r="JBV256" s="331"/>
      <c r="JBW256" s="328"/>
      <c r="JBX256" s="320"/>
      <c r="JBY256" s="330"/>
      <c r="JBZ256" s="331"/>
      <c r="JCA256" s="328"/>
      <c r="JCB256" s="320"/>
      <c r="JCC256" s="330"/>
      <c r="JCD256" s="331"/>
      <c r="JCE256" s="328"/>
      <c r="JCF256" s="320"/>
      <c r="JCG256" s="330"/>
      <c r="JCH256" s="331"/>
      <c r="JCI256" s="328"/>
      <c r="JCJ256" s="320"/>
      <c r="JCK256" s="330"/>
      <c r="JCL256" s="331"/>
      <c r="JCM256" s="328"/>
      <c r="JCN256" s="320"/>
      <c r="JCO256" s="330"/>
      <c r="JCP256" s="331"/>
      <c r="JCQ256" s="328"/>
      <c r="JCR256" s="320"/>
      <c r="JCS256" s="330"/>
      <c r="JCT256" s="331"/>
      <c r="JCU256" s="328"/>
      <c r="JCV256" s="320"/>
      <c r="JCW256" s="330"/>
      <c r="JCX256" s="331"/>
      <c r="JCY256" s="328"/>
      <c r="JCZ256" s="320"/>
      <c r="JDA256" s="330"/>
      <c r="JDB256" s="331"/>
      <c r="JDC256" s="328"/>
      <c r="JDD256" s="320"/>
      <c r="JDE256" s="330"/>
      <c r="JDF256" s="331"/>
      <c r="JDG256" s="328"/>
      <c r="JDH256" s="320"/>
      <c r="JDI256" s="330"/>
      <c r="JDJ256" s="331"/>
      <c r="JDK256" s="328"/>
      <c r="JDL256" s="320"/>
      <c r="JDM256" s="330"/>
      <c r="JDN256" s="331"/>
      <c r="JDO256" s="328"/>
      <c r="JDP256" s="320"/>
      <c r="JDQ256" s="330"/>
      <c r="JDR256" s="331"/>
      <c r="JDS256" s="328"/>
      <c r="JDT256" s="320"/>
      <c r="JDU256" s="330"/>
      <c r="JDV256" s="331"/>
      <c r="JDW256" s="328"/>
      <c r="JDX256" s="320"/>
      <c r="JDY256" s="330"/>
      <c r="JDZ256" s="331"/>
      <c r="JEA256" s="328"/>
      <c r="JEB256" s="320"/>
      <c r="JEC256" s="330"/>
      <c r="JED256" s="331"/>
      <c r="JEE256" s="328"/>
      <c r="JEF256" s="320"/>
      <c r="JEG256" s="330"/>
      <c r="JEH256" s="331"/>
      <c r="JEI256" s="328"/>
      <c r="JEJ256" s="320"/>
      <c r="JEK256" s="330"/>
      <c r="JEL256" s="331"/>
      <c r="JEM256" s="328"/>
      <c r="JEN256" s="320"/>
      <c r="JEO256" s="330"/>
      <c r="JEP256" s="331"/>
      <c r="JEQ256" s="328"/>
      <c r="JER256" s="320"/>
      <c r="JES256" s="330"/>
      <c r="JET256" s="331"/>
      <c r="JEU256" s="328"/>
      <c r="JEV256" s="320"/>
      <c r="JEW256" s="330"/>
      <c r="JEX256" s="331"/>
      <c r="JEY256" s="328"/>
      <c r="JEZ256" s="320"/>
      <c r="JFA256" s="330"/>
      <c r="JFB256" s="331"/>
      <c r="JFC256" s="328"/>
      <c r="JFD256" s="320"/>
      <c r="JFE256" s="330"/>
      <c r="JFF256" s="331"/>
      <c r="JFG256" s="328"/>
      <c r="JFH256" s="320"/>
      <c r="JFI256" s="330"/>
      <c r="JFJ256" s="331"/>
      <c r="JFK256" s="328"/>
      <c r="JFL256" s="320"/>
      <c r="JFM256" s="330"/>
      <c r="JFN256" s="331"/>
      <c r="JFO256" s="328"/>
      <c r="JFP256" s="320"/>
      <c r="JFQ256" s="330"/>
      <c r="JFR256" s="331"/>
      <c r="JFS256" s="328"/>
      <c r="JFT256" s="320"/>
      <c r="JFU256" s="330"/>
      <c r="JFV256" s="331"/>
      <c r="JFW256" s="328"/>
      <c r="JFX256" s="320"/>
      <c r="JFY256" s="330"/>
      <c r="JFZ256" s="331"/>
      <c r="JGA256" s="328"/>
      <c r="JGB256" s="320"/>
      <c r="JGC256" s="330"/>
      <c r="JGD256" s="331"/>
      <c r="JGE256" s="328"/>
      <c r="JGF256" s="320"/>
      <c r="JGG256" s="330"/>
      <c r="JGH256" s="331"/>
      <c r="JGI256" s="328"/>
      <c r="JGJ256" s="320"/>
      <c r="JGK256" s="330"/>
      <c r="JGL256" s="331"/>
      <c r="JGM256" s="328"/>
      <c r="JGN256" s="320"/>
      <c r="JGO256" s="330"/>
      <c r="JGP256" s="331"/>
      <c r="JGQ256" s="328"/>
      <c r="JGR256" s="320"/>
      <c r="JGS256" s="330"/>
      <c r="JGT256" s="331"/>
      <c r="JGU256" s="328"/>
      <c r="JGV256" s="320"/>
      <c r="JGW256" s="330"/>
      <c r="JGX256" s="331"/>
      <c r="JGY256" s="328"/>
      <c r="JGZ256" s="320"/>
      <c r="JHA256" s="330"/>
      <c r="JHB256" s="331"/>
      <c r="JHC256" s="328"/>
      <c r="JHD256" s="320"/>
      <c r="JHE256" s="330"/>
      <c r="JHF256" s="331"/>
      <c r="JHG256" s="328"/>
      <c r="JHH256" s="320"/>
      <c r="JHI256" s="330"/>
      <c r="JHJ256" s="331"/>
      <c r="JHK256" s="328"/>
      <c r="JHL256" s="320"/>
      <c r="JHM256" s="330"/>
      <c r="JHN256" s="331"/>
      <c r="JHO256" s="328"/>
      <c r="JHP256" s="320"/>
      <c r="JHQ256" s="330"/>
      <c r="JHR256" s="331"/>
      <c r="JHS256" s="328"/>
      <c r="JHT256" s="320"/>
      <c r="JHU256" s="330"/>
      <c r="JHV256" s="331"/>
      <c r="JHW256" s="328"/>
      <c r="JHX256" s="320"/>
      <c r="JHY256" s="330"/>
      <c r="JHZ256" s="331"/>
      <c r="JIA256" s="328"/>
      <c r="JIB256" s="320"/>
      <c r="JIC256" s="330"/>
      <c r="JID256" s="331"/>
      <c r="JIE256" s="328"/>
      <c r="JIF256" s="320"/>
      <c r="JIG256" s="330"/>
      <c r="JIH256" s="331"/>
      <c r="JII256" s="328"/>
      <c r="JIJ256" s="320"/>
      <c r="JIK256" s="330"/>
      <c r="JIL256" s="331"/>
      <c r="JIM256" s="328"/>
      <c r="JIN256" s="320"/>
      <c r="JIO256" s="330"/>
      <c r="JIP256" s="331"/>
      <c r="JIQ256" s="328"/>
      <c r="JIR256" s="320"/>
      <c r="JIS256" s="330"/>
      <c r="JIT256" s="331"/>
      <c r="JIU256" s="328"/>
      <c r="JIV256" s="320"/>
      <c r="JIW256" s="330"/>
      <c r="JIX256" s="331"/>
      <c r="JIY256" s="328"/>
      <c r="JIZ256" s="320"/>
      <c r="JJA256" s="330"/>
      <c r="JJB256" s="331"/>
      <c r="JJC256" s="328"/>
      <c r="JJD256" s="320"/>
      <c r="JJE256" s="330"/>
      <c r="JJF256" s="331"/>
      <c r="JJG256" s="328"/>
      <c r="JJH256" s="320"/>
      <c r="JJI256" s="330"/>
      <c r="JJJ256" s="331"/>
      <c r="JJK256" s="328"/>
      <c r="JJL256" s="320"/>
      <c r="JJM256" s="330"/>
      <c r="JJN256" s="331"/>
      <c r="JJO256" s="328"/>
      <c r="JJP256" s="320"/>
      <c r="JJQ256" s="330"/>
      <c r="JJR256" s="331"/>
      <c r="JJS256" s="328"/>
      <c r="JJT256" s="320"/>
      <c r="JJU256" s="330"/>
      <c r="JJV256" s="331"/>
      <c r="JJW256" s="328"/>
      <c r="JJX256" s="320"/>
      <c r="JJY256" s="330"/>
      <c r="JJZ256" s="331"/>
      <c r="JKA256" s="328"/>
      <c r="JKB256" s="320"/>
      <c r="JKC256" s="330"/>
      <c r="JKD256" s="331"/>
      <c r="JKE256" s="328"/>
      <c r="JKF256" s="320"/>
      <c r="JKG256" s="330"/>
      <c r="JKH256" s="331"/>
      <c r="JKI256" s="328"/>
      <c r="JKJ256" s="320"/>
      <c r="JKK256" s="330"/>
      <c r="JKL256" s="331"/>
      <c r="JKM256" s="328"/>
      <c r="JKN256" s="320"/>
      <c r="JKO256" s="330"/>
      <c r="JKP256" s="331"/>
      <c r="JKQ256" s="328"/>
      <c r="JKR256" s="320"/>
      <c r="JKS256" s="330"/>
      <c r="JKT256" s="331"/>
      <c r="JKU256" s="328"/>
      <c r="JKV256" s="320"/>
      <c r="JKW256" s="330"/>
      <c r="JKX256" s="331"/>
      <c r="JKY256" s="328"/>
      <c r="JKZ256" s="320"/>
      <c r="JLA256" s="330"/>
      <c r="JLB256" s="331"/>
      <c r="JLC256" s="328"/>
      <c r="JLD256" s="320"/>
      <c r="JLE256" s="330"/>
      <c r="JLF256" s="331"/>
      <c r="JLG256" s="328"/>
      <c r="JLH256" s="320"/>
      <c r="JLI256" s="330"/>
      <c r="JLJ256" s="331"/>
      <c r="JLK256" s="328"/>
      <c r="JLL256" s="320"/>
      <c r="JLM256" s="330"/>
      <c r="JLN256" s="331"/>
      <c r="JLO256" s="328"/>
      <c r="JLP256" s="320"/>
      <c r="JLQ256" s="330"/>
      <c r="JLR256" s="331"/>
      <c r="JLS256" s="328"/>
      <c r="JLT256" s="320"/>
      <c r="JLU256" s="330"/>
      <c r="JLV256" s="331"/>
      <c r="JLW256" s="328"/>
      <c r="JLX256" s="320"/>
      <c r="JLY256" s="330"/>
      <c r="JLZ256" s="331"/>
      <c r="JMA256" s="328"/>
      <c r="JMB256" s="320"/>
      <c r="JMC256" s="330"/>
      <c r="JMD256" s="331"/>
      <c r="JME256" s="328"/>
      <c r="JMF256" s="320"/>
      <c r="JMG256" s="330"/>
      <c r="JMH256" s="331"/>
      <c r="JMI256" s="328"/>
      <c r="JMJ256" s="320"/>
      <c r="JMK256" s="330"/>
      <c r="JML256" s="331"/>
      <c r="JMM256" s="328"/>
      <c r="JMN256" s="320"/>
      <c r="JMO256" s="330"/>
      <c r="JMP256" s="331"/>
      <c r="JMQ256" s="328"/>
      <c r="JMR256" s="320"/>
      <c r="JMS256" s="330"/>
      <c r="JMT256" s="331"/>
      <c r="JMU256" s="328"/>
      <c r="JMV256" s="320"/>
      <c r="JMW256" s="330"/>
      <c r="JMX256" s="331"/>
      <c r="JMY256" s="328"/>
      <c r="JMZ256" s="320"/>
      <c r="JNA256" s="330"/>
      <c r="JNB256" s="331"/>
      <c r="JNC256" s="328"/>
      <c r="JND256" s="320"/>
      <c r="JNE256" s="330"/>
      <c r="JNF256" s="331"/>
      <c r="JNG256" s="328"/>
      <c r="JNH256" s="320"/>
      <c r="JNI256" s="330"/>
      <c r="JNJ256" s="331"/>
      <c r="JNK256" s="328"/>
      <c r="JNL256" s="320"/>
      <c r="JNM256" s="330"/>
      <c r="JNN256" s="331"/>
      <c r="JNO256" s="328"/>
      <c r="JNP256" s="320"/>
      <c r="JNQ256" s="330"/>
      <c r="JNR256" s="331"/>
      <c r="JNS256" s="328"/>
      <c r="JNT256" s="320"/>
      <c r="JNU256" s="330"/>
      <c r="JNV256" s="331"/>
      <c r="JNW256" s="328"/>
      <c r="JNX256" s="320"/>
      <c r="JNY256" s="330"/>
      <c r="JNZ256" s="331"/>
      <c r="JOA256" s="328"/>
      <c r="JOB256" s="320"/>
      <c r="JOC256" s="330"/>
      <c r="JOD256" s="331"/>
      <c r="JOE256" s="328"/>
      <c r="JOF256" s="320"/>
      <c r="JOG256" s="330"/>
      <c r="JOH256" s="331"/>
      <c r="JOI256" s="328"/>
      <c r="JOJ256" s="320"/>
      <c r="JOK256" s="330"/>
      <c r="JOL256" s="331"/>
      <c r="JOM256" s="328"/>
      <c r="JON256" s="320"/>
      <c r="JOO256" s="330"/>
      <c r="JOP256" s="331"/>
      <c r="JOQ256" s="328"/>
      <c r="JOR256" s="320"/>
      <c r="JOS256" s="330"/>
      <c r="JOT256" s="331"/>
      <c r="JOU256" s="328"/>
      <c r="JOV256" s="320"/>
      <c r="JOW256" s="330"/>
      <c r="JOX256" s="331"/>
      <c r="JOY256" s="328"/>
      <c r="JOZ256" s="320"/>
      <c r="JPA256" s="330"/>
      <c r="JPB256" s="331"/>
      <c r="JPC256" s="328"/>
      <c r="JPD256" s="320"/>
      <c r="JPE256" s="330"/>
      <c r="JPF256" s="331"/>
      <c r="JPG256" s="328"/>
      <c r="JPH256" s="320"/>
      <c r="JPI256" s="330"/>
      <c r="JPJ256" s="331"/>
      <c r="JPK256" s="328"/>
      <c r="JPL256" s="320"/>
      <c r="JPM256" s="330"/>
      <c r="JPN256" s="331"/>
      <c r="JPO256" s="328"/>
      <c r="JPP256" s="320"/>
      <c r="JPQ256" s="330"/>
      <c r="JPR256" s="331"/>
      <c r="JPS256" s="328"/>
      <c r="JPT256" s="320"/>
      <c r="JPU256" s="330"/>
      <c r="JPV256" s="331"/>
      <c r="JPW256" s="328"/>
      <c r="JPX256" s="320"/>
      <c r="JPY256" s="330"/>
      <c r="JPZ256" s="331"/>
      <c r="JQA256" s="328"/>
      <c r="JQB256" s="320"/>
      <c r="JQC256" s="330"/>
      <c r="JQD256" s="331"/>
      <c r="JQE256" s="328"/>
      <c r="JQF256" s="320"/>
      <c r="JQG256" s="330"/>
      <c r="JQH256" s="331"/>
      <c r="JQI256" s="328"/>
      <c r="JQJ256" s="320"/>
      <c r="JQK256" s="330"/>
      <c r="JQL256" s="331"/>
      <c r="JQM256" s="328"/>
      <c r="JQN256" s="320"/>
      <c r="JQO256" s="330"/>
      <c r="JQP256" s="331"/>
      <c r="JQQ256" s="328"/>
      <c r="JQR256" s="320"/>
      <c r="JQS256" s="330"/>
      <c r="JQT256" s="331"/>
      <c r="JQU256" s="328"/>
      <c r="JQV256" s="320"/>
      <c r="JQW256" s="330"/>
      <c r="JQX256" s="331"/>
      <c r="JQY256" s="328"/>
      <c r="JQZ256" s="320"/>
      <c r="JRA256" s="330"/>
      <c r="JRB256" s="331"/>
      <c r="JRC256" s="328"/>
      <c r="JRD256" s="320"/>
      <c r="JRE256" s="330"/>
      <c r="JRF256" s="331"/>
      <c r="JRG256" s="328"/>
      <c r="JRH256" s="320"/>
      <c r="JRI256" s="330"/>
      <c r="JRJ256" s="331"/>
      <c r="JRK256" s="328"/>
      <c r="JRL256" s="320"/>
      <c r="JRM256" s="330"/>
      <c r="JRN256" s="331"/>
      <c r="JRO256" s="328"/>
      <c r="JRP256" s="320"/>
      <c r="JRQ256" s="330"/>
      <c r="JRR256" s="331"/>
      <c r="JRS256" s="328"/>
      <c r="JRT256" s="320"/>
      <c r="JRU256" s="330"/>
      <c r="JRV256" s="331"/>
      <c r="JRW256" s="328"/>
      <c r="JRX256" s="320"/>
      <c r="JRY256" s="330"/>
      <c r="JRZ256" s="331"/>
      <c r="JSA256" s="328"/>
      <c r="JSB256" s="320"/>
      <c r="JSC256" s="330"/>
      <c r="JSD256" s="331"/>
      <c r="JSE256" s="328"/>
      <c r="JSF256" s="320"/>
      <c r="JSG256" s="330"/>
      <c r="JSH256" s="331"/>
      <c r="JSI256" s="328"/>
      <c r="JSJ256" s="320"/>
      <c r="JSK256" s="330"/>
      <c r="JSL256" s="331"/>
      <c r="JSM256" s="328"/>
      <c r="JSN256" s="320"/>
      <c r="JSO256" s="330"/>
      <c r="JSP256" s="331"/>
      <c r="JSQ256" s="328"/>
      <c r="JSR256" s="320"/>
      <c r="JSS256" s="330"/>
      <c r="JST256" s="331"/>
      <c r="JSU256" s="328"/>
      <c r="JSV256" s="320"/>
      <c r="JSW256" s="330"/>
      <c r="JSX256" s="331"/>
      <c r="JSY256" s="328"/>
      <c r="JSZ256" s="320"/>
      <c r="JTA256" s="330"/>
      <c r="JTB256" s="331"/>
      <c r="JTC256" s="328"/>
      <c r="JTD256" s="320"/>
      <c r="JTE256" s="330"/>
      <c r="JTF256" s="331"/>
      <c r="JTG256" s="328"/>
      <c r="JTH256" s="320"/>
      <c r="JTI256" s="330"/>
      <c r="JTJ256" s="331"/>
      <c r="JTK256" s="328"/>
      <c r="JTL256" s="320"/>
      <c r="JTM256" s="330"/>
      <c r="JTN256" s="331"/>
      <c r="JTO256" s="328"/>
      <c r="JTP256" s="320"/>
      <c r="JTQ256" s="330"/>
      <c r="JTR256" s="331"/>
      <c r="JTS256" s="328"/>
      <c r="JTT256" s="320"/>
      <c r="JTU256" s="330"/>
      <c r="JTV256" s="331"/>
      <c r="JTW256" s="328"/>
      <c r="JTX256" s="320"/>
      <c r="JTY256" s="330"/>
      <c r="JTZ256" s="331"/>
      <c r="JUA256" s="328"/>
      <c r="JUB256" s="320"/>
      <c r="JUC256" s="330"/>
      <c r="JUD256" s="331"/>
      <c r="JUE256" s="328"/>
      <c r="JUF256" s="320"/>
      <c r="JUG256" s="330"/>
      <c r="JUH256" s="331"/>
      <c r="JUI256" s="328"/>
      <c r="JUJ256" s="320"/>
      <c r="JUK256" s="330"/>
      <c r="JUL256" s="331"/>
      <c r="JUM256" s="328"/>
      <c r="JUN256" s="320"/>
      <c r="JUO256" s="330"/>
      <c r="JUP256" s="331"/>
      <c r="JUQ256" s="328"/>
      <c r="JUR256" s="320"/>
      <c r="JUS256" s="330"/>
      <c r="JUT256" s="331"/>
      <c r="JUU256" s="328"/>
      <c r="JUV256" s="320"/>
      <c r="JUW256" s="330"/>
      <c r="JUX256" s="331"/>
      <c r="JUY256" s="328"/>
      <c r="JUZ256" s="320"/>
      <c r="JVA256" s="330"/>
      <c r="JVB256" s="331"/>
      <c r="JVC256" s="328"/>
      <c r="JVD256" s="320"/>
      <c r="JVE256" s="330"/>
      <c r="JVF256" s="331"/>
      <c r="JVG256" s="328"/>
      <c r="JVH256" s="320"/>
      <c r="JVI256" s="330"/>
      <c r="JVJ256" s="331"/>
      <c r="JVK256" s="328"/>
      <c r="JVL256" s="320"/>
      <c r="JVM256" s="330"/>
      <c r="JVN256" s="331"/>
      <c r="JVO256" s="328"/>
      <c r="JVP256" s="320"/>
      <c r="JVQ256" s="330"/>
      <c r="JVR256" s="331"/>
      <c r="JVS256" s="328"/>
      <c r="JVT256" s="320"/>
      <c r="JVU256" s="330"/>
      <c r="JVV256" s="331"/>
      <c r="JVW256" s="328"/>
      <c r="JVX256" s="320"/>
      <c r="JVY256" s="330"/>
      <c r="JVZ256" s="331"/>
      <c r="JWA256" s="328"/>
      <c r="JWB256" s="320"/>
      <c r="JWC256" s="330"/>
      <c r="JWD256" s="331"/>
      <c r="JWE256" s="328"/>
      <c r="JWF256" s="320"/>
      <c r="JWG256" s="330"/>
      <c r="JWH256" s="331"/>
      <c r="JWI256" s="328"/>
      <c r="JWJ256" s="320"/>
      <c r="JWK256" s="330"/>
      <c r="JWL256" s="331"/>
      <c r="JWM256" s="328"/>
      <c r="JWN256" s="320"/>
      <c r="JWO256" s="330"/>
      <c r="JWP256" s="331"/>
      <c r="JWQ256" s="328"/>
      <c r="JWR256" s="320"/>
      <c r="JWS256" s="330"/>
      <c r="JWT256" s="331"/>
      <c r="JWU256" s="328"/>
      <c r="JWV256" s="320"/>
      <c r="JWW256" s="330"/>
      <c r="JWX256" s="331"/>
      <c r="JWY256" s="328"/>
      <c r="JWZ256" s="320"/>
      <c r="JXA256" s="330"/>
      <c r="JXB256" s="331"/>
      <c r="JXC256" s="328"/>
      <c r="JXD256" s="320"/>
      <c r="JXE256" s="330"/>
      <c r="JXF256" s="331"/>
      <c r="JXG256" s="328"/>
      <c r="JXH256" s="320"/>
      <c r="JXI256" s="330"/>
      <c r="JXJ256" s="331"/>
      <c r="JXK256" s="328"/>
      <c r="JXL256" s="320"/>
      <c r="JXM256" s="330"/>
      <c r="JXN256" s="331"/>
      <c r="JXO256" s="328"/>
      <c r="JXP256" s="320"/>
      <c r="JXQ256" s="330"/>
      <c r="JXR256" s="331"/>
      <c r="JXS256" s="328"/>
      <c r="JXT256" s="320"/>
      <c r="JXU256" s="330"/>
      <c r="JXV256" s="331"/>
      <c r="JXW256" s="328"/>
      <c r="JXX256" s="320"/>
      <c r="JXY256" s="330"/>
      <c r="JXZ256" s="331"/>
      <c r="JYA256" s="328"/>
      <c r="JYB256" s="320"/>
      <c r="JYC256" s="330"/>
      <c r="JYD256" s="331"/>
      <c r="JYE256" s="328"/>
      <c r="JYF256" s="320"/>
      <c r="JYG256" s="330"/>
      <c r="JYH256" s="331"/>
      <c r="JYI256" s="328"/>
      <c r="JYJ256" s="320"/>
      <c r="JYK256" s="330"/>
      <c r="JYL256" s="331"/>
      <c r="JYM256" s="328"/>
      <c r="JYN256" s="320"/>
      <c r="JYO256" s="330"/>
      <c r="JYP256" s="331"/>
      <c r="JYQ256" s="328"/>
      <c r="JYR256" s="320"/>
      <c r="JYS256" s="330"/>
      <c r="JYT256" s="331"/>
      <c r="JYU256" s="328"/>
      <c r="JYV256" s="320"/>
      <c r="JYW256" s="330"/>
      <c r="JYX256" s="331"/>
      <c r="JYY256" s="328"/>
      <c r="JYZ256" s="320"/>
      <c r="JZA256" s="330"/>
      <c r="JZB256" s="331"/>
      <c r="JZC256" s="328"/>
      <c r="JZD256" s="320"/>
      <c r="JZE256" s="330"/>
      <c r="JZF256" s="331"/>
      <c r="JZG256" s="328"/>
      <c r="JZH256" s="320"/>
      <c r="JZI256" s="330"/>
      <c r="JZJ256" s="331"/>
      <c r="JZK256" s="328"/>
      <c r="JZL256" s="320"/>
      <c r="JZM256" s="330"/>
      <c r="JZN256" s="331"/>
      <c r="JZO256" s="328"/>
      <c r="JZP256" s="320"/>
      <c r="JZQ256" s="330"/>
      <c r="JZR256" s="331"/>
      <c r="JZS256" s="328"/>
      <c r="JZT256" s="320"/>
      <c r="JZU256" s="330"/>
      <c r="JZV256" s="331"/>
      <c r="JZW256" s="328"/>
      <c r="JZX256" s="320"/>
      <c r="JZY256" s="330"/>
      <c r="JZZ256" s="331"/>
      <c r="KAA256" s="328"/>
      <c r="KAB256" s="320"/>
      <c r="KAC256" s="330"/>
      <c r="KAD256" s="331"/>
      <c r="KAE256" s="328"/>
      <c r="KAF256" s="320"/>
      <c r="KAG256" s="330"/>
      <c r="KAH256" s="331"/>
      <c r="KAI256" s="328"/>
      <c r="KAJ256" s="320"/>
      <c r="KAK256" s="330"/>
      <c r="KAL256" s="331"/>
      <c r="KAM256" s="328"/>
      <c r="KAN256" s="320"/>
      <c r="KAO256" s="330"/>
      <c r="KAP256" s="331"/>
      <c r="KAQ256" s="328"/>
      <c r="KAR256" s="320"/>
      <c r="KAS256" s="330"/>
      <c r="KAT256" s="331"/>
      <c r="KAU256" s="328"/>
      <c r="KAV256" s="320"/>
      <c r="KAW256" s="330"/>
      <c r="KAX256" s="331"/>
      <c r="KAY256" s="328"/>
      <c r="KAZ256" s="320"/>
      <c r="KBA256" s="330"/>
      <c r="KBB256" s="331"/>
      <c r="KBC256" s="328"/>
      <c r="KBD256" s="320"/>
      <c r="KBE256" s="330"/>
      <c r="KBF256" s="331"/>
      <c r="KBG256" s="328"/>
      <c r="KBH256" s="320"/>
      <c r="KBI256" s="330"/>
      <c r="KBJ256" s="331"/>
      <c r="KBK256" s="328"/>
      <c r="KBL256" s="320"/>
      <c r="KBM256" s="330"/>
      <c r="KBN256" s="331"/>
      <c r="KBO256" s="328"/>
      <c r="KBP256" s="320"/>
      <c r="KBQ256" s="330"/>
      <c r="KBR256" s="331"/>
      <c r="KBS256" s="328"/>
      <c r="KBT256" s="320"/>
      <c r="KBU256" s="330"/>
      <c r="KBV256" s="331"/>
      <c r="KBW256" s="328"/>
      <c r="KBX256" s="320"/>
      <c r="KBY256" s="330"/>
      <c r="KBZ256" s="331"/>
      <c r="KCA256" s="328"/>
      <c r="KCB256" s="320"/>
      <c r="KCC256" s="330"/>
      <c r="KCD256" s="331"/>
      <c r="KCE256" s="328"/>
      <c r="KCF256" s="320"/>
      <c r="KCG256" s="330"/>
      <c r="KCH256" s="331"/>
      <c r="KCI256" s="328"/>
      <c r="KCJ256" s="320"/>
      <c r="KCK256" s="330"/>
      <c r="KCL256" s="331"/>
      <c r="KCM256" s="328"/>
      <c r="KCN256" s="320"/>
      <c r="KCO256" s="330"/>
      <c r="KCP256" s="331"/>
      <c r="KCQ256" s="328"/>
      <c r="KCR256" s="320"/>
      <c r="KCS256" s="330"/>
      <c r="KCT256" s="331"/>
      <c r="KCU256" s="328"/>
      <c r="KCV256" s="320"/>
      <c r="KCW256" s="330"/>
      <c r="KCX256" s="331"/>
      <c r="KCY256" s="328"/>
      <c r="KCZ256" s="320"/>
      <c r="KDA256" s="330"/>
      <c r="KDB256" s="331"/>
      <c r="KDC256" s="328"/>
      <c r="KDD256" s="320"/>
      <c r="KDE256" s="330"/>
      <c r="KDF256" s="331"/>
      <c r="KDG256" s="328"/>
      <c r="KDH256" s="320"/>
      <c r="KDI256" s="330"/>
      <c r="KDJ256" s="331"/>
      <c r="KDK256" s="328"/>
      <c r="KDL256" s="320"/>
      <c r="KDM256" s="330"/>
      <c r="KDN256" s="331"/>
      <c r="KDO256" s="328"/>
      <c r="KDP256" s="320"/>
      <c r="KDQ256" s="330"/>
      <c r="KDR256" s="331"/>
      <c r="KDS256" s="328"/>
      <c r="KDT256" s="320"/>
      <c r="KDU256" s="330"/>
      <c r="KDV256" s="331"/>
      <c r="KDW256" s="328"/>
      <c r="KDX256" s="320"/>
      <c r="KDY256" s="330"/>
      <c r="KDZ256" s="331"/>
      <c r="KEA256" s="328"/>
      <c r="KEB256" s="320"/>
      <c r="KEC256" s="330"/>
      <c r="KED256" s="331"/>
      <c r="KEE256" s="328"/>
      <c r="KEF256" s="320"/>
      <c r="KEG256" s="330"/>
      <c r="KEH256" s="331"/>
      <c r="KEI256" s="328"/>
      <c r="KEJ256" s="320"/>
      <c r="KEK256" s="330"/>
      <c r="KEL256" s="331"/>
      <c r="KEM256" s="328"/>
      <c r="KEN256" s="320"/>
      <c r="KEO256" s="330"/>
      <c r="KEP256" s="331"/>
      <c r="KEQ256" s="328"/>
      <c r="KER256" s="320"/>
      <c r="KES256" s="330"/>
      <c r="KET256" s="331"/>
      <c r="KEU256" s="328"/>
      <c r="KEV256" s="320"/>
      <c r="KEW256" s="330"/>
      <c r="KEX256" s="331"/>
      <c r="KEY256" s="328"/>
      <c r="KEZ256" s="320"/>
      <c r="KFA256" s="330"/>
      <c r="KFB256" s="331"/>
      <c r="KFC256" s="328"/>
      <c r="KFD256" s="320"/>
      <c r="KFE256" s="330"/>
      <c r="KFF256" s="331"/>
      <c r="KFG256" s="328"/>
      <c r="KFH256" s="320"/>
      <c r="KFI256" s="330"/>
      <c r="KFJ256" s="331"/>
      <c r="KFK256" s="328"/>
      <c r="KFL256" s="320"/>
      <c r="KFM256" s="330"/>
      <c r="KFN256" s="331"/>
      <c r="KFO256" s="328"/>
      <c r="KFP256" s="320"/>
      <c r="KFQ256" s="330"/>
      <c r="KFR256" s="331"/>
      <c r="KFS256" s="328"/>
      <c r="KFT256" s="320"/>
      <c r="KFU256" s="330"/>
      <c r="KFV256" s="331"/>
      <c r="KFW256" s="328"/>
      <c r="KFX256" s="320"/>
      <c r="KFY256" s="330"/>
      <c r="KFZ256" s="331"/>
      <c r="KGA256" s="328"/>
      <c r="KGB256" s="320"/>
      <c r="KGC256" s="330"/>
      <c r="KGD256" s="331"/>
      <c r="KGE256" s="328"/>
      <c r="KGF256" s="320"/>
      <c r="KGG256" s="330"/>
      <c r="KGH256" s="331"/>
      <c r="KGI256" s="328"/>
      <c r="KGJ256" s="320"/>
      <c r="KGK256" s="330"/>
      <c r="KGL256" s="331"/>
      <c r="KGM256" s="328"/>
      <c r="KGN256" s="320"/>
      <c r="KGO256" s="330"/>
      <c r="KGP256" s="331"/>
      <c r="KGQ256" s="328"/>
      <c r="KGR256" s="320"/>
      <c r="KGS256" s="330"/>
      <c r="KGT256" s="331"/>
      <c r="KGU256" s="328"/>
      <c r="KGV256" s="320"/>
      <c r="KGW256" s="330"/>
      <c r="KGX256" s="331"/>
      <c r="KGY256" s="328"/>
      <c r="KGZ256" s="320"/>
      <c r="KHA256" s="330"/>
      <c r="KHB256" s="331"/>
      <c r="KHC256" s="328"/>
      <c r="KHD256" s="320"/>
      <c r="KHE256" s="330"/>
      <c r="KHF256" s="331"/>
      <c r="KHG256" s="328"/>
      <c r="KHH256" s="320"/>
      <c r="KHI256" s="330"/>
      <c r="KHJ256" s="331"/>
      <c r="KHK256" s="328"/>
      <c r="KHL256" s="320"/>
      <c r="KHM256" s="330"/>
      <c r="KHN256" s="331"/>
      <c r="KHO256" s="328"/>
      <c r="KHP256" s="320"/>
      <c r="KHQ256" s="330"/>
      <c r="KHR256" s="331"/>
      <c r="KHS256" s="328"/>
      <c r="KHT256" s="320"/>
      <c r="KHU256" s="330"/>
      <c r="KHV256" s="331"/>
      <c r="KHW256" s="328"/>
      <c r="KHX256" s="320"/>
      <c r="KHY256" s="330"/>
      <c r="KHZ256" s="331"/>
      <c r="KIA256" s="328"/>
      <c r="KIB256" s="320"/>
      <c r="KIC256" s="330"/>
      <c r="KID256" s="331"/>
      <c r="KIE256" s="328"/>
      <c r="KIF256" s="320"/>
      <c r="KIG256" s="330"/>
      <c r="KIH256" s="331"/>
      <c r="KII256" s="328"/>
      <c r="KIJ256" s="320"/>
      <c r="KIK256" s="330"/>
      <c r="KIL256" s="331"/>
      <c r="KIM256" s="328"/>
      <c r="KIN256" s="320"/>
      <c r="KIO256" s="330"/>
      <c r="KIP256" s="331"/>
      <c r="KIQ256" s="328"/>
      <c r="KIR256" s="320"/>
      <c r="KIS256" s="330"/>
      <c r="KIT256" s="331"/>
      <c r="KIU256" s="328"/>
      <c r="KIV256" s="320"/>
      <c r="KIW256" s="330"/>
      <c r="KIX256" s="331"/>
      <c r="KIY256" s="328"/>
      <c r="KIZ256" s="320"/>
      <c r="KJA256" s="330"/>
      <c r="KJB256" s="331"/>
      <c r="KJC256" s="328"/>
      <c r="KJD256" s="320"/>
      <c r="KJE256" s="330"/>
      <c r="KJF256" s="331"/>
      <c r="KJG256" s="328"/>
      <c r="KJH256" s="320"/>
      <c r="KJI256" s="330"/>
      <c r="KJJ256" s="331"/>
      <c r="KJK256" s="328"/>
      <c r="KJL256" s="320"/>
      <c r="KJM256" s="330"/>
      <c r="KJN256" s="331"/>
      <c r="KJO256" s="328"/>
      <c r="KJP256" s="320"/>
      <c r="KJQ256" s="330"/>
      <c r="KJR256" s="331"/>
      <c r="KJS256" s="328"/>
      <c r="KJT256" s="320"/>
      <c r="KJU256" s="330"/>
      <c r="KJV256" s="331"/>
      <c r="KJW256" s="328"/>
      <c r="KJX256" s="320"/>
      <c r="KJY256" s="330"/>
      <c r="KJZ256" s="331"/>
      <c r="KKA256" s="328"/>
      <c r="KKB256" s="320"/>
      <c r="KKC256" s="330"/>
      <c r="KKD256" s="331"/>
      <c r="KKE256" s="328"/>
      <c r="KKF256" s="320"/>
      <c r="KKG256" s="330"/>
      <c r="KKH256" s="331"/>
      <c r="KKI256" s="328"/>
      <c r="KKJ256" s="320"/>
      <c r="KKK256" s="330"/>
      <c r="KKL256" s="331"/>
      <c r="KKM256" s="328"/>
      <c r="KKN256" s="320"/>
      <c r="KKO256" s="330"/>
      <c r="KKP256" s="331"/>
      <c r="KKQ256" s="328"/>
      <c r="KKR256" s="320"/>
      <c r="KKS256" s="330"/>
      <c r="KKT256" s="331"/>
      <c r="KKU256" s="328"/>
      <c r="KKV256" s="320"/>
      <c r="KKW256" s="330"/>
      <c r="KKX256" s="331"/>
      <c r="KKY256" s="328"/>
      <c r="KKZ256" s="320"/>
      <c r="KLA256" s="330"/>
      <c r="KLB256" s="331"/>
      <c r="KLC256" s="328"/>
      <c r="KLD256" s="320"/>
      <c r="KLE256" s="330"/>
      <c r="KLF256" s="331"/>
      <c r="KLG256" s="328"/>
      <c r="KLH256" s="320"/>
      <c r="KLI256" s="330"/>
      <c r="KLJ256" s="331"/>
      <c r="KLK256" s="328"/>
      <c r="KLL256" s="320"/>
      <c r="KLM256" s="330"/>
      <c r="KLN256" s="331"/>
      <c r="KLO256" s="328"/>
      <c r="KLP256" s="320"/>
      <c r="KLQ256" s="330"/>
      <c r="KLR256" s="331"/>
      <c r="KLS256" s="328"/>
      <c r="KLT256" s="320"/>
      <c r="KLU256" s="330"/>
      <c r="KLV256" s="331"/>
      <c r="KLW256" s="328"/>
      <c r="KLX256" s="320"/>
      <c r="KLY256" s="330"/>
      <c r="KLZ256" s="331"/>
      <c r="KMA256" s="328"/>
      <c r="KMB256" s="320"/>
      <c r="KMC256" s="330"/>
      <c r="KMD256" s="331"/>
      <c r="KME256" s="328"/>
      <c r="KMF256" s="320"/>
      <c r="KMG256" s="330"/>
      <c r="KMH256" s="331"/>
      <c r="KMI256" s="328"/>
      <c r="KMJ256" s="320"/>
      <c r="KMK256" s="330"/>
      <c r="KML256" s="331"/>
      <c r="KMM256" s="328"/>
      <c r="KMN256" s="320"/>
      <c r="KMO256" s="330"/>
      <c r="KMP256" s="331"/>
      <c r="KMQ256" s="328"/>
      <c r="KMR256" s="320"/>
      <c r="KMS256" s="330"/>
      <c r="KMT256" s="331"/>
      <c r="KMU256" s="328"/>
      <c r="KMV256" s="320"/>
      <c r="KMW256" s="330"/>
      <c r="KMX256" s="331"/>
      <c r="KMY256" s="328"/>
      <c r="KMZ256" s="320"/>
      <c r="KNA256" s="330"/>
      <c r="KNB256" s="331"/>
      <c r="KNC256" s="328"/>
      <c r="KND256" s="320"/>
      <c r="KNE256" s="330"/>
      <c r="KNF256" s="331"/>
      <c r="KNG256" s="328"/>
      <c r="KNH256" s="320"/>
      <c r="KNI256" s="330"/>
      <c r="KNJ256" s="331"/>
      <c r="KNK256" s="328"/>
      <c r="KNL256" s="320"/>
      <c r="KNM256" s="330"/>
      <c r="KNN256" s="331"/>
      <c r="KNO256" s="328"/>
      <c r="KNP256" s="320"/>
      <c r="KNQ256" s="330"/>
      <c r="KNR256" s="331"/>
      <c r="KNS256" s="328"/>
      <c r="KNT256" s="320"/>
      <c r="KNU256" s="330"/>
      <c r="KNV256" s="331"/>
      <c r="KNW256" s="328"/>
      <c r="KNX256" s="320"/>
      <c r="KNY256" s="330"/>
      <c r="KNZ256" s="331"/>
      <c r="KOA256" s="328"/>
      <c r="KOB256" s="320"/>
      <c r="KOC256" s="330"/>
      <c r="KOD256" s="331"/>
      <c r="KOE256" s="328"/>
      <c r="KOF256" s="320"/>
      <c r="KOG256" s="330"/>
      <c r="KOH256" s="331"/>
      <c r="KOI256" s="328"/>
      <c r="KOJ256" s="320"/>
      <c r="KOK256" s="330"/>
      <c r="KOL256" s="331"/>
      <c r="KOM256" s="328"/>
      <c r="KON256" s="320"/>
      <c r="KOO256" s="330"/>
      <c r="KOP256" s="331"/>
      <c r="KOQ256" s="328"/>
      <c r="KOR256" s="320"/>
      <c r="KOS256" s="330"/>
      <c r="KOT256" s="331"/>
      <c r="KOU256" s="328"/>
      <c r="KOV256" s="320"/>
      <c r="KOW256" s="330"/>
      <c r="KOX256" s="331"/>
      <c r="KOY256" s="328"/>
      <c r="KOZ256" s="320"/>
      <c r="KPA256" s="330"/>
      <c r="KPB256" s="331"/>
      <c r="KPC256" s="328"/>
      <c r="KPD256" s="320"/>
      <c r="KPE256" s="330"/>
      <c r="KPF256" s="331"/>
      <c r="KPG256" s="328"/>
      <c r="KPH256" s="320"/>
      <c r="KPI256" s="330"/>
      <c r="KPJ256" s="331"/>
      <c r="KPK256" s="328"/>
      <c r="KPL256" s="320"/>
      <c r="KPM256" s="330"/>
      <c r="KPN256" s="331"/>
      <c r="KPO256" s="328"/>
      <c r="KPP256" s="320"/>
      <c r="KPQ256" s="330"/>
      <c r="KPR256" s="331"/>
      <c r="KPS256" s="328"/>
      <c r="KPT256" s="320"/>
      <c r="KPU256" s="330"/>
      <c r="KPV256" s="331"/>
      <c r="KPW256" s="328"/>
      <c r="KPX256" s="320"/>
      <c r="KPY256" s="330"/>
      <c r="KPZ256" s="331"/>
      <c r="KQA256" s="328"/>
      <c r="KQB256" s="320"/>
      <c r="KQC256" s="330"/>
      <c r="KQD256" s="331"/>
      <c r="KQE256" s="328"/>
      <c r="KQF256" s="320"/>
      <c r="KQG256" s="330"/>
      <c r="KQH256" s="331"/>
      <c r="KQI256" s="328"/>
      <c r="KQJ256" s="320"/>
      <c r="KQK256" s="330"/>
      <c r="KQL256" s="331"/>
      <c r="KQM256" s="328"/>
      <c r="KQN256" s="320"/>
      <c r="KQO256" s="330"/>
      <c r="KQP256" s="331"/>
      <c r="KQQ256" s="328"/>
      <c r="KQR256" s="320"/>
      <c r="KQS256" s="330"/>
      <c r="KQT256" s="331"/>
      <c r="KQU256" s="328"/>
      <c r="KQV256" s="320"/>
      <c r="KQW256" s="330"/>
      <c r="KQX256" s="331"/>
      <c r="KQY256" s="328"/>
      <c r="KQZ256" s="320"/>
      <c r="KRA256" s="330"/>
      <c r="KRB256" s="331"/>
      <c r="KRC256" s="328"/>
      <c r="KRD256" s="320"/>
      <c r="KRE256" s="330"/>
      <c r="KRF256" s="331"/>
      <c r="KRG256" s="328"/>
      <c r="KRH256" s="320"/>
      <c r="KRI256" s="330"/>
      <c r="KRJ256" s="331"/>
      <c r="KRK256" s="328"/>
      <c r="KRL256" s="320"/>
      <c r="KRM256" s="330"/>
      <c r="KRN256" s="331"/>
      <c r="KRO256" s="328"/>
      <c r="KRP256" s="320"/>
      <c r="KRQ256" s="330"/>
      <c r="KRR256" s="331"/>
      <c r="KRS256" s="328"/>
      <c r="KRT256" s="320"/>
      <c r="KRU256" s="330"/>
      <c r="KRV256" s="331"/>
      <c r="KRW256" s="328"/>
      <c r="KRX256" s="320"/>
      <c r="KRY256" s="330"/>
      <c r="KRZ256" s="331"/>
      <c r="KSA256" s="328"/>
      <c r="KSB256" s="320"/>
      <c r="KSC256" s="330"/>
      <c r="KSD256" s="331"/>
      <c r="KSE256" s="328"/>
      <c r="KSF256" s="320"/>
      <c r="KSG256" s="330"/>
      <c r="KSH256" s="331"/>
      <c r="KSI256" s="328"/>
      <c r="KSJ256" s="320"/>
      <c r="KSK256" s="330"/>
      <c r="KSL256" s="331"/>
      <c r="KSM256" s="328"/>
      <c r="KSN256" s="320"/>
      <c r="KSO256" s="330"/>
      <c r="KSP256" s="331"/>
      <c r="KSQ256" s="328"/>
      <c r="KSR256" s="320"/>
      <c r="KSS256" s="330"/>
      <c r="KST256" s="331"/>
      <c r="KSU256" s="328"/>
      <c r="KSV256" s="320"/>
      <c r="KSW256" s="330"/>
      <c r="KSX256" s="331"/>
      <c r="KSY256" s="328"/>
      <c r="KSZ256" s="320"/>
      <c r="KTA256" s="330"/>
      <c r="KTB256" s="331"/>
      <c r="KTC256" s="328"/>
      <c r="KTD256" s="320"/>
      <c r="KTE256" s="330"/>
      <c r="KTF256" s="331"/>
      <c r="KTG256" s="328"/>
      <c r="KTH256" s="320"/>
      <c r="KTI256" s="330"/>
      <c r="KTJ256" s="331"/>
      <c r="KTK256" s="328"/>
      <c r="KTL256" s="320"/>
      <c r="KTM256" s="330"/>
      <c r="KTN256" s="331"/>
      <c r="KTO256" s="328"/>
      <c r="KTP256" s="320"/>
      <c r="KTQ256" s="330"/>
      <c r="KTR256" s="331"/>
      <c r="KTS256" s="328"/>
      <c r="KTT256" s="320"/>
      <c r="KTU256" s="330"/>
      <c r="KTV256" s="331"/>
      <c r="KTW256" s="328"/>
      <c r="KTX256" s="320"/>
      <c r="KTY256" s="330"/>
      <c r="KTZ256" s="331"/>
      <c r="KUA256" s="328"/>
      <c r="KUB256" s="320"/>
      <c r="KUC256" s="330"/>
      <c r="KUD256" s="331"/>
      <c r="KUE256" s="328"/>
      <c r="KUF256" s="320"/>
      <c r="KUG256" s="330"/>
      <c r="KUH256" s="331"/>
      <c r="KUI256" s="328"/>
      <c r="KUJ256" s="320"/>
      <c r="KUK256" s="330"/>
      <c r="KUL256" s="331"/>
      <c r="KUM256" s="328"/>
      <c r="KUN256" s="320"/>
      <c r="KUO256" s="330"/>
      <c r="KUP256" s="331"/>
      <c r="KUQ256" s="328"/>
      <c r="KUR256" s="320"/>
      <c r="KUS256" s="330"/>
      <c r="KUT256" s="331"/>
      <c r="KUU256" s="328"/>
      <c r="KUV256" s="320"/>
      <c r="KUW256" s="330"/>
      <c r="KUX256" s="331"/>
      <c r="KUY256" s="328"/>
      <c r="KUZ256" s="320"/>
      <c r="KVA256" s="330"/>
      <c r="KVB256" s="331"/>
      <c r="KVC256" s="328"/>
      <c r="KVD256" s="320"/>
      <c r="KVE256" s="330"/>
      <c r="KVF256" s="331"/>
      <c r="KVG256" s="328"/>
      <c r="KVH256" s="320"/>
      <c r="KVI256" s="330"/>
      <c r="KVJ256" s="331"/>
      <c r="KVK256" s="328"/>
      <c r="KVL256" s="320"/>
      <c r="KVM256" s="330"/>
      <c r="KVN256" s="331"/>
      <c r="KVO256" s="328"/>
      <c r="KVP256" s="320"/>
      <c r="KVQ256" s="330"/>
      <c r="KVR256" s="331"/>
      <c r="KVS256" s="328"/>
      <c r="KVT256" s="320"/>
      <c r="KVU256" s="330"/>
      <c r="KVV256" s="331"/>
      <c r="KVW256" s="328"/>
      <c r="KVX256" s="320"/>
      <c r="KVY256" s="330"/>
      <c r="KVZ256" s="331"/>
      <c r="KWA256" s="328"/>
      <c r="KWB256" s="320"/>
      <c r="KWC256" s="330"/>
      <c r="KWD256" s="331"/>
      <c r="KWE256" s="328"/>
      <c r="KWF256" s="320"/>
      <c r="KWG256" s="330"/>
      <c r="KWH256" s="331"/>
      <c r="KWI256" s="328"/>
      <c r="KWJ256" s="320"/>
      <c r="KWK256" s="330"/>
      <c r="KWL256" s="331"/>
      <c r="KWM256" s="328"/>
      <c r="KWN256" s="320"/>
      <c r="KWO256" s="330"/>
      <c r="KWP256" s="331"/>
      <c r="KWQ256" s="328"/>
      <c r="KWR256" s="320"/>
      <c r="KWS256" s="330"/>
      <c r="KWT256" s="331"/>
      <c r="KWU256" s="328"/>
      <c r="KWV256" s="320"/>
      <c r="KWW256" s="330"/>
      <c r="KWX256" s="331"/>
      <c r="KWY256" s="328"/>
      <c r="KWZ256" s="320"/>
      <c r="KXA256" s="330"/>
      <c r="KXB256" s="331"/>
      <c r="KXC256" s="328"/>
      <c r="KXD256" s="320"/>
      <c r="KXE256" s="330"/>
      <c r="KXF256" s="331"/>
      <c r="KXG256" s="328"/>
      <c r="KXH256" s="320"/>
      <c r="KXI256" s="330"/>
      <c r="KXJ256" s="331"/>
      <c r="KXK256" s="328"/>
      <c r="KXL256" s="320"/>
      <c r="KXM256" s="330"/>
      <c r="KXN256" s="331"/>
      <c r="KXO256" s="328"/>
      <c r="KXP256" s="320"/>
      <c r="KXQ256" s="330"/>
      <c r="KXR256" s="331"/>
      <c r="KXS256" s="328"/>
      <c r="KXT256" s="320"/>
      <c r="KXU256" s="330"/>
      <c r="KXV256" s="331"/>
      <c r="KXW256" s="328"/>
      <c r="KXX256" s="320"/>
      <c r="KXY256" s="330"/>
      <c r="KXZ256" s="331"/>
      <c r="KYA256" s="328"/>
      <c r="KYB256" s="320"/>
      <c r="KYC256" s="330"/>
      <c r="KYD256" s="331"/>
      <c r="KYE256" s="328"/>
      <c r="KYF256" s="320"/>
      <c r="KYG256" s="330"/>
      <c r="KYH256" s="331"/>
      <c r="KYI256" s="328"/>
      <c r="KYJ256" s="320"/>
      <c r="KYK256" s="330"/>
      <c r="KYL256" s="331"/>
      <c r="KYM256" s="328"/>
      <c r="KYN256" s="320"/>
      <c r="KYO256" s="330"/>
      <c r="KYP256" s="331"/>
      <c r="KYQ256" s="328"/>
      <c r="KYR256" s="320"/>
      <c r="KYS256" s="330"/>
      <c r="KYT256" s="331"/>
      <c r="KYU256" s="328"/>
      <c r="KYV256" s="320"/>
      <c r="KYW256" s="330"/>
      <c r="KYX256" s="331"/>
      <c r="KYY256" s="328"/>
      <c r="KYZ256" s="320"/>
      <c r="KZA256" s="330"/>
      <c r="KZB256" s="331"/>
      <c r="KZC256" s="328"/>
      <c r="KZD256" s="320"/>
      <c r="KZE256" s="330"/>
      <c r="KZF256" s="331"/>
      <c r="KZG256" s="328"/>
      <c r="KZH256" s="320"/>
      <c r="KZI256" s="330"/>
      <c r="KZJ256" s="331"/>
      <c r="KZK256" s="328"/>
      <c r="KZL256" s="320"/>
      <c r="KZM256" s="330"/>
      <c r="KZN256" s="331"/>
      <c r="KZO256" s="328"/>
      <c r="KZP256" s="320"/>
      <c r="KZQ256" s="330"/>
      <c r="KZR256" s="331"/>
      <c r="KZS256" s="328"/>
      <c r="KZT256" s="320"/>
      <c r="KZU256" s="330"/>
      <c r="KZV256" s="331"/>
      <c r="KZW256" s="328"/>
      <c r="KZX256" s="320"/>
      <c r="KZY256" s="330"/>
      <c r="KZZ256" s="331"/>
      <c r="LAA256" s="328"/>
      <c r="LAB256" s="320"/>
      <c r="LAC256" s="330"/>
      <c r="LAD256" s="331"/>
      <c r="LAE256" s="328"/>
      <c r="LAF256" s="320"/>
      <c r="LAG256" s="330"/>
      <c r="LAH256" s="331"/>
      <c r="LAI256" s="328"/>
      <c r="LAJ256" s="320"/>
      <c r="LAK256" s="330"/>
      <c r="LAL256" s="331"/>
      <c r="LAM256" s="328"/>
      <c r="LAN256" s="320"/>
      <c r="LAO256" s="330"/>
      <c r="LAP256" s="331"/>
      <c r="LAQ256" s="328"/>
      <c r="LAR256" s="320"/>
      <c r="LAS256" s="330"/>
      <c r="LAT256" s="331"/>
      <c r="LAU256" s="328"/>
      <c r="LAV256" s="320"/>
      <c r="LAW256" s="330"/>
      <c r="LAX256" s="331"/>
      <c r="LAY256" s="328"/>
      <c r="LAZ256" s="320"/>
      <c r="LBA256" s="330"/>
      <c r="LBB256" s="331"/>
      <c r="LBC256" s="328"/>
      <c r="LBD256" s="320"/>
      <c r="LBE256" s="330"/>
      <c r="LBF256" s="331"/>
      <c r="LBG256" s="328"/>
      <c r="LBH256" s="320"/>
      <c r="LBI256" s="330"/>
      <c r="LBJ256" s="331"/>
      <c r="LBK256" s="328"/>
      <c r="LBL256" s="320"/>
      <c r="LBM256" s="330"/>
      <c r="LBN256" s="331"/>
      <c r="LBO256" s="328"/>
      <c r="LBP256" s="320"/>
      <c r="LBQ256" s="330"/>
      <c r="LBR256" s="331"/>
      <c r="LBS256" s="328"/>
      <c r="LBT256" s="320"/>
      <c r="LBU256" s="330"/>
      <c r="LBV256" s="331"/>
      <c r="LBW256" s="328"/>
      <c r="LBX256" s="320"/>
      <c r="LBY256" s="330"/>
      <c r="LBZ256" s="331"/>
      <c r="LCA256" s="328"/>
      <c r="LCB256" s="320"/>
      <c r="LCC256" s="330"/>
      <c r="LCD256" s="331"/>
      <c r="LCE256" s="328"/>
      <c r="LCF256" s="320"/>
      <c r="LCG256" s="330"/>
      <c r="LCH256" s="331"/>
      <c r="LCI256" s="328"/>
      <c r="LCJ256" s="320"/>
      <c r="LCK256" s="330"/>
      <c r="LCL256" s="331"/>
      <c r="LCM256" s="328"/>
      <c r="LCN256" s="320"/>
      <c r="LCO256" s="330"/>
      <c r="LCP256" s="331"/>
      <c r="LCQ256" s="328"/>
      <c r="LCR256" s="320"/>
      <c r="LCS256" s="330"/>
      <c r="LCT256" s="331"/>
      <c r="LCU256" s="328"/>
      <c r="LCV256" s="320"/>
      <c r="LCW256" s="330"/>
      <c r="LCX256" s="331"/>
      <c r="LCY256" s="328"/>
      <c r="LCZ256" s="320"/>
      <c r="LDA256" s="330"/>
      <c r="LDB256" s="331"/>
      <c r="LDC256" s="328"/>
      <c r="LDD256" s="320"/>
      <c r="LDE256" s="330"/>
      <c r="LDF256" s="331"/>
      <c r="LDG256" s="328"/>
      <c r="LDH256" s="320"/>
      <c r="LDI256" s="330"/>
      <c r="LDJ256" s="331"/>
      <c r="LDK256" s="328"/>
      <c r="LDL256" s="320"/>
      <c r="LDM256" s="330"/>
      <c r="LDN256" s="331"/>
      <c r="LDO256" s="328"/>
      <c r="LDP256" s="320"/>
      <c r="LDQ256" s="330"/>
      <c r="LDR256" s="331"/>
      <c r="LDS256" s="328"/>
      <c r="LDT256" s="320"/>
      <c r="LDU256" s="330"/>
      <c r="LDV256" s="331"/>
      <c r="LDW256" s="328"/>
      <c r="LDX256" s="320"/>
      <c r="LDY256" s="330"/>
      <c r="LDZ256" s="331"/>
      <c r="LEA256" s="328"/>
      <c r="LEB256" s="320"/>
      <c r="LEC256" s="330"/>
      <c r="LED256" s="331"/>
      <c r="LEE256" s="328"/>
      <c r="LEF256" s="320"/>
      <c r="LEG256" s="330"/>
      <c r="LEH256" s="331"/>
      <c r="LEI256" s="328"/>
      <c r="LEJ256" s="320"/>
      <c r="LEK256" s="330"/>
      <c r="LEL256" s="331"/>
      <c r="LEM256" s="328"/>
      <c r="LEN256" s="320"/>
      <c r="LEO256" s="330"/>
      <c r="LEP256" s="331"/>
      <c r="LEQ256" s="328"/>
      <c r="LER256" s="320"/>
      <c r="LES256" s="330"/>
      <c r="LET256" s="331"/>
      <c r="LEU256" s="328"/>
      <c r="LEV256" s="320"/>
      <c r="LEW256" s="330"/>
      <c r="LEX256" s="331"/>
      <c r="LEY256" s="328"/>
      <c r="LEZ256" s="320"/>
      <c r="LFA256" s="330"/>
      <c r="LFB256" s="331"/>
      <c r="LFC256" s="328"/>
      <c r="LFD256" s="320"/>
      <c r="LFE256" s="330"/>
      <c r="LFF256" s="331"/>
      <c r="LFG256" s="328"/>
      <c r="LFH256" s="320"/>
      <c r="LFI256" s="330"/>
      <c r="LFJ256" s="331"/>
      <c r="LFK256" s="328"/>
      <c r="LFL256" s="320"/>
      <c r="LFM256" s="330"/>
      <c r="LFN256" s="331"/>
      <c r="LFO256" s="328"/>
      <c r="LFP256" s="320"/>
      <c r="LFQ256" s="330"/>
      <c r="LFR256" s="331"/>
      <c r="LFS256" s="328"/>
      <c r="LFT256" s="320"/>
      <c r="LFU256" s="330"/>
      <c r="LFV256" s="331"/>
      <c r="LFW256" s="328"/>
      <c r="LFX256" s="320"/>
      <c r="LFY256" s="330"/>
      <c r="LFZ256" s="331"/>
      <c r="LGA256" s="328"/>
      <c r="LGB256" s="320"/>
      <c r="LGC256" s="330"/>
      <c r="LGD256" s="331"/>
      <c r="LGE256" s="328"/>
      <c r="LGF256" s="320"/>
      <c r="LGG256" s="330"/>
      <c r="LGH256" s="331"/>
      <c r="LGI256" s="328"/>
      <c r="LGJ256" s="320"/>
      <c r="LGK256" s="330"/>
      <c r="LGL256" s="331"/>
      <c r="LGM256" s="328"/>
      <c r="LGN256" s="320"/>
      <c r="LGO256" s="330"/>
      <c r="LGP256" s="331"/>
      <c r="LGQ256" s="328"/>
      <c r="LGR256" s="320"/>
      <c r="LGS256" s="330"/>
      <c r="LGT256" s="331"/>
      <c r="LGU256" s="328"/>
      <c r="LGV256" s="320"/>
      <c r="LGW256" s="330"/>
      <c r="LGX256" s="331"/>
      <c r="LGY256" s="328"/>
      <c r="LGZ256" s="320"/>
      <c r="LHA256" s="330"/>
      <c r="LHB256" s="331"/>
      <c r="LHC256" s="328"/>
      <c r="LHD256" s="320"/>
      <c r="LHE256" s="330"/>
      <c r="LHF256" s="331"/>
      <c r="LHG256" s="328"/>
      <c r="LHH256" s="320"/>
      <c r="LHI256" s="330"/>
      <c r="LHJ256" s="331"/>
      <c r="LHK256" s="328"/>
      <c r="LHL256" s="320"/>
      <c r="LHM256" s="330"/>
      <c r="LHN256" s="331"/>
      <c r="LHO256" s="328"/>
      <c r="LHP256" s="320"/>
      <c r="LHQ256" s="330"/>
      <c r="LHR256" s="331"/>
      <c r="LHS256" s="328"/>
      <c r="LHT256" s="320"/>
      <c r="LHU256" s="330"/>
      <c r="LHV256" s="331"/>
      <c r="LHW256" s="328"/>
      <c r="LHX256" s="320"/>
      <c r="LHY256" s="330"/>
      <c r="LHZ256" s="331"/>
      <c r="LIA256" s="328"/>
      <c r="LIB256" s="320"/>
      <c r="LIC256" s="330"/>
      <c r="LID256" s="331"/>
      <c r="LIE256" s="328"/>
      <c r="LIF256" s="320"/>
      <c r="LIG256" s="330"/>
      <c r="LIH256" s="331"/>
      <c r="LII256" s="328"/>
      <c r="LIJ256" s="320"/>
      <c r="LIK256" s="330"/>
      <c r="LIL256" s="331"/>
      <c r="LIM256" s="328"/>
      <c r="LIN256" s="320"/>
      <c r="LIO256" s="330"/>
      <c r="LIP256" s="331"/>
      <c r="LIQ256" s="328"/>
      <c r="LIR256" s="320"/>
      <c r="LIS256" s="330"/>
      <c r="LIT256" s="331"/>
      <c r="LIU256" s="328"/>
      <c r="LIV256" s="320"/>
      <c r="LIW256" s="330"/>
      <c r="LIX256" s="331"/>
      <c r="LIY256" s="328"/>
      <c r="LIZ256" s="320"/>
      <c r="LJA256" s="330"/>
      <c r="LJB256" s="331"/>
      <c r="LJC256" s="328"/>
      <c r="LJD256" s="320"/>
      <c r="LJE256" s="330"/>
      <c r="LJF256" s="331"/>
      <c r="LJG256" s="328"/>
      <c r="LJH256" s="320"/>
      <c r="LJI256" s="330"/>
      <c r="LJJ256" s="331"/>
      <c r="LJK256" s="328"/>
      <c r="LJL256" s="320"/>
      <c r="LJM256" s="330"/>
      <c r="LJN256" s="331"/>
      <c r="LJO256" s="328"/>
      <c r="LJP256" s="320"/>
      <c r="LJQ256" s="330"/>
      <c r="LJR256" s="331"/>
      <c r="LJS256" s="328"/>
      <c r="LJT256" s="320"/>
      <c r="LJU256" s="330"/>
      <c r="LJV256" s="331"/>
      <c r="LJW256" s="328"/>
      <c r="LJX256" s="320"/>
      <c r="LJY256" s="330"/>
      <c r="LJZ256" s="331"/>
      <c r="LKA256" s="328"/>
      <c r="LKB256" s="320"/>
      <c r="LKC256" s="330"/>
      <c r="LKD256" s="331"/>
      <c r="LKE256" s="328"/>
      <c r="LKF256" s="320"/>
      <c r="LKG256" s="330"/>
      <c r="LKH256" s="331"/>
      <c r="LKI256" s="328"/>
      <c r="LKJ256" s="320"/>
      <c r="LKK256" s="330"/>
      <c r="LKL256" s="331"/>
      <c r="LKM256" s="328"/>
      <c r="LKN256" s="320"/>
      <c r="LKO256" s="330"/>
      <c r="LKP256" s="331"/>
      <c r="LKQ256" s="328"/>
      <c r="LKR256" s="320"/>
      <c r="LKS256" s="330"/>
      <c r="LKT256" s="331"/>
      <c r="LKU256" s="328"/>
      <c r="LKV256" s="320"/>
      <c r="LKW256" s="330"/>
      <c r="LKX256" s="331"/>
      <c r="LKY256" s="328"/>
      <c r="LKZ256" s="320"/>
      <c r="LLA256" s="330"/>
      <c r="LLB256" s="331"/>
      <c r="LLC256" s="328"/>
      <c r="LLD256" s="320"/>
      <c r="LLE256" s="330"/>
      <c r="LLF256" s="331"/>
      <c r="LLG256" s="328"/>
      <c r="LLH256" s="320"/>
      <c r="LLI256" s="330"/>
      <c r="LLJ256" s="331"/>
      <c r="LLK256" s="328"/>
      <c r="LLL256" s="320"/>
      <c r="LLM256" s="330"/>
      <c r="LLN256" s="331"/>
      <c r="LLO256" s="328"/>
      <c r="LLP256" s="320"/>
      <c r="LLQ256" s="330"/>
      <c r="LLR256" s="331"/>
      <c r="LLS256" s="328"/>
      <c r="LLT256" s="320"/>
      <c r="LLU256" s="330"/>
      <c r="LLV256" s="331"/>
      <c r="LLW256" s="328"/>
      <c r="LLX256" s="320"/>
      <c r="LLY256" s="330"/>
      <c r="LLZ256" s="331"/>
      <c r="LMA256" s="328"/>
      <c r="LMB256" s="320"/>
      <c r="LMC256" s="330"/>
      <c r="LMD256" s="331"/>
      <c r="LME256" s="328"/>
      <c r="LMF256" s="320"/>
      <c r="LMG256" s="330"/>
      <c r="LMH256" s="331"/>
      <c r="LMI256" s="328"/>
      <c r="LMJ256" s="320"/>
      <c r="LMK256" s="330"/>
      <c r="LML256" s="331"/>
      <c r="LMM256" s="328"/>
      <c r="LMN256" s="320"/>
      <c r="LMO256" s="330"/>
      <c r="LMP256" s="331"/>
      <c r="LMQ256" s="328"/>
      <c r="LMR256" s="320"/>
      <c r="LMS256" s="330"/>
      <c r="LMT256" s="331"/>
      <c r="LMU256" s="328"/>
      <c r="LMV256" s="320"/>
      <c r="LMW256" s="330"/>
      <c r="LMX256" s="331"/>
      <c r="LMY256" s="328"/>
      <c r="LMZ256" s="320"/>
      <c r="LNA256" s="330"/>
      <c r="LNB256" s="331"/>
      <c r="LNC256" s="328"/>
      <c r="LND256" s="320"/>
      <c r="LNE256" s="330"/>
      <c r="LNF256" s="331"/>
      <c r="LNG256" s="328"/>
      <c r="LNH256" s="320"/>
      <c r="LNI256" s="330"/>
      <c r="LNJ256" s="331"/>
      <c r="LNK256" s="328"/>
      <c r="LNL256" s="320"/>
      <c r="LNM256" s="330"/>
      <c r="LNN256" s="331"/>
      <c r="LNO256" s="328"/>
      <c r="LNP256" s="320"/>
      <c r="LNQ256" s="330"/>
      <c r="LNR256" s="331"/>
      <c r="LNS256" s="328"/>
      <c r="LNT256" s="320"/>
      <c r="LNU256" s="330"/>
      <c r="LNV256" s="331"/>
      <c r="LNW256" s="328"/>
      <c r="LNX256" s="320"/>
      <c r="LNY256" s="330"/>
      <c r="LNZ256" s="331"/>
      <c r="LOA256" s="328"/>
      <c r="LOB256" s="320"/>
      <c r="LOC256" s="330"/>
      <c r="LOD256" s="331"/>
      <c r="LOE256" s="328"/>
      <c r="LOF256" s="320"/>
      <c r="LOG256" s="330"/>
      <c r="LOH256" s="331"/>
      <c r="LOI256" s="328"/>
      <c r="LOJ256" s="320"/>
      <c r="LOK256" s="330"/>
      <c r="LOL256" s="331"/>
      <c r="LOM256" s="328"/>
      <c r="LON256" s="320"/>
      <c r="LOO256" s="330"/>
      <c r="LOP256" s="331"/>
      <c r="LOQ256" s="328"/>
      <c r="LOR256" s="320"/>
      <c r="LOS256" s="330"/>
      <c r="LOT256" s="331"/>
      <c r="LOU256" s="328"/>
      <c r="LOV256" s="320"/>
      <c r="LOW256" s="330"/>
      <c r="LOX256" s="331"/>
      <c r="LOY256" s="328"/>
      <c r="LOZ256" s="320"/>
      <c r="LPA256" s="330"/>
      <c r="LPB256" s="331"/>
      <c r="LPC256" s="328"/>
      <c r="LPD256" s="320"/>
      <c r="LPE256" s="330"/>
      <c r="LPF256" s="331"/>
      <c r="LPG256" s="328"/>
      <c r="LPH256" s="320"/>
      <c r="LPI256" s="330"/>
      <c r="LPJ256" s="331"/>
      <c r="LPK256" s="328"/>
      <c r="LPL256" s="320"/>
      <c r="LPM256" s="330"/>
      <c r="LPN256" s="331"/>
      <c r="LPO256" s="328"/>
      <c r="LPP256" s="320"/>
      <c r="LPQ256" s="330"/>
      <c r="LPR256" s="331"/>
      <c r="LPS256" s="328"/>
      <c r="LPT256" s="320"/>
      <c r="LPU256" s="330"/>
      <c r="LPV256" s="331"/>
      <c r="LPW256" s="328"/>
      <c r="LPX256" s="320"/>
      <c r="LPY256" s="330"/>
      <c r="LPZ256" s="331"/>
      <c r="LQA256" s="328"/>
      <c r="LQB256" s="320"/>
      <c r="LQC256" s="330"/>
      <c r="LQD256" s="331"/>
      <c r="LQE256" s="328"/>
      <c r="LQF256" s="320"/>
      <c r="LQG256" s="330"/>
      <c r="LQH256" s="331"/>
      <c r="LQI256" s="328"/>
      <c r="LQJ256" s="320"/>
      <c r="LQK256" s="330"/>
      <c r="LQL256" s="331"/>
      <c r="LQM256" s="328"/>
      <c r="LQN256" s="320"/>
      <c r="LQO256" s="330"/>
      <c r="LQP256" s="331"/>
      <c r="LQQ256" s="328"/>
      <c r="LQR256" s="320"/>
      <c r="LQS256" s="330"/>
      <c r="LQT256" s="331"/>
      <c r="LQU256" s="328"/>
      <c r="LQV256" s="320"/>
      <c r="LQW256" s="330"/>
      <c r="LQX256" s="331"/>
      <c r="LQY256" s="328"/>
      <c r="LQZ256" s="320"/>
      <c r="LRA256" s="330"/>
      <c r="LRB256" s="331"/>
      <c r="LRC256" s="328"/>
      <c r="LRD256" s="320"/>
      <c r="LRE256" s="330"/>
      <c r="LRF256" s="331"/>
      <c r="LRG256" s="328"/>
      <c r="LRH256" s="320"/>
      <c r="LRI256" s="330"/>
      <c r="LRJ256" s="331"/>
      <c r="LRK256" s="328"/>
      <c r="LRL256" s="320"/>
      <c r="LRM256" s="330"/>
      <c r="LRN256" s="331"/>
      <c r="LRO256" s="328"/>
      <c r="LRP256" s="320"/>
      <c r="LRQ256" s="330"/>
      <c r="LRR256" s="331"/>
      <c r="LRS256" s="328"/>
      <c r="LRT256" s="320"/>
      <c r="LRU256" s="330"/>
      <c r="LRV256" s="331"/>
      <c r="LRW256" s="328"/>
      <c r="LRX256" s="320"/>
      <c r="LRY256" s="330"/>
      <c r="LRZ256" s="331"/>
      <c r="LSA256" s="328"/>
      <c r="LSB256" s="320"/>
      <c r="LSC256" s="330"/>
      <c r="LSD256" s="331"/>
      <c r="LSE256" s="328"/>
      <c r="LSF256" s="320"/>
      <c r="LSG256" s="330"/>
      <c r="LSH256" s="331"/>
      <c r="LSI256" s="328"/>
      <c r="LSJ256" s="320"/>
      <c r="LSK256" s="330"/>
      <c r="LSL256" s="331"/>
      <c r="LSM256" s="328"/>
      <c r="LSN256" s="320"/>
      <c r="LSO256" s="330"/>
      <c r="LSP256" s="331"/>
      <c r="LSQ256" s="328"/>
      <c r="LSR256" s="320"/>
      <c r="LSS256" s="330"/>
      <c r="LST256" s="331"/>
      <c r="LSU256" s="328"/>
      <c r="LSV256" s="320"/>
      <c r="LSW256" s="330"/>
      <c r="LSX256" s="331"/>
      <c r="LSY256" s="328"/>
      <c r="LSZ256" s="320"/>
      <c r="LTA256" s="330"/>
      <c r="LTB256" s="331"/>
      <c r="LTC256" s="328"/>
      <c r="LTD256" s="320"/>
      <c r="LTE256" s="330"/>
      <c r="LTF256" s="331"/>
      <c r="LTG256" s="328"/>
      <c r="LTH256" s="320"/>
      <c r="LTI256" s="330"/>
      <c r="LTJ256" s="331"/>
      <c r="LTK256" s="328"/>
      <c r="LTL256" s="320"/>
      <c r="LTM256" s="330"/>
      <c r="LTN256" s="331"/>
      <c r="LTO256" s="328"/>
      <c r="LTP256" s="320"/>
      <c r="LTQ256" s="330"/>
      <c r="LTR256" s="331"/>
      <c r="LTS256" s="328"/>
      <c r="LTT256" s="320"/>
      <c r="LTU256" s="330"/>
      <c r="LTV256" s="331"/>
      <c r="LTW256" s="328"/>
      <c r="LTX256" s="320"/>
      <c r="LTY256" s="330"/>
      <c r="LTZ256" s="331"/>
      <c r="LUA256" s="328"/>
      <c r="LUB256" s="320"/>
      <c r="LUC256" s="330"/>
      <c r="LUD256" s="331"/>
      <c r="LUE256" s="328"/>
      <c r="LUF256" s="320"/>
      <c r="LUG256" s="330"/>
      <c r="LUH256" s="331"/>
      <c r="LUI256" s="328"/>
      <c r="LUJ256" s="320"/>
      <c r="LUK256" s="330"/>
      <c r="LUL256" s="331"/>
      <c r="LUM256" s="328"/>
      <c r="LUN256" s="320"/>
      <c r="LUO256" s="330"/>
      <c r="LUP256" s="331"/>
      <c r="LUQ256" s="328"/>
      <c r="LUR256" s="320"/>
      <c r="LUS256" s="330"/>
      <c r="LUT256" s="331"/>
      <c r="LUU256" s="328"/>
      <c r="LUV256" s="320"/>
      <c r="LUW256" s="330"/>
      <c r="LUX256" s="331"/>
      <c r="LUY256" s="328"/>
      <c r="LUZ256" s="320"/>
      <c r="LVA256" s="330"/>
      <c r="LVB256" s="331"/>
      <c r="LVC256" s="328"/>
      <c r="LVD256" s="320"/>
      <c r="LVE256" s="330"/>
      <c r="LVF256" s="331"/>
      <c r="LVG256" s="328"/>
      <c r="LVH256" s="320"/>
      <c r="LVI256" s="330"/>
      <c r="LVJ256" s="331"/>
      <c r="LVK256" s="328"/>
      <c r="LVL256" s="320"/>
      <c r="LVM256" s="330"/>
      <c r="LVN256" s="331"/>
      <c r="LVO256" s="328"/>
      <c r="LVP256" s="320"/>
      <c r="LVQ256" s="330"/>
      <c r="LVR256" s="331"/>
      <c r="LVS256" s="328"/>
      <c r="LVT256" s="320"/>
      <c r="LVU256" s="330"/>
      <c r="LVV256" s="331"/>
      <c r="LVW256" s="328"/>
      <c r="LVX256" s="320"/>
      <c r="LVY256" s="330"/>
      <c r="LVZ256" s="331"/>
      <c r="LWA256" s="328"/>
      <c r="LWB256" s="320"/>
      <c r="LWC256" s="330"/>
      <c r="LWD256" s="331"/>
      <c r="LWE256" s="328"/>
      <c r="LWF256" s="320"/>
      <c r="LWG256" s="330"/>
      <c r="LWH256" s="331"/>
      <c r="LWI256" s="328"/>
      <c r="LWJ256" s="320"/>
      <c r="LWK256" s="330"/>
      <c r="LWL256" s="331"/>
      <c r="LWM256" s="328"/>
      <c r="LWN256" s="320"/>
      <c r="LWO256" s="330"/>
      <c r="LWP256" s="331"/>
      <c r="LWQ256" s="328"/>
      <c r="LWR256" s="320"/>
      <c r="LWS256" s="330"/>
      <c r="LWT256" s="331"/>
      <c r="LWU256" s="328"/>
      <c r="LWV256" s="320"/>
      <c r="LWW256" s="330"/>
      <c r="LWX256" s="331"/>
      <c r="LWY256" s="328"/>
      <c r="LWZ256" s="320"/>
      <c r="LXA256" s="330"/>
      <c r="LXB256" s="331"/>
      <c r="LXC256" s="328"/>
      <c r="LXD256" s="320"/>
      <c r="LXE256" s="330"/>
      <c r="LXF256" s="331"/>
      <c r="LXG256" s="328"/>
      <c r="LXH256" s="320"/>
      <c r="LXI256" s="330"/>
      <c r="LXJ256" s="331"/>
      <c r="LXK256" s="328"/>
      <c r="LXL256" s="320"/>
      <c r="LXM256" s="330"/>
      <c r="LXN256" s="331"/>
      <c r="LXO256" s="328"/>
      <c r="LXP256" s="320"/>
      <c r="LXQ256" s="330"/>
      <c r="LXR256" s="331"/>
      <c r="LXS256" s="328"/>
      <c r="LXT256" s="320"/>
      <c r="LXU256" s="330"/>
      <c r="LXV256" s="331"/>
      <c r="LXW256" s="328"/>
      <c r="LXX256" s="320"/>
      <c r="LXY256" s="330"/>
      <c r="LXZ256" s="331"/>
      <c r="LYA256" s="328"/>
      <c r="LYB256" s="320"/>
      <c r="LYC256" s="330"/>
      <c r="LYD256" s="331"/>
      <c r="LYE256" s="328"/>
      <c r="LYF256" s="320"/>
      <c r="LYG256" s="330"/>
      <c r="LYH256" s="331"/>
      <c r="LYI256" s="328"/>
      <c r="LYJ256" s="320"/>
      <c r="LYK256" s="330"/>
      <c r="LYL256" s="331"/>
      <c r="LYM256" s="328"/>
      <c r="LYN256" s="320"/>
      <c r="LYO256" s="330"/>
      <c r="LYP256" s="331"/>
      <c r="LYQ256" s="328"/>
      <c r="LYR256" s="320"/>
      <c r="LYS256" s="330"/>
      <c r="LYT256" s="331"/>
      <c r="LYU256" s="328"/>
      <c r="LYV256" s="320"/>
      <c r="LYW256" s="330"/>
      <c r="LYX256" s="331"/>
      <c r="LYY256" s="328"/>
      <c r="LYZ256" s="320"/>
      <c r="LZA256" s="330"/>
      <c r="LZB256" s="331"/>
      <c r="LZC256" s="328"/>
      <c r="LZD256" s="320"/>
      <c r="LZE256" s="330"/>
      <c r="LZF256" s="331"/>
      <c r="LZG256" s="328"/>
      <c r="LZH256" s="320"/>
      <c r="LZI256" s="330"/>
      <c r="LZJ256" s="331"/>
      <c r="LZK256" s="328"/>
      <c r="LZL256" s="320"/>
      <c r="LZM256" s="330"/>
      <c r="LZN256" s="331"/>
      <c r="LZO256" s="328"/>
      <c r="LZP256" s="320"/>
      <c r="LZQ256" s="330"/>
      <c r="LZR256" s="331"/>
      <c r="LZS256" s="328"/>
      <c r="LZT256" s="320"/>
      <c r="LZU256" s="330"/>
      <c r="LZV256" s="331"/>
      <c r="LZW256" s="328"/>
      <c r="LZX256" s="320"/>
      <c r="LZY256" s="330"/>
      <c r="LZZ256" s="331"/>
      <c r="MAA256" s="328"/>
      <c r="MAB256" s="320"/>
      <c r="MAC256" s="330"/>
      <c r="MAD256" s="331"/>
      <c r="MAE256" s="328"/>
      <c r="MAF256" s="320"/>
      <c r="MAG256" s="330"/>
      <c r="MAH256" s="331"/>
      <c r="MAI256" s="328"/>
      <c r="MAJ256" s="320"/>
      <c r="MAK256" s="330"/>
      <c r="MAL256" s="331"/>
      <c r="MAM256" s="328"/>
      <c r="MAN256" s="320"/>
      <c r="MAO256" s="330"/>
      <c r="MAP256" s="331"/>
      <c r="MAQ256" s="328"/>
      <c r="MAR256" s="320"/>
      <c r="MAS256" s="330"/>
      <c r="MAT256" s="331"/>
      <c r="MAU256" s="328"/>
      <c r="MAV256" s="320"/>
      <c r="MAW256" s="330"/>
      <c r="MAX256" s="331"/>
      <c r="MAY256" s="328"/>
      <c r="MAZ256" s="320"/>
      <c r="MBA256" s="330"/>
      <c r="MBB256" s="331"/>
      <c r="MBC256" s="328"/>
      <c r="MBD256" s="320"/>
      <c r="MBE256" s="330"/>
      <c r="MBF256" s="331"/>
      <c r="MBG256" s="328"/>
      <c r="MBH256" s="320"/>
      <c r="MBI256" s="330"/>
      <c r="MBJ256" s="331"/>
      <c r="MBK256" s="328"/>
      <c r="MBL256" s="320"/>
      <c r="MBM256" s="330"/>
      <c r="MBN256" s="331"/>
      <c r="MBO256" s="328"/>
      <c r="MBP256" s="320"/>
      <c r="MBQ256" s="330"/>
      <c r="MBR256" s="331"/>
      <c r="MBS256" s="328"/>
      <c r="MBT256" s="320"/>
      <c r="MBU256" s="330"/>
      <c r="MBV256" s="331"/>
      <c r="MBW256" s="328"/>
      <c r="MBX256" s="320"/>
      <c r="MBY256" s="330"/>
      <c r="MBZ256" s="331"/>
      <c r="MCA256" s="328"/>
      <c r="MCB256" s="320"/>
      <c r="MCC256" s="330"/>
      <c r="MCD256" s="331"/>
      <c r="MCE256" s="328"/>
      <c r="MCF256" s="320"/>
      <c r="MCG256" s="330"/>
      <c r="MCH256" s="331"/>
      <c r="MCI256" s="328"/>
      <c r="MCJ256" s="320"/>
      <c r="MCK256" s="330"/>
      <c r="MCL256" s="331"/>
      <c r="MCM256" s="328"/>
      <c r="MCN256" s="320"/>
      <c r="MCO256" s="330"/>
      <c r="MCP256" s="331"/>
      <c r="MCQ256" s="328"/>
      <c r="MCR256" s="320"/>
      <c r="MCS256" s="330"/>
      <c r="MCT256" s="331"/>
      <c r="MCU256" s="328"/>
      <c r="MCV256" s="320"/>
      <c r="MCW256" s="330"/>
      <c r="MCX256" s="331"/>
      <c r="MCY256" s="328"/>
      <c r="MCZ256" s="320"/>
      <c r="MDA256" s="330"/>
      <c r="MDB256" s="331"/>
      <c r="MDC256" s="328"/>
      <c r="MDD256" s="320"/>
      <c r="MDE256" s="330"/>
      <c r="MDF256" s="331"/>
      <c r="MDG256" s="328"/>
      <c r="MDH256" s="320"/>
      <c r="MDI256" s="330"/>
      <c r="MDJ256" s="331"/>
      <c r="MDK256" s="328"/>
      <c r="MDL256" s="320"/>
      <c r="MDM256" s="330"/>
      <c r="MDN256" s="331"/>
      <c r="MDO256" s="328"/>
      <c r="MDP256" s="320"/>
      <c r="MDQ256" s="330"/>
      <c r="MDR256" s="331"/>
      <c r="MDS256" s="328"/>
      <c r="MDT256" s="320"/>
      <c r="MDU256" s="330"/>
      <c r="MDV256" s="331"/>
      <c r="MDW256" s="328"/>
      <c r="MDX256" s="320"/>
      <c r="MDY256" s="330"/>
      <c r="MDZ256" s="331"/>
      <c r="MEA256" s="328"/>
      <c r="MEB256" s="320"/>
      <c r="MEC256" s="330"/>
      <c r="MED256" s="331"/>
      <c r="MEE256" s="328"/>
      <c r="MEF256" s="320"/>
      <c r="MEG256" s="330"/>
      <c r="MEH256" s="331"/>
      <c r="MEI256" s="328"/>
      <c r="MEJ256" s="320"/>
      <c r="MEK256" s="330"/>
      <c r="MEL256" s="331"/>
      <c r="MEM256" s="328"/>
      <c r="MEN256" s="320"/>
      <c r="MEO256" s="330"/>
      <c r="MEP256" s="331"/>
      <c r="MEQ256" s="328"/>
      <c r="MER256" s="320"/>
      <c r="MES256" s="330"/>
      <c r="MET256" s="331"/>
      <c r="MEU256" s="328"/>
      <c r="MEV256" s="320"/>
      <c r="MEW256" s="330"/>
      <c r="MEX256" s="331"/>
      <c r="MEY256" s="328"/>
      <c r="MEZ256" s="320"/>
      <c r="MFA256" s="330"/>
      <c r="MFB256" s="331"/>
      <c r="MFC256" s="328"/>
      <c r="MFD256" s="320"/>
      <c r="MFE256" s="330"/>
      <c r="MFF256" s="331"/>
      <c r="MFG256" s="328"/>
      <c r="MFH256" s="320"/>
      <c r="MFI256" s="330"/>
      <c r="MFJ256" s="331"/>
      <c r="MFK256" s="328"/>
      <c r="MFL256" s="320"/>
      <c r="MFM256" s="330"/>
      <c r="MFN256" s="331"/>
      <c r="MFO256" s="328"/>
      <c r="MFP256" s="320"/>
      <c r="MFQ256" s="330"/>
      <c r="MFR256" s="331"/>
      <c r="MFS256" s="328"/>
      <c r="MFT256" s="320"/>
      <c r="MFU256" s="330"/>
      <c r="MFV256" s="331"/>
      <c r="MFW256" s="328"/>
      <c r="MFX256" s="320"/>
      <c r="MFY256" s="330"/>
      <c r="MFZ256" s="331"/>
      <c r="MGA256" s="328"/>
      <c r="MGB256" s="320"/>
      <c r="MGC256" s="330"/>
      <c r="MGD256" s="331"/>
      <c r="MGE256" s="328"/>
      <c r="MGF256" s="320"/>
      <c r="MGG256" s="330"/>
      <c r="MGH256" s="331"/>
      <c r="MGI256" s="328"/>
      <c r="MGJ256" s="320"/>
      <c r="MGK256" s="330"/>
      <c r="MGL256" s="331"/>
      <c r="MGM256" s="328"/>
      <c r="MGN256" s="320"/>
      <c r="MGO256" s="330"/>
      <c r="MGP256" s="331"/>
      <c r="MGQ256" s="328"/>
      <c r="MGR256" s="320"/>
      <c r="MGS256" s="330"/>
      <c r="MGT256" s="331"/>
      <c r="MGU256" s="328"/>
      <c r="MGV256" s="320"/>
      <c r="MGW256" s="330"/>
      <c r="MGX256" s="331"/>
      <c r="MGY256" s="328"/>
      <c r="MGZ256" s="320"/>
      <c r="MHA256" s="330"/>
      <c r="MHB256" s="331"/>
      <c r="MHC256" s="328"/>
      <c r="MHD256" s="320"/>
      <c r="MHE256" s="330"/>
      <c r="MHF256" s="331"/>
      <c r="MHG256" s="328"/>
      <c r="MHH256" s="320"/>
      <c r="MHI256" s="330"/>
      <c r="MHJ256" s="331"/>
      <c r="MHK256" s="328"/>
      <c r="MHL256" s="320"/>
      <c r="MHM256" s="330"/>
      <c r="MHN256" s="331"/>
      <c r="MHO256" s="328"/>
      <c r="MHP256" s="320"/>
      <c r="MHQ256" s="330"/>
      <c r="MHR256" s="331"/>
      <c r="MHS256" s="328"/>
      <c r="MHT256" s="320"/>
      <c r="MHU256" s="330"/>
      <c r="MHV256" s="331"/>
      <c r="MHW256" s="328"/>
      <c r="MHX256" s="320"/>
      <c r="MHY256" s="330"/>
      <c r="MHZ256" s="331"/>
      <c r="MIA256" s="328"/>
      <c r="MIB256" s="320"/>
      <c r="MIC256" s="330"/>
      <c r="MID256" s="331"/>
      <c r="MIE256" s="328"/>
      <c r="MIF256" s="320"/>
      <c r="MIG256" s="330"/>
      <c r="MIH256" s="331"/>
      <c r="MII256" s="328"/>
      <c r="MIJ256" s="320"/>
      <c r="MIK256" s="330"/>
      <c r="MIL256" s="331"/>
      <c r="MIM256" s="328"/>
      <c r="MIN256" s="320"/>
      <c r="MIO256" s="330"/>
      <c r="MIP256" s="331"/>
      <c r="MIQ256" s="328"/>
      <c r="MIR256" s="320"/>
      <c r="MIS256" s="330"/>
      <c r="MIT256" s="331"/>
      <c r="MIU256" s="328"/>
      <c r="MIV256" s="320"/>
      <c r="MIW256" s="330"/>
      <c r="MIX256" s="331"/>
      <c r="MIY256" s="328"/>
      <c r="MIZ256" s="320"/>
      <c r="MJA256" s="330"/>
      <c r="MJB256" s="331"/>
      <c r="MJC256" s="328"/>
      <c r="MJD256" s="320"/>
      <c r="MJE256" s="330"/>
      <c r="MJF256" s="331"/>
      <c r="MJG256" s="328"/>
      <c r="MJH256" s="320"/>
      <c r="MJI256" s="330"/>
      <c r="MJJ256" s="331"/>
      <c r="MJK256" s="328"/>
      <c r="MJL256" s="320"/>
      <c r="MJM256" s="330"/>
      <c r="MJN256" s="331"/>
      <c r="MJO256" s="328"/>
      <c r="MJP256" s="320"/>
      <c r="MJQ256" s="330"/>
      <c r="MJR256" s="331"/>
      <c r="MJS256" s="328"/>
      <c r="MJT256" s="320"/>
      <c r="MJU256" s="330"/>
      <c r="MJV256" s="331"/>
      <c r="MJW256" s="328"/>
      <c r="MJX256" s="320"/>
      <c r="MJY256" s="330"/>
      <c r="MJZ256" s="331"/>
      <c r="MKA256" s="328"/>
      <c r="MKB256" s="320"/>
      <c r="MKC256" s="330"/>
      <c r="MKD256" s="331"/>
      <c r="MKE256" s="328"/>
      <c r="MKF256" s="320"/>
      <c r="MKG256" s="330"/>
      <c r="MKH256" s="331"/>
      <c r="MKI256" s="328"/>
      <c r="MKJ256" s="320"/>
      <c r="MKK256" s="330"/>
      <c r="MKL256" s="331"/>
      <c r="MKM256" s="328"/>
      <c r="MKN256" s="320"/>
      <c r="MKO256" s="330"/>
      <c r="MKP256" s="331"/>
      <c r="MKQ256" s="328"/>
      <c r="MKR256" s="320"/>
      <c r="MKS256" s="330"/>
      <c r="MKT256" s="331"/>
      <c r="MKU256" s="328"/>
      <c r="MKV256" s="320"/>
      <c r="MKW256" s="330"/>
      <c r="MKX256" s="331"/>
      <c r="MKY256" s="328"/>
      <c r="MKZ256" s="320"/>
      <c r="MLA256" s="330"/>
      <c r="MLB256" s="331"/>
      <c r="MLC256" s="328"/>
      <c r="MLD256" s="320"/>
      <c r="MLE256" s="330"/>
      <c r="MLF256" s="331"/>
      <c r="MLG256" s="328"/>
      <c r="MLH256" s="320"/>
      <c r="MLI256" s="330"/>
      <c r="MLJ256" s="331"/>
      <c r="MLK256" s="328"/>
      <c r="MLL256" s="320"/>
      <c r="MLM256" s="330"/>
      <c r="MLN256" s="331"/>
      <c r="MLO256" s="328"/>
      <c r="MLP256" s="320"/>
      <c r="MLQ256" s="330"/>
      <c r="MLR256" s="331"/>
      <c r="MLS256" s="328"/>
      <c r="MLT256" s="320"/>
      <c r="MLU256" s="330"/>
      <c r="MLV256" s="331"/>
      <c r="MLW256" s="328"/>
      <c r="MLX256" s="320"/>
      <c r="MLY256" s="330"/>
      <c r="MLZ256" s="331"/>
      <c r="MMA256" s="328"/>
      <c r="MMB256" s="320"/>
      <c r="MMC256" s="330"/>
      <c r="MMD256" s="331"/>
      <c r="MME256" s="328"/>
      <c r="MMF256" s="320"/>
      <c r="MMG256" s="330"/>
      <c r="MMH256" s="331"/>
      <c r="MMI256" s="328"/>
      <c r="MMJ256" s="320"/>
      <c r="MMK256" s="330"/>
      <c r="MML256" s="331"/>
      <c r="MMM256" s="328"/>
      <c r="MMN256" s="320"/>
      <c r="MMO256" s="330"/>
      <c r="MMP256" s="331"/>
      <c r="MMQ256" s="328"/>
      <c r="MMR256" s="320"/>
      <c r="MMS256" s="330"/>
      <c r="MMT256" s="331"/>
      <c r="MMU256" s="328"/>
      <c r="MMV256" s="320"/>
      <c r="MMW256" s="330"/>
      <c r="MMX256" s="331"/>
      <c r="MMY256" s="328"/>
      <c r="MMZ256" s="320"/>
      <c r="MNA256" s="330"/>
      <c r="MNB256" s="331"/>
      <c r="MNC256" s="328"/>
      <c r="MND256" s="320"/>
      <c r="MNE256" s="330"/>
      <c r="MNF256" s="331"/>
      <c r="MNG256" s="328"/>
      <c r="MNH256" s="320"/>
      <c r="MNI256" s="330"/>
      <c r="MNJ256" s="331"/>
      <c r="MNK256" s="328"/>
      <c r="MNL256" s="320"/>
      <c r="MNM256" s="330"/>
      <c r="MNN256" s="331"/>
      <c r="MNO256" s="328"/>
      <c r="MNP256" s="320"/>
      <c r="MNQ256" s="330"/>
      <c r="MNR256" s="331"/>
      <c r="MNS256" s="328"/>
      <c r="MNT256" s="320"/>
      <c r="MNU256" s="330"/>
      <c r="MNV256" s="331"/>
      <c r="MNW256" s="328"/>
      <c r="MNX256" s="320"/>
      <c r="MNY256" s="330"/>
      <c r="MNZ256" s="331"/>
      <c r="MOA256" s="328"/>
      <c r="MOB256" s="320"/>
      <c r="MOC256" s="330"/>
      <c r="MOD256" s="331"/>
      <c r="MOE256" s="328"/>
      <c r="MOF256" s="320"/>
      <c r="MOG256" s="330"/>
      <c r="MOH256" s="331"/>
      <c r="MOI256" s="328"/>
      <c r="MOJ256" s="320"/>
      <c r="MOK256" s="330"/>
      <c r="MOL256" s="331"/>
      <c r="MOM256" s="328"/>
      <c r="MON256" s="320"/>
      <c r="MOO256" s="330"/>
      <c r="MOP256" s="331"/>
      <c r="MOQ256" s="328"/>
      <c r="MOR256" s="320"/>
      <c r="MOS256" s="330"/>
      <c r="MOT256" s="331"/>
      <c r="MOU256" s="328"/>
      <c r="MOV256" s="320"/>
      <c r="MOW256" s="330"/>
      <c r="MOX256" s="331"/>
      <c r="MOY256" s="328"/>
      <c r="MOZ256" s="320"/>
      <c r="MPA256" s="330"/>
      <c r="MPB256" s="331"/>
      <c r="MPC256" s="328"/>
      <c r="MPD256" s="320"/>
      <c r="MPE256" s="330"/>
      <c r="MPF256" s="331"/>
      <c r="MPG256" s="328"/>
      <c r="MPH256" s="320"/>
      <c r="MPI256" s="330"/>
      <c r="MPJ256" s="331"/>
      <c r="MPK256" s="328"/>
      <c r="MPL256" s="320"/>
      <c r="MPM256" s="330"/>
      <c r="MPN256" s="331"/>
      <c r="MPO256" s="328"/>
      <c r="MPP256" s="320"/>
      <c r="MPQ256" s="330"/>
      <c r="MPR256" s="331"/>
      <c r="MPS256" s="328"/>
      <c r="MPT256" s="320"/>
      <c r="MPU256" s="330"/>
      <c r="MPV256" s="331"/>
      <c r="MPW256" s="328"/>
      <c r="MPX256" s="320"/>
      <c r="MPY256" s="330"/>
      <c r="MPZ256" s="331"/>
      <c r="MQA256" s="328"/>
      <c r="MQB256" s="320"/>
      <c r="MQC256" s="330"/>
      <c r="MQD256" s="331"/>
      <c r="MQE256" s="328"/>
      <c r="MQF256" s="320"/>
      <c r="MQG256" s="330"/>
      <c r="MQH256" s="331"/>
      <c r="MQI256" s="328"/>
      <c r="MQJ256" s="320"/>
      <c r="MQK256" s="330"/>
      <c r="MQL256" s="331"/>
      <c r="MQM256" s="328"/>
      <c r="MQN256" s="320"/>
      <c r="MQO256" s="330"/>
      <c r="MQP256" s="331"/>
      <c r="MQQ256" s="328"/>
      <c r="MQR256" s="320"/>
      <c r="MQS256" s="330"/>
      <c r="MQT256" s="331"/>
      <c r="MQU256" s="328"/>
      <c r="MQV256" s="320"/>
      <c r="MQW256" s="330"/>
      <c r="MQX256" s="331"/>
      <c r="MQY256" s="328"/>
      <c r="MQZ256" s="320"/>
      <c r="MRA256" s="330"/>
      <c r="MRB256" s="331"/>
      <c r="MRC256" s="328"/>
      <c r="MRD256" s="320"/>
      <c r="MRE256" s="330"/>
      <c r="MRF256" s="331"/>
      <c r="MRG256" s="328"/>
      <c r="MRH256" s="320"/>
      <c r="MRI256" s="330"/>
      <c r="MRJ256" s="331"/>
      <c r="MRK256" s="328"/>
      <c r="MRL256" s="320"/>
      <c r="MRM256" s="330"/>
      <c r="MRN256" s="331"/>
      <c r="MRO256" s="328"/>
      <c r="MRP256" s="320"/>
      <c r="MRQ256" s="330"/>
      <c r="MRR256" s="331"/>
      <c r="MRS256" s="328"/>
      <c r="MRT256" s="320"/>
      <c r="MRU256" s="330"/>
      <c r="MRV256" s="331"/>
      <c r="MRW256" s="328"/>
      <c r="MRX256" s="320"/>
      <c r="MRY256" s="330"/>
      <c r="MRZ256" s="331"/>
      <c r="MSA256" s="328"/>
      <c r="MSB256" s="320"/>
      <c r="MSC256" s="330"/>
      <c r="MSD256" s="331"/>
      <c r="MSE256" s="328"/>
      <c r="MSF256" s="320"/>
      <c r="MSG256" s="330"/>
      <c r="MSH256" s="331"/>
      <c r="MSI256" s="328"/>
      <c r="MSJ256" s="320"/>
      <c r="MSK256" s="330"/>
      <c r="MSL256" s="331"/>
      <c r="MSM256" s="328"/>
      <c r="MSN256" s="320"/>
      <c r="MSO256" s="330"/>
      <c r="MSP256" s="331"/>
      <c r="MSQ256" s="328"/>
      <c r="MSR256" s="320"/>
      <c r="MSS256" s="330"/>
      <c r="MST256" s="331"/>
      <c r="MSU256" s="328"/>
      <c r="MSV256" s="320"/>
      <c r="MSW256" s="330"/>
      <c r="MSX256" s="331"/>
      <c r="MSY256" s="328"/>
      <c r="MSZ256" s="320"/>
      <c r="MTA256" s="330"/>
      <c r="MTB256" s="331"/>
      <c r="MTC256" s="328"/>
      <c r="MTD256" s="320"/>
      <c r="MTE256" s="330"/>
      <c r="MTF256" s="331"/>
      <c r="MTG256" s="328"/>
      <c r="MTH256" s="320"/>
      <c r="MTI256" s="330"/>
      <c r="MTJ256" s="331"/>
      <c r="MTK256" s="328"/>
      <c r="MTL256" s="320"/>
      <c r="MTM256" s="330"/>
      <c r="MTN256" s="331"/>
      <c r="MTO256" s="328"/>
      <c r="MTP256" s="320"/>
      <c r="MTQ256" s="330"/>
      <c r="MTR256" s="331"/>
      <c r="MTS256" s="328"/>
      <c r="MTT256" s="320"/>
      <c r="MTU256" s="330"/>
      <c r="MTV256" s="331"/>
      <c r="MTW256" s="328"/>
      <c r="MTX256" s="320"/>
      <c r="MTY256" s="330"/>
      <c r="MTZ256" s="331"/>
      <c r="MUA256" s="328"/>
      <c r="MUB256" s="320"/>
      <c r="MUC256" s="330"/>
      <c r="MUD256" s="331"/>
      <c r="MUE256" s="328"/>
      <c r="MUF256" s="320"/>
      <c r="MUG256" s="330"/>
      <c r="MUH256" s="331"/>
      <c r="MUI256" s="328"/>
      <c r="MUJ256" s="320"/>
      <c r="MUK256" s="330"/>
      <c r="MUL256" s="331"/>
      <c r="MUM256" s="328"/>
      <c r="MUN256" s="320"/>
      <c r="MUO256" s="330"/>
      <c r="MUP256" s="331"/>
      <c r="MUQ256" s="328"/>
      <c r="MUR256" s="320"/>
      <c r="MUS256" s="330"/>
      <c r="MUT256" s="331"/>
      <c r="MUU256" s="328"/>
      <c r="MUV256" s="320"/>
      <c r="MUW256" s="330"/>
      <c r="MUX256" s="331"/>
      <c r="MUY256" s="328"/>
      <c r="MUZ256" s="320"/>
      <c r="MVA256" s="330"/>
      <c r="MVB256" s="331"/>
      <c r="MVC256" s="328"/>
      <c r="MVD256" s="320"/>
      <c r="MVE256" s="330"/>
      <c r="MVF256" s="331"/>
      <c r="MVG256" s="328"/>
      <c r="MVH256" s="320"/>
      <c r="MVI256" s="330"/>
      <c r="MVJ256" s="331"/>
      <c r="MVK256" s="328"/>
      <c r="MVL256" s="320"/>
      <c r="MVM256" s="330"/>
      <c r="MVN256" s="331"/>
      <c r="MVO256" s="328"/>
      <c r="MVP256" s="320"/>
      <c r="MVQ256" s="330"/>
      <c r="MVR256" s="331"/>
      <c r="MVS256" s="328"/>
      <c r="MVT256" s="320"/>
      <c r="MVU256" s="330"/>
      <c r="MVV256" s="331"/>
      <c r="MVW256" s="328"/>
      <c r="MVX256" s="320"/>
      <c r="MVY256" s="330"/>
      <c r="MVZ256" s="331"/>
      <c r="MWA256" s="328"/>
      <c r="MWB256" s="320"/>
      <c r="MWC256" s="330"/>
      <c r="MWD256" s="331"/>
      <c r="MWE256" s="328"/>
      <c r="MWF256" s="320"/>
      <c r="MWG256" s="330"/>
      <c r="MWH256" s="331"/>
      <c r="MWI256" s="328"/>
      <c r="MWJ256" s="320"/>
      <c r="MWK256" s="330"/>
      <c r="MWL256" s="331"/>
      <c r="MWM256" s="328"/>
      <c r="MWN256" s="320"/>
      <c r="MWO256" s="330"/>
      <c r="MWP256" s="331"/>
      <c r="MWQ256" s="328"/>
      <c r="MWR256" s="320"/>
      <c r="MWS256" s="330"/>
      <c r="MWT256" s="331"/>
      <c r="MWU256" s="328"/>
      <c r="MWV256" s="320"/>
      <c r="MWW256" s="330"/>
      <c r="MWX256" s="331"/>
      <c r="MWY256" s="328"/>
      <c r="MWZ256" s="320"/>
      <c r="MXA256" s="330"/>
      <c r="MXB256" s="331"/>
      <c r="MXC256" s="328"/>
      <c r="MXD256" s="320"/>
      <c r="MXE256" s="330"/>
      <c r="MXF256" s="331"/>
      <c r="MXG256" s="328"/>
      <c r="MXH256" s="320"/>
      <c r="MXI256" s="330"/>
      <c r="MXJ256" s="331"/>
      <c r="MXK256" s="328"/>
      <c r="MXL256" s="320"/>
      <c r="MXM256" s="330"/>
      <c r="MXN256" s="331"/>
      <c r="MXO256" s="328"/>
      <c r="MXP256" s="320"/>
      <c r="MXQ256" s="330"/>
      <c r="MXR256" s="331"/>
      <c r="MXS256" s="328"/>
      <c r="MXT256" s="320"/>
      <c r="MXU256" s="330"/>
      <c r="MXV256" s="331"/>
      <c r="MXW256" s="328"/>
      <c r="MXX256" s="320"/>
      <c r="MXY256" s="330"/>
      <c r="MXZ256" s="331"/>
      <c r="MYA256" s="328"/>
      <c r="MYB256" s="320"/>
      <c r="MYC256" s="330"/>
      <c r="MYD256" s="331"/>
      <c r="MYE256" s="328"/>
      <c r="MYF256" s="320"/>
      <c r="MYG256" s="330"/>
      <c r="MYH256" s="331"/>
      <c r="MYI256" s="328"/>
      <c r="MYJ256" s="320"/>
      <c r="MYK256" s="330"/>
      <c r="MYL256" s="331"/>
      <c r="MYM256" s="328"/>
      <c r="MYN256" s="320"/>
      <c r="MYO256" s="330"/>
      <c r="MYP256" s="331"/>
      <c r="MYQ256" s="328"/>
      <c r="MYR256" s="320"/>
      <c r="MYS256" s="330"/>
      <c r="MYT256" s="331"/>
      <c r="MYU256" s="328"/>
      <c r="MYV256" s="320"/>
      <c r="MYW256" s="330"/>
      <c r="MYX256" s="331"/>
      <c r="MYY256" s="328"/>
      <c r="MYZ256" s="320"/>
      <c r="MZA256" s="330"/>
      <c r="MZB256" s="331"/>
      <c r="MZC256" s="328"/>
      <c r="MZD256" s="320"/>
      <c r="MZE256" s="330"/>
      <c r="MZF256" s="331"/>
      <c r="MZG256" s="328"/>
      <c r="MZH256" s="320"/>
      <c r="MZI256" s="330"/>
      <c r="MZJ256" s="331"/>
      <c r="MZK256" s="328"/>
      <c r="MZL256" s="320"/>
      <c r="MZM256" s="330"/>
      <c r="MZN256" s="331"/>
      <c r="MZO256" s="328"/>
      <c r="MZP256" s="320"/>
      <c r="MZQ256" s="330"/>
      <c r="MZR256" s="331"/>
      <c r="MZS256" s="328"/>
      <c r="MZT256" s="320"/>
      <c r="MZU256" s="330"/>
      <c r="MZV256" s="331"/>
      <c r="MZW256" s="328"/>
      <c r="MZX256" s="320"/>
      <c r="MZY256" s="330"/>
      <c r="MZZ256" s="331"/>
      <c r="NAA256" s="328"/>
      <c r="NAB256" s="320"/>
      <c r="NAC256" s="330"/>
      <c r="NAD256" s="331"/>
      <c r="NAE256" s="328"/>
      <c r="NAF256" s="320"/>
      <c r="NAG256" s="330"/>
      <c r="NAH256" s="331"/>
      <c r="NAI256" s="328"/>
      <c r="NAJ256" s="320"/>
      <c r="NAK256" s="330"/>
      <c r="NAL256" s="331"/>
      <c r="NAM256" s="328"/>
      <c r="NAN256" s="320"/>
      <c r="NAO256" s="330"/>
      <c r="NAP256" s="331"/>
      <c r="NAQ256" s="328"/>
      <c r="NAR256" s="320"/>
      <c r="NAS256" s="330"/>
      <c r="NAT256" s="331"/>
      <c r="NAU256" s="328"/>
      <c r="NAV256" s="320"/>
      <c r="NAW256" s="330"/>
      <c r="NAX256" s="331"/>
      <c r="NAY256" s="328"/>
      <c r="NAZ256" s="320"/>
      <c r="NBA256" s="330"/>
      <c r="NBB256" s="331"/>
      <c r="NBC256" s="328"/>
      <c r="NBD256" s="320"/>
      <c r="NBE256" s="330"/>
      <c r="NBF256" s="331"/>
      <c r="NBG256" s="328"/>
      <c r="NBH256" s="320"/>
      <c r="NBI256" s="330"/>
      <c r="NBJ256" s="331"/>
      <c r="NBK256" s="328"/>
      <c r="NBL256" s="320"/>
      <c r="NBM256" s="330"/>
      <c r="NBN256" s="331"/>
      <c r="NBO256" s="328"/>
      <c r="NBP256" s="320"/>
      <c r="NBQ256" s="330"/>
      <c r="NBR256" s="331"/>
      <c r="NBS256" s="328"/>
      <c r="NBT256" s="320"/>
      <c r="NBU256" s="330"/>
      <c r="NBV256" s="331"/>
      <c r="NBW256" s="328"/>
      <c r="NBX256" s="320"/>
      <c r="NBY256" s="330"/>
      <c r="NBZ256" s="331"/>
      <c r="NCA256" s="328"/>
      <c r="NCB256" s="320"/>
      <c r="NCC256" s="330"/>
      <c r="NCD256" s="331"/>
      <c r="NCE256" s="328"/>
      <c r="NCF256" s="320"/>
      <c r="NCG256" s="330"/>
      <c r="NCH256" s="331"/>
      <c r="NCI256" s="328"/>
      <c r="NCJ256" s="320"/>
      <c r="NCK256" s="330"/>
      <c r="NCL256" s="331"/>
      <c r="NCM256" s="328"/>
      <c r="NCN256" s="320"/>
      <c r="NCO256" s="330"/>
      <c r="NCP256" s="331"/>
      <c r="NCQ256" s="328"/>
      <c r="NCR256" s="320"/>
      <c r="NCS256" s="330"/>
      <c r="NCT256" s="331"/>
      <c r="NCU256" s="328"/>
      <c r="NCV256" s="320"/>
      <c r="NCW256" s="330"/>
      <c r="NCX256" s="331"/>
      <c r="NCY256" s="328"/>
      <c r="NCZ256" s="320"/>
      <c r="NDA256" s="330"/>
      <c r="NDB256" s="331"/>
      <c r="NDC256" s="328"/>
      <c r="NDD256" s="320"/>
      <c r="NDE256" s="330"/>
      <c r="NDF256" s="331"/>
      <c r="NDG256" s="328"/>
      <c r="NDH256" s="320"/>
      <c r="NDI256" s="330"/>
      <c r="NDJ256" s="331"/>
      <c r="NDK256" s="328"/>
      <c r="NDL256" s="320"/>
      <c r="NDM256" s="330"/>
      <c r="NDN256" s="331"/>
      <c r="NDO256" s="328"/>
      <c r="NDP256" s="320"/>
      <c r="NDQ256" s="330"/>
      <c r="NDR256" s="331"/>
      <c r="NDS256" s="328"/>
      <c r="NDT256" s="320"/>
      <c r="NDU256" s="330"/>
      <c r="NDV256" s="331"/>
      <c r="NDW256" s="328"/>
      <c r="NDX256" s="320"/>
      <c r="NDY256" s="330"/>
      <c r="NDZ256" s="331"/>
      <c r="NEA256" s="328"/>
      <c r="NEB256" s="320"/>
      <c r="NEC256" s="330"/>
      <c r="NED256" s="331"/>
      <c r="NEE256" s="328"/>
      <c r="NEF256" s="320"/>
      <c r="NEG256" s="330"/>
      <c r="NEH256" s="331"/>
      <c r="NEI256" s="328"/>
      <c r="NEJ256" s="320"/>
      <c r="NEK256" s="330"/>
      <c r="NEL256" s="331"/>
      <c r="NEM256" s="328"/>
      <c r="NEN256" s="320"/>
      <c r="NEO256" s="330"/>
      <c r="NEP256" s="331"/>
      <c r="NEQ256" s="328"/>
      <c r="NER256" s="320"/>
      <c r="NES256" s="330"/>
      <c r="NET256" s="331"/>
      <c r="NEU256" s="328"/>
      <c r="NEV256" s="320"/>
      <c r="NEW256" s="330"/>
      <c r="NEX256" s="331"/>
      <c r="NEY256" s="328"/>
      <c r="NEZ256" s="320"/>
      <c r="NFA256" s="330"/>
      <c r="NFB256" s="331"/>
      <c r="NFC256" s="328"/>
      <c r="NFD256" s="320"/>
      <c r="NFE256" s="330"/>
      <c r="NFF256" s="331"/>
      <c r="NFG256" s="328"/>
      <c r="NFH256" s="320"/>
      <c r="NFI256" s="330"/>
      <c r="NFJ256" s="331"/>
      <c r="NFK256" s="328"/>
      <c r="NFL256" s="320"/>
      <c r="NFM256" s="330"/>
      <c r="NFN256" s="331"/>
      <c r="NFO256" s="328"/>
      <c r="NFP256" s="320"/>
      <c r="NFQ256" s="330"/>
      <c r="NFR256" s="331"/>
      <c r="NFS256" s="328"/>
      <c r="NFT256" s="320"/>
      <c r="NFU256" s="330"/>
      <c r="NFV256" s="331"/>
      <c r="NFW256" s="328"/>
      <c r="NFX256" s="320"/>
      <c r="NFY256" s="330"/>
      <c r="NFZ256" s="331"/>
      <c r="NGA256" s="328"/>
      <c r="NGB256" s="320"/>
      <c r="NGC256" s="330"/>
      <c r="NGD256" s="331"/>
      <c r="NGE256" s="328"/>
      <c r="NGF256" s="320"/>
      <c r="NGG256" s="330"/>
      <c r="NGH256" s="331"/>
      <c r="NGI256" s="328"/>
      <c r="NGJ256" s="320"/>
      <c r="NGK256" s="330"/>
      <c r="NGL256" s="331"/>
      <c r="NGM256" s="328"/>
      <c r="NGN256" s="320"/>
      <c r="NGO256" s="330"/>
      <c r="NGP256" s="331"/>
      <c r="NGQ256" s="328"/>
      <c r="NGR256" s="320"/>
      <c r="NGS256" s="330"/>
      <c r="NGT256" s="331"/>
      <c r="NGU256" s="328"/>
      <c r="NGV256" s="320"/>
      <c r="NGW256" s="330"/>
      <c r="NGX256" s="331"/>
      <c r="NGY256" s="328"/>
      <c r="NGZ256" s="320"/>
      <c r="NHA256" s="330"/>
      <c r="NHB256" s="331"/>
      <c r="NHC256" s="328"/>
      <c r="NHD256" s="320"/>
      <c r="NHE256" s="330"/>
      <c r="NHF256" s="331"/>
      <c r="NHG256" s="328"/>
      <c r="NHH256" s="320"/>
      <c r="NHI256" s="330"/>
      <c r="NHJ256" s="331"/>
      <c r="NHK256" s="328"/>
      <c r="NHL256" s="320"/>
      <c r="NHM256" s="330"/>
      <c r="NHN256" s="331"/>
      <c r="NHO256" s="328"/>
      <c r="NHP256" s="320"/>
      <c r="NHQ256" s="330"/>
      <c r="NHR256" s="331"/>
      <c r="NHS256" s="328"/>
      <c r="NHT256" s="320"/>
      <c r="NHU256" s="330"/>
      <c r="NHV256" s="331"/>
      <c r="NHW256" s="328"/>
      <c r="NHX256" s="320"/>
      <c r="NHY256" s="330"/>
      <c r="NHZ256" s="331"/>
      <c r="NIA256" s="328"/>
      <c r="NIB256" s="320"/>
      <c r="NIC256" s="330"/>
      <c r="NID256" s="331"/>
      <c r="NIE256" s="328"/>
      <c r="NIF256" s="320"/>
      <c r="NIG256" s="330"/>
      <c r="NIH256" s="331"/>
      <c r="NII256" s="328"/>
      <c r="NIJ256" s="320"/>
      <c r="NIK256" s="330"/>
      <c r="NIL256" s="331"/>
      <c r="NIM256" s="328"/>
      <c r="NIN256" s="320"/>
      <c r="NIO256" s="330"/>
      <c r="NIP256" s="331"/>
      <c r="NIQ256" s="328"/>
      <c r="NIR256" s="320"/>
      <c r="NIS256" s="330"/>
      <c r="NIT256" s="331"/>
      <c r="NIU256" s="328"/>
      <c r="NIV256" s="320"/>
      <c r="NIW256" s="330"/>
      <c r="NIX256" s="331"/>
      <c r="NIY256" s="328"/>
      <c r="NIZ256" s="320"/>
      <c r="NJA256" s="330"/>
      <c r="NJB256" s="331"/>
      <c r="NJC256" s="328"/>
      <c r="NJD256" s="320"/>
      <c r="NJE256" s="330"/>
      <c r="NJF256" s="331"/>
      <c r="NJG256" s="328"/>
      <c r="NJH256" s="320"/>
      <c r="NJI256" s="330"/>
      <c r="NJJ256" s="331"/>
      <c r="NJK256" s="328"/>
      <c r="NJL256" s="320"/>
      <c r="NJM256" s="330"/>
      <c r="NJN256" s="331"/>
      <c r="NJO256" s="328"/>
      <c r="NJP256" s="320"/>
      <c r="NJQ256" s="330"/>
      <c r="NJR256" s="331"/>
      <c r="NJS256" s="328"/>
      <c r="NJT256" s="320"/>
      <c r="NJU256" s="330"/>
      <c r="NJV256" s="331"/>
      <c r="NJW256" s="328"/>
      <c r="NJX256" s="320"/>
      <c r="NJY256" s="330"/>
      <c r="NJZ256" s="331"/>
      <c r="NKA256" s="328"/>
      <c r="NKB256" s="320"/>
      <c r="NKC256" s="330"/>
      <c r="NKD256" s="331"/>
      <c r="NKE256" s="328"/>
      <c r="NKF256" s="320"/>
      <c r="NKG256" s="330"/>
      <c r="NKH256" s="331"/>
      <c r="NKI256" s="328"/>
      <c r="NKJ256" s="320"/>
      <c r="NKK256" s="330"/>
      <c r="NKL256" s="331"/>
      <c r="NKM256" s="328"/>
      <c r="NKN256" s="320"/>
      <c r="NKO256" s="330"/>
      <c r="NKP256" s="331"/>
      <c r="NKQ256" s="328"/>
      <c r="NKR256" s="320"/>
      <c r="NKS256" s="330"/>
      <c r="NKT256" s="331"/>
      <c r="NKU256" s="328"/>
      <c r="NKV256" s="320"/>
      <c r="NKW256" s="330"/>
      <c r="NKX256" s="331"/>
      <c r="NKY256" s="328"/>
      <c r="NKZ256" s="320"/>
      <c r="NLA256" s="330"/>
      <c r="NLB256" s="331"/>
      <c r="NLC256" s="328"/>
      <c r="NLD256" s="320"/>
      <c r="NLE256" s="330"/>
      <c r="NLF256" s="331"/>
      <c r="NLG256" s="328"/>
      <c r="NLH256" s="320"/>
      <c r="NLI256" s="330"/>
      <c r="NLJ256" s="331"/>
      <c r="NLK256" s="328"/>
      <c r="NLL256" s="320"/>
      <c r="NLM256" s="330"/>
      <c r="NLN256" s="331"/>
      <c r="NLO256" s="328"/>
      <c r="NLP256" s="320"/>
      <c r="NLQ256" s="330"/>
      <c r="NLR256" s="331"/>
      <c r="NLS256" s="328"/>
      <c r="NLT256" s="320"/>
      <c r="NLU256" s="330"/>
      <c r="NLV256" s="331"/>
      <c r="NLW256" s="328"/>
      <c r="NLX256" s="320"/>
      <c r="NLY256" s="330"/>
      <c r="NLZ256" s="331"/>
      <c r="NMA256" s="328"/>
      <c r="NMB256" s="320"/>
      <c r="NMC256" s="330"/>
      <c r="NMD256" s="331"/>
      <c r="NME256" s="328"/>
      <c r="NMF256" s="320"/>
      <c r="NMG256" s="330"/>
      <c r="NMH256" s="331"/>
      <c r="NMI256" s="328"/>
      <c r="NMJ256" s="320"/>
      <c r="NMK256" s="330"/>
      <c r="NML256" s="331"/>
      <c r="NMM256" s="328"/>
      <c r="NMN256" s="320"/>
      <c r="NMO256" s="330"/>
      <c r="NMP256" s="331"/>
      <c r="NMQ256" s="328"/>
      <c r="NMR256" s="320"/>
      <c r="NMS256" s="330"/>
      <c r="NMT256" s="331"/>
      <c r="NMU256" s="328"/>
      <c r="NMV256" s="320"/>
      <c r="NMW256" s="330"/>
      <c r="NMX256" s="331"/>
      <c r="NMY256" s="328"/>
      <c r="NMZ256" s="320"/>
      <c r="NNA256" s="330"/>
      <c r="NNB256" s="331"/>
      <c r="NNC256" s="328"/>
      <c r="NND256" s="320"/>
      <c r="NNE256" s="330"/>
      <c r="NNF256" s="331"/>
      <c r="NNG256" s="328"/>
      <c r="NNH256" s="320"/>
      <c r="NNI256" s="330"/>
      <c r="NNJ256" s="331"/>
      <c r="NNK256" s="328"/>
      <c r="NNL256" s="320"/>
      <c r="NNM256" s="330"/>
      <c r="NNN256" s="331"/>
      <c r="NNO256" s="328"/>
      <c r="NNP256" s="320"/>
      <c r="NNQ256" s="330"/>
      <c r="NNR256" s="331"/>
      <c r="NNS256" s="328"/>
      <c r="NNT256" s="320"/>
      <c r="NNU256" s="330"/>
      <c r="NNV256" s="331"/>
      <c r="NNW256" s="328"/>
      <c r="NNX256" s="320"/>
      <c r="NNY256" s="330"/>
      <c r="NNZ256" s="331"/>
      <c r="NOA256" s="328"/>
      <c r="NOB256" s="320"/>
      <c r="NOC256" s="330"/>
      <c r="NOD256" s="331"/>
      <c r="NOE256" s="328"/>
      <c r="NOF256" s="320"/>
      <c r="NOG256" s="330"/>
      <c r="NOH256" s="331"/>
      <c r="NOI256" s="328"/>
      <c r="NOJ256" s="320"/>
      <c r="NOK256" s="330"/>
      <c r="NOL256" s="331"/>
      <c r="NOM256" s="328"/>
      <c r="NON256" s="320"/>
      <c r="NOO256" s="330"/>
      <c r="NOP256" s="331"/>
      <c r="NOQ256" s="328"/>
      <c r="NOR256" s="320"/>
      <c r="NOS256" s="330"/>
      <c r="NOT256" s="331"/>
      <c r="NOU256" s="328"/>
      <c r="NOV256" s="320"/>
      <c r="NOW256" s="330"/>
      <c r="NOX256" s="331"/>
      <c r="NOY256" s="328"/>
      <c r="NOZ256" s="320"/>
      <c r="NPA256" s="330"/>
      <c r="NPB256" s="331"/>
      <c r="NPC256" s="328"/>
      <c r="NPD256" s="320"/>
      <c r="NPE256" s="330"/>
      <c r="NPF256" s="331"/>
      <c r="NPG256" s="328"/>
      <c r="NPH256" s="320"/>
      <c r="NPI256" s="330"/>
      <c r="NPJ256" s="331"/>
      <c r="NPK256" s="328"/>
      <c r="NPL256" s="320"/>
      <c r="NPM256" s="330"/>
      <c r="NPN256" s="331"/>
      <c r="NPO256" s="328"/>
      <c r="NPP256" s="320"/>
      <c r="NPQ256" s="330"/>
      <c r="NPR256" s="331"/>
      <c r="NPS256" s="328"/>
      <c r="NPT256" s="320"/>
      <c r="NPU256" s="330"/>
      <c r="NPV256" s="331"/>
      <c r="NPW256" s="328"/>
      <c r="NPX256" s="320"/>
      <c r="NPY256" s="330"/>
      <c r="NPZ256" s="331"/>
      <c r="NQA256" s="328"/>
      <c r="NQB256" s="320"/>
      <c r="NQC256" s="330"/>
      <c r="NQD256" s="331"/>
      <c r="NQE256" s="328"/>
      <c r="NQF256" s="320"/>
      <c r="NQG256" s="330"/>
      <c r="NQH256" s="331"/>
      <c r="NQI256" s="328"/>
      <c r="NQJ256" s="320"/>
      <c r="NQK256" s="330"/>
      <c r="NQL256" s="331"/>
      <c r="NQM256" s="328"/>
      <c r="NQN256" s="320"/>
      <c r="NQO256" s="330"/>
      <c r="NQP256" s="331"/>
      <c r="NQQ256" s="328"/>
      <c r="NQR256" s="320"/>
      <c r="NQS256" s="330"/>
      <c r="NQT256" s="331"/>
      <c r="NQU256" s="328"/>
      <c r="NQV256" s="320"/>
      <c r="NQW256" s="330"/>
      <c r="NQX256" s="331"/>
      <c r="NQY256" s="328"/>
      <c r="NQZ256" s="320"/>
      <c r="NRA256" s="330"/>
      <c r="NRB256" s="331"/>
      <c r="NRC256" s="328"/>
      <c r="NRD256" s="320"/>
      <c r="NRE256" s="330"/>
      <c r="NRF256" s="331"/>
      <c r="NRG256" s="328"/>
      <c r="NRH256" s="320"/>
      <c r="NRI256" s="330"/>
      <c r="NRJ256" s="331"/>
      <c r="NRK256" s="328"/>
      <c r="NRL256" s="320"/>
      <c r="NRM256" s="330"/>
      <c r="NRN256" s="331"/>
      <c r="NRO256" s="328"/>
      <c r="NRP256" s="320"/>
      <c r="NRQ256" s="330"/>
      <c r="NRR256" s="331"/>
      <c r="NRS256" s="328"/>
      <c r="NRT256" s="320"/>
      <c r="NRU256" s="330"/>
      <c r="NRV256" s="331"/>
      <c r="NRW256" s="328"/>
      <c r="NRX256" s="320"/>
      <c r="NRY256" s="330"/>
      <c r="NRZ256" s="331"/>
      <c r="NSA256" s="328"/>
      <c r="NSB256" s="320"/>
      <c r="NSC256" s="330"/>
      <c r="NSD256" s="331"/>
      <c r="NSE256" s="328"/>
      <c r="NSF256" s="320"/>
      <c r="NSG256" s="330"/>
      <c r="NSH256" s="331"/>
      <c r="NSI256" s="328"/>
      <c r="NSJ256" s="320"/>
      <c r="NSK256" s="330"/>
      <c r="NSL256" s="331"/>
      <c r="NSM256" s="328"/>
      <c r="NSN256" s="320"/>
      <c r="NSO256" s="330"/>
      <c r="NSP256" s="331"/>
      <c r="NSQ256" s="328"/>
      <c r="NSR256" s="320"/>
      <c r="NSS256" s="330"/>
      <c r="NST256" s="331"/>
      <c r="NSU256" s="328"/>
      <c r="NSV256" s="320"/>
      <c r="NSW256" s="330"/>
      <c r="NSX256" s="331"/>
      <c r="NSY256" s="328"/>
      <c r="NSZ256" s="320"/>
      <c r="NTA256" s="330"/>
      <c r="NTB256" s="331"/>
      <c r="NTC256" s="328"/>
      <c r="NTD256" s="320"/>
      <c r="NTE256" s="330"/>
      <c r="NTF256" s="331"/>
      <c r="NTG256" s="328"/>
      <c r="NTH256" s="320"/>
      <c r="NTI256" s="330"/>
      <c r="NTJ256" s="331"/>
      <c r="NTK256" s="328"/>
      <c r="NTL256" s="320"/>
      <c r="NTM256" s="330"/>
      <c r="NTN256" s="331"/>
      <c r="NTO256" s="328"/>
      <c r="NTP256" s="320"/>
      <c r="NTQ256" s="330"/>
      <c r="NTR256" s="331"/>
      <c r="NTS256" s="328"/>
      <c r="NTT256" s="320"/>
      <c r="NTU256" s="330"/>
      <c r="NTV256" s="331"/>
      <c r="NTW256" s="328"/>
      <c r="NTX256" s="320"/>
      <c r="NTY256" s="330"/>
      <c r="NTZ256" s="331"/>
      <c r="NUA256" s="328"/>
      <c r="NUB256" s="320"/>
      <c r="NUC256" s="330"/>
      <c r="NUD256" s="331"/>
      <c r="NUE256" s="328"/>
      <c r="NUF256" s="320"/>
      <c r="NUG256" s="330"/>
      <c r="NUH256" s="331"/>
      <c r="NUI256" s="328"/>
      <c r="NUJ256" s="320"/>
      <c r="NUK256" s="330"/>
      <c r="NUL256" s="331"/>
      <c r="NUM256" s="328"/>
      <c r="NUN256" s="320"/>
      <c r="NUO256" s="330"/>
      <c r="NUP256" s="331"/>
      <c r="NUQ256" s="328"/>
      <c r="NUR256" s="320"/>
      <c r="NUS256" s="330"/>
      <c r="NUT256" s="331"/>
      <c r="NUU256" s="328"/>
      <c r="NUV256" s="320"/>
      <c r="NUW256" s="330"/>
      <c r="NUX256" s="331"/>
      <c r="NUY256" s="328"/>
      <c r="NUZ256" s="320"/>
      <c r="NVA256" s="330"/>
      <c r="NVB256" s="331"/>
      <c r="NVC256" s="328"/>
      <c r="NVD256" s="320"/>
      <c r="NVE256" s="330"/>
      <c r="NVF256" s="331"/>
      <c r="NVG256" s="328"/>
      <c r="NVH256" s="320"/>
      <c r="NVI256" s="330"/>
      <c r="NVJ256" s="331"/>
      <c r="NVK256" s="328"/>
      <c r="NVL256" s="320"/>
      <c r="NVM256" s="330"/>
      <c r="NVN256" s="331"/>
      <c r="NVO256" s="328"/>
      <c r="NVP256" s="320"/>
      <c r="NVQ256" s="330"/>
      <c r="NVR256" s="331"/>
      <c r="NVS256" s="328"/>
      <c r="NVT256" s="320"/>
      <c r="NVU256" s="330"/>
      <c r="NVV256" s="331"/>
      <c r="NVW256" s="328"/>
      <c r="NVX256" s="320"/>
      <c r="NVY256" s="330"/>
      <c r="NVZ256" s="331"/>
      <c r="NWA256" s="328"/>
      <c r="NWB256" s="320"/>
      <c r="NWC256" s="330"/>
      <c r="NWD256" s="331"/>
      <c r="NWE256" s="328"/>
      <c r="NWF256" s="320"/>
      <c r="NWG256" s="330"/>
      <c r="NWH256" s="331"/>
      <c r="NWI256" s="328"/>
      <c r="NWJ256" s="320"/>
      <c r="NWK256" s="330"/>
      <c r="NWL256" s="331"/>
      <c r="NWM256" s="328"/>
      <c r="NWN256" s="320"/>
      <c r="NWO256" s="330"/>
      <c r="NWP256" s="331"/>
      <c r="NWQ256" s="328"/>
      <c r="NWR256" s="320"/>
      <c r="NWS256" s="330"/>
      <c r="NWT256" s="331"/>
      <c r="NWU256" s="328"/>
      <c r="NWV256" s="320"/>
      <c r="NWW256" s="330"/>
      <c r="NWX256" s="331"/>
      <c r="NWY256" s="328"/>
      <c r="NWZ256" s="320"/>
      <c r="NXA256" s="330"/>
      <c r="NXB256" s="331"/>
      <c r="NXC256" s="328"/>
      <c r="NXD256" s="320"/>
      <c r="NXE256" s="330"/>
      <c r="NXF256" s="331"/>
      <c r="NXG256" s="328"/>
      <c r="NXH256" s="320"/>
      <c r="NXI256" s="330"/>
      <c r="NXJ256" s="331"/>
      <c r="NXK256" s="328"/>
      <c r="NXL256" s="320"/>
      <c r="NXM256" s="330"/>
      <c r="NXN256" s="331"/>
      <c r="NXO256" s="328"/>
      <c r="NXP256" s="320"/>
      <c r="NXQ256" s="330"/>
      <c r="NXR256" s="331"/>
      <c r="NXS256" s="328"/>
      <c r="NXT256" s="320"/>
      <c r="NXU256" s="330"/>
      <c r="NXV256" s="331"/>
      <c r="NXW256" s="328"/>
      <c r="NXX256" s="320"/>
      <c r="NXY256" s="330"/>
      <c r="NXZ256" s="331"/>
      <c r="NYA256" s="328"/>
      <c r="NYB256" s="320"/>
      <c r="NYC256" s="330"/>
      <c r="NYD256" s="331"/>
      <c r="NYE256" s="328"/>
      <c r="NYF256" s="320"/>
      <c r="NYG256" s="330"/>
      <c r="NYH256" s="331"/>
      <c r="NYI256" s="328"/>
      <c r="NYJ256" s="320"/>
      <c r="NYK256" s="330"/>
      <c r="NYL256" s="331"/>
      <c r="NYM256" s="328"/>
      <c r="NYN256" s="320"/>
      <c r="NYO256" s="330"/>
      <c r="NYP256" s="331"/>
      <c r="NYQ256" s="328"/>
      <c r="NYR256" s="320"/>
      <c r="NYS256" s="330"/>
      <c r="NYT256" s="331"/>
      <c r="NYU256" s="328"/>
      <c r="NYV256" s="320"/>
      <c r="NYW256" s="330"/>
      <c r="NYX256" s="331"/>
      <c r="NYY256" s="328"/>
      <c r="NYZ256" s="320"/>
      <c r="NZA256" s="330"/>
      <c r="NZB256" s="331"/>
      <c r="NZC256" s="328"/>
      <c r="NZD256" s="320"/>
      <c r="NZE256" s="330"/>
      <c r="NZF256" s="331"/>
      <c r="NZG256" s="328"/>
      <c r="NZH256" s="320"/>
      <c r="NZI256" s="330"/>
      <c r="NZJ256" s="331"/>
      <c r="NZK256" s="328"/>
      <c r="NZL256" s="320"/>
      <c r="NZM256" s="330"/>
      <c r="NZN256" s="331"/>
      <c r="NZO256" s="328"/>
      <c r="NZP256" s="320"/>
      <c r="NZQ256" s="330"/>
      <c r="NZR256" s="331"/>
      <c r="NZS256" s="328"/>
      <c r="NZT256" s="320"/>
      <c r="NZU256" s="330"/>
      <c r="NZV256" s="331"/>
      <c r="NZW256" s="328"/>
      <c r="NZX256" s="320"/>
      <c r="NZY256" s="330"/>
      <c r="NZZ256" s="331"/>
      <c r="OAA256" s="328"/>
      <c r="OAB256" s="320"/>
      <c r="OAC256" s="330"/>
      <c r="OAD256" s="331"/>
      <c r="OAE256" s="328"/>
      <c r="OAF256" s="320"/>
      <c r="OAG256" s="330"/>
      <c r="OAH256" s="331"/>
      <c r="OAI256" s="328"/>
      <c r="OAJ256" s="320"/>
      <c r="OAK256" s="330"/>
      <c r="OAL256" s="331"/>
      <c r="OAM256" s="328"/>
      <c r="OAN256" s="320"/>
      <c r="OAO256" s="330"/>
      <c r="OAP256" s="331"/>
      <c r="OAQ256" s="328"/>
      <c r="OAR256" s="320"/>
      <c r="OAS256" s="330"/>
      <c r="OAT256" s="331"/>
      <c r="OAU256" s="328"/>
      <c r="OAV256" s="320"/>
      <c r="OAW256" s="330"/>
      <c r="OAX256" s="331"/>
      <c r="OAY256" s="328"/>
      <c r="OAZ256" s="320"/>
      <c r="OBA256" s="330"/>
      <c r="OBB256" s="331"/>
      <c r="OBC256" s="328"/>
      <c r="OBD256" s="320"/>
      <c r="OBE256" s="330"/>
      <c r="OBF256" s="331"/>
      <c r="OBG256" s="328"/>
      <c r="OBH256" s="320"/>
      <c r="OBI256" s="330"/>
      <c r="OBJ256" s="331"/>
      <c r="OBK256" s="328"/>
      <c r="OBL256" s="320"/>
      <c r="OBM256" s="330"/>
      <c r="OBN256" s="331"/>
      <c r="OBO256" s="328"/>
      <c r="OBP256" s="320"/>
      <c r="OBQ256" s="330"/>
      <c r="OBR256" s="331"/>
      <c r="OBS256" s="328"/>
      <c r="OBT256" s="320"/>
      <c r="OBU256" s="330"/>
      <c r="OBV256" s="331"/>
      <c r="OBW256" s="328"/>
      <c r="OBX256" s="320"/>
      <c r="OBY256" s="330"/>
      <c r="OBZ256" s="331"/>
      <c r="OCA256" s="328"/>
      <c r="OCB256" s="320"/>
      <c r="OCC256" s="330"/>
      <c r="OCD256" s="331"/>
      <c r="OCE256" s="328"/>
      <c r="OCF256" s="320"/>
      <c r="OCG256" s="330"/>
      <c r="OCH256" s="331"/>
      <c r="OCI256" s="328"/>
      <c r="OCJ256" s="320"/>
      <c r="OCK256" s="330"/>
      <c r="OCL256" s="331"/>
      <c r="OCM256" s="328"/>
      <c r="OCN256" s="320"/>
      <c r="OCO256" s="330"/>
      <c r="OCP256" s="331"/>
      <c r="OCQ256" s="328"/>
      <c r="OCR256" s="320"/>
      <c r="OCS256" s="330"/>
      <c r="OCT256" s="331"/>
      <c r="OCU256" s="328"/>
      <c r="OCV256" s="320"/>
      <c r="OCW256" s="330"/>
      <c r="OCX256" s="331"/>
      <c r="OCY256" s="328"/>
      <c r="OCZ256" s="320"/>
      <c r="ODA256" s="330"/>
      <c r="ODB256" s="331"/>
      <c r="ODC256" s="328"/>
      <c r="ODD256" s="320"/>
      <c r="ODE256" s="330"/>
      <c r="ODF256" s="331"/>
      <c r="ODG256" s="328"/>
      <c r="ODH256" s="320"/>
      <c r="ODI256" s="330"/>
      <c r="ODJ256" s="331"/>
      <c r="ODK256" s="328"/>
      <c r="ODL256" s="320"/>
      <c r="ODM256" s="330"/>
      <c r="ODN256" s="331"/>
      <c r="ODO256" s="328"/>
      <c r="ODP256" s="320"/>
      <c r="ODQ256" s="330"/>
      <c r="ODR256" s="331"/>
      <c r="ODS256" s="328"/>
      <c r="ODT256" s="320"/>
      <c r="ODU256" s="330"/>
      <c r="ODV256" s="331"/>
      <c r="ODW256" s="328"/>
      <c r="ODX256" s="320"/>
      <c r="ODY256" s="330"/>
      <c r="ODZ256" s="331"/>
      <c r="OEA256" s="328"/>
      <c r="OEB256" s="320"/>
      <c r="OEC256" s="330"/>
      <c r="OED256" s="331"/>
      <c r="OEE256" s="328"/>
      <c r="OEF256" s="320"/>
      <c r="OEG256" s="330"/>
      <c r="OEH256" s="331"/>
      <c r="OEI256" s="328"/>
      <c r="OEJ256" s="320"/>
      <c r="OEK256" s="330"/>
      <c r="OEL256" s="331"/>
      <c r="OEM256" s="328"/>
      <c r="OEN256" s="320"/>
      <c r="OEO256" s="330"/>
      <c r="OEP256" s="331"/>
      <c r="OEQ256" s="328"/>
      <c r="OER256" s="320"/>
      <c r="OES256" s="330"/>
      <c r="OET256" s="331"/>
      <c r="OEU256" s="328"/>
      <c r="OEV256" s="320"/>
      <c r="OEW256" s="330"/>
      <c r="OEX256" s="331"/>
      <c r="OEY256" s="328"/>
      <c r="OEZ256" s="320"/>
      <c r="OFA256" s="330"/>
      <c r="OFB256" s="331"/>
      <c r="OFC256" s="328"/>
      <c r="OFD256" s="320"/>
      <c r="OFE256" s="330"/>
      <c r="OFF256" s="331"/>
      <c r="OFG256" s="328"/>
      <c r="OFH256" s="320"/>
      <c r="OFI256" s="330"/>
      <c r="OFJ256" s="331"/>
      <c r="OFK256" s="328"/>
      <c r="OFL256" s="320"/>
      <c r="OFM256" s="330"/>
      <c r="OFN256" s="331"/>
      <c r="OFO256" s="328"/>
      <c r="OFP256" s="320"/>
      <c r="OFQ256" s="330"/>
      <c r="OFR256" s="331"/>
      <c r="OFS256" s="328"/>
      <c r="OFT256" s="320"/>
      <c r="OFU256" s="330"/>
      <c r="OFV256" s="331"/>
      <c r="OFW256" s="328"/>
      <c r="OFX256" s="320"/>
      <c r="OFY256" s="330"/>
      <c r="OFZ256" s="331"/>
      <c r="OGA256" s="328"/>
      <c r="OGB256" s="320"/>
      <c r="OGC256" s="330"/>
      <c r="OGD256" s="331"/>
      <c r="OGE256" s="328"/>
      <c r="OGF256" s="320"/>
      <c r="OGG256" s="330"/>
      <c r="OGH256" s="331"/>
      <c r="OGI256" s="328"/>
      <c r="OGJ256" s="320"/>
      <c r="OGK256" s="330"/>
      <c r="OGL256" s="331"/>
      <c r="OGM256" s="328"/>
      <c r="OGN256" s="320"/>
      <c r="OGO256" s="330"/>
      <c r="OGP256" s="331"/>
      <c r="OGQ256" s="328"/>
      <c r="OGR256" s="320"/>
      <c r="OGS256" s="330"/>
      <c r="OGT256" s="331"/>
      <c r="OGU256" s="328"/>
      <c r="OGV256" s="320"/>
      <c r="OGW256" s="330"/>
      <c r="OGX256" s="331"/>
      <c r="OGY256" s="328"/>
      <c r="OGZ256" s="320"/>
      <c r="OHA256" s="330"/>
      <c r="OHB256" s="331"/>
      <c r="OHC256" s="328"/>
      <c r="OHD256" s="320"/>
      <c r="OHE256" s="330"/>
      <c r="OHF256" s="331"/>
      <c r="OHG256" s="328"/>
      <c r="OHH256" s="320"/>
      <c r="OHI256" s="330"/>
      <c r="OHJ256" s="331"/>
      <c r="OHK256" s="328"/>
      <c r="OHL256" s="320"/>
      <c r="OHM256" s="330"/>
      <c r="OHN256" s="331"/>
      <c r="OHO256" s="328"/>
      <c r="OHP256" s="320"/>
      <c r="OHQ256" s="330"/>
      <c r="OHR256" s="331"/>
      <c r="OHS256" s="328"/>
      <c r="OHT256" s="320"/>
      <c r="OHU256" s="330"/>
      <c r="OHV256" s="331"/>
      <c r="OHW256" s="328"/>
      <c r="OHX256" s="320"/>
      <c r="OHY256" s="330"/>
      <c r="OHZ256" s="331"/>
      <c r="OIA256" s="328"/>
      <c r="OIB256" s="320"/>
      <c r="OIC256" s="330"/>
      <c r="OID256" s="331"/>
      <c r="OIE256" s="328"/>
      <c r="OIF256" s="320"/>
      <c r="OIG256" s="330"/>
      <c r="OIH256" s="331"/>
      <c r="OII256" s="328"/>
      <c r="OIJ256" s="320"/>
      <c r="OIK256" s="330"/>
      <c r="OIL256" s="331"/>
      <c r="OIM256" s="328"/>
      <c r="OIN256" s="320"/>
      <c r="OIO256" s="330"/>
      <c r="OIP256" s="331"/>
      <c r="OIQ256" s="328"/>
      <c r="OIR256" s="320"/>
      <c r="OIS256" s="330"/>
      <c r="OIT256" s="331"/>
      <c r="OIU256" s="328"/>
      <c r="OIV256" s="320"/>
      <c r="OIW256" s="330"/>
      <c r="OIX256" s="331"/>
      <c r="OIY256" s="328"/>
      <c r="OIZ256" s="320"/>
      <c r="OJA256" s="330"/>
      <c r="OJB256" s="331"/>
      <c r="OJC256" s="328"/>
      <c r="OJD256" s="320"/>
      <c r="OJE256" s="330"/>
      <c r="OJF256" s="331"/>
      <c r="OJG256" s="328"/>
      <c r="OJH256" s="320"/>
      <c r="OJI256" s="330"/>
      <c r="OJJ256" s="331"/>
      <c r="OJK256" s="328"/>
      <c r="OJL256" s="320"/>
      <c r="OJM256" s="330"/>
      <c r="OJN256" s="331"/>
      <c r="OJO256" s="328"/>
      <c r="OJP256" s="320"/>
      <c r="OJQ256" s="330"/>
      <c r="OJR256" s="331"/>
      <c r="OJS256" s="328"/>
      <c r="OJT256" s="320"/>
      <c r="OJU256" s="330"/>
      <c r="OJV256" s="331"/>
      <c r="OJW256" s="328"/>
      <c r="OJX256" s="320"/>
      <c r="OJY256" s="330"/>
      <c r="OJZ256" s="331"/>
      <c r="OKA256" s="328"/>
      <c r="OKB256" s="320"/>
      <c r="OKC256" s="330"/>
      <c r="OKD256" s="331"/>
      <c r="OKE256" s="328"/>
      <c r="OKF256" s="320"/>
      <c r="OKG256" s="330"/>
      <c r="OKH256" s="331"/>
      <c r="OKI256" s="328"/>
      <c r="OKJ256" s="320"/>
      <c r="OKK256" s="330"/>
      <c r="OKL256" s="331"/>
      <c r="OKM256" s="328"/>
      <c r="OKN256" s="320"/>
      <c r="OKO256" s="330"/>
      <c r="OKP256" s="331"/>
      <c r="OKQ256" s="328"/>
      <c r="OKR256" s="320"/>
      <c r="OKS256" s="330"/>
      <c r="OKT256" s="331"/>
      <c r="OKU256" s="328"/>
      <c r="OKV256" s="320"/>
      <c r="OKW256" s="330"/>
      <c r="OKX256" s="331"/>
      <c r="OKY256" s="328"/>
      <c r="OKZ256" s="320"/>
      <c r="OLA256" s="330"/>
      <c r="OLB256" s="331"/>
      <c r="OLC256" s="328"/>
      <c r="OLD256" s="320"/>
      <c r="OLE256" s="330"/>
      <c r="OLF256" s="331"/>
      <c r="OLG256" s="328"/>
      <c r="OLH256" s="320"/>
      <c r="OLI256" s="330"/>
      <c r="OLJ256" s="331"/>
      <c r="OLK256" s="328"/>
      <c r="OLL256" s="320"/>
      <c r="OLM256" s="330"/>
      <c r="OLN256" s="331"/>
      <c r="OLO256" s="328"/>
      <c r="OLP256" s="320"/>
      <c r="OLQ256" s="330"/>
      <c r="OLR256" s="331"/>
      <c r="OLS256" s="328"/>
      <c r="OLT256" s="320"/>
      <c r="OLU256" s="330"/>
      <c r="OLV256" s="331"/>
      <c r="OLW256" s="328"/>
      <c r="OLX256" s="320"/>
      <c r="OLY256" s="330"/>
      <c r="OLZ256" s="331"/>
      <c r="OMA256" s="328"/>
      <c r="OMB256" s="320"/>
      <c r="OMC256" s="330"/>
      <c r="OMD256" s="331"/>
      <c r="OME256" s="328"/>
      <c r="OMF256" s="320"/>
      <c r="OMG256" s="330"/>
      <c r="OMH256" s="331"/>
      <c r="OMI256" s="328"/>
      <c r="OMJ256" s="320"/>
      <c r="OMK256" s="330"/>
      <c r="OML256" s="331"/>
      <c r="OMM256" s="328"/>
      <c r="OMN256" s="320"/>
      <c r="OMO256" s="330"/>
      <c r="OMP256" s="331"/>
      <c r="OMQ256" s="328"/>
      <c r="OMR256" s="320"/>
      <c r="OMS256" s="330"/>
      <c r="OMT256" s="331"/>
      <c r="OMU256" s="328"/>
      <c r="OMV256" s="320"/>
      <c r="OMW256" s="330"/>
      <c r="OMX256" s="331"/>
      <c r="OMY256" s="328"/>
      <c r="OMZ256" s="320"/>
      <c r="ONA256" s="330"/>
      <c r="ONB256" s="331"/>
      <c r="ONC256" s="328"/>
      <c r="OND256" s="320"/>
      <c r="ONE256" s="330"/>
      <c r="ONF256" s="331"/>
      <c r="ONG256" s="328"/>
      <c r="ONH256" s="320"/>
      <c r="ONI256" s="330"/>
      <c r="ONJ256" s="331"/>
      <c r="ONK256" s="328"/>
      <c r="ONL256" s="320"/>
      <c r="ONM256" s="330"/>
      <c r="ONN256" s="331"/>
      <c r="ONO256" s="328"/>
      <c r="ONP256" s="320"/>
      <c r="ONQ256" s="330"/>
      <c r="ONR256" s="331"/>
      <c r="ONS256" s="328"/>
      <c r="ONT256" s="320"/>
      <c r="ONU256" s="330"/>
      <c r="ONV256" s="331"/>
      <c r="ONW256" s="328"/>
      <c r="ONX256" s="320"/>
      <c r="ONY256" s="330"/>
      <c r="ONZ256" s="331"/>
      <c r="OOA256" s="328"/>
      <c r="OOB256" s="320"/>
      <c r="OOC256" s="330"/>
      <c r="OOD256" s="331"/>
      <c r="OOE256" s="328"/>
      <c r="OOF256" s="320"/>
      <c r="OOG256" s="330"/>
      <c r="OOH256" s="331"/>
      <c r="OOI256" s="328"/>
      <c r="OOJ256" s="320"/>
      <c r="OOK256" s="330"/>
      <c r="OOL256" s="331"/>
      <c r="OOM256" s="328"/>
      <c r="OON256" s="320"/>
      <c r="OOO256" s="330"/>
      <c r="OOP256" s="331"/>
      <c r="OOQ256" s="328"/>
      <c r="OOR256" s="320"/>
      <c r="OOS256" s="330"/>
      <c r="OOT256" s="331"/>
      <c r="OOU256" s="328"/>
      <c r="OOV256" s="320"/>
      <c r="OOW256" s="330"/>
      <c r="OOX256" s="331"/>
      <c r="OOY256" s="328"/>
      <c r="OOZ256" s="320"/>
      <c r="OPA256" s="330"/>
      <c r="OPB256" s="331"/>
      <c r="OPC256" s="328"/>
      <c r="OPD256" s="320"/>
      <c r="OPE256" s="330"/>
      <c r="OPF256" s="331"/>
      <c r="OPG256" s="328"/>
      <c r="OPH256" s="320"/>
      <c r="OPI256" s="330"/>
      <c r="OPJ256" s="331"/>
      <c r="OPK256" s="328"/>
      <c r="OPL256" s="320"/>
      <c r="OPM256" s="330"/>
      <c r="OPN256" s="331"/>
      <c r="OPO256" s="328"/>
      <c r="OPP256" s="320"/>
      <c r="OPQ256" s="330"/>
      <c r="OPR256" s="331"/>
      <c r="OPS256" s="328"/>
      <c r="OPT256" s="320"/>
      <c r="OPU256" s="330"/>
      <c r="OPV256" s="331"/>
      <c r="OPW256" s="328"/>
      <c r="OPX256" s="320"/>
      <c r="OPY256" s="330"/>
      <c r="OPZ256" s="331"/>
      <c r="OQA256" s="328"/>
      <c r="OQB256" s="320"/>
      <c r="OQC256" s="330"/>
      <c r="OQD256" s="331"/>
      <c r="OQE256" s="328"/>
      <c r="OQF256" s="320"/>
      <c r="OQG256" s="330"/>
      <c r="OQH256" s="331"/>
      <c r="OQI256" s="328"/>
      <c r="OQJ256" s="320"/>
      <c r="OQK256" s="330"/>
      <c r="OQL256" s="331"/>
      <c r="OQM256" s="328"/>
      <c r="OQN256" s="320"/>
      <c r="OQO256" s="330"/>
      <c r="OQP256" s="331"/>
      <c r="OQQ256" s="328"/>
      <c r="OQR256" s="320"/>
      <c r="OQS256" s="330"/>
      <c r="OQT256" s="331"/>
      <c r="OQU256" s="328"/>
      <c r="OQV256" s="320"/>
      <c r="OQW256" s="330"/>
      <c r="OQX256" s="331"/>
      <c r="OQY256" s="328"/>
      <c r="OQZ256" s="320"/>
      <c r="ORA256" s="330"/>
      <c r="ORB256" s="331"/>
      <c r="ORC256" s="328"/>
      <c r="ORD256" s="320"/>
      <c r="ORE256" s="330"/>
      <c r="ORF256" s="331"/>
      <c r="ORG256" s="328"/>
      <c r="ORH256" s="320"/>
      <c r="ORI256" s="330"/>
      <c r="ORJ256" s="331"/>
      <c r="ORK256" s="328"/>
      <c r="ORL256" s="320"/>
      <c r="ORM256" s="330"/>
      <c r="ORN256" s="331"/>
      <c r="ORO256" s="328"/>
      <c r="ORP256" s="320"/>
      <c r="ORQ256" s="330"/>
      <c r="ORR256" s="331"/>
      <c r="ORS256" s="328"/>
      <c r="ORT256" s="320"/>
      <c r="ORU256" s="330"/>
      <c r="ORV256" s="331"/>
      <c r="ORW256" s="328"/>
      <c r="ORX256" s="320"/>
      <c r="ORY256" s="330"/>
      <c r="ORZ256" s="331"/>
      <c r="OSA256" s="328"/>
      <c r="OSB256" s="320"/>
      <c r="OSC256" s="330"/>
      <c r="OSD256" s="331"/>
      <c r="OSE256" s="328"/>
      <c r="OSF256" s="320"/>
      <c r="OSG256" s="330"/>
      <c r="OSH256" s="331"/>
      <c r="OSI256" s="328"/>
      <c r="OSJ256" s="320"/>
      <c r="OSK256" s="330"/>
      <c r="OSL256" s="331"/>
      <c r="OSM256" s="328"/>
      <c r="OSN256" s="320"/>
      <c r="OSO256" s="330"/>
      <c r="OSP256" s="331"/>
      <c r="OSQ256" s="328"/>
      <c r="OSR256" s="320"/>
      <c r="OSS256" s="330"/>
      <c r="OST256" s="331"/>
      <c r="OSU256" s="328"/>
      <c r="OSV256" s="320"/>
      <c r="OSW256" s="330"/>
      <c r="OSX256" s="331"/>
      <c r="OSY256" s="328"/>
      <c r="OSZ256" s="320"/>
      <c r="OTA256" s="330"/>
      <c r="OTB256" s="331"/>
      <c r="OTC256" s="328"/>
      <c r="OTD256" s="320"/>
      <c r="OTE256" s="330"/>
      <c r="OTF256" s="331"/>
      <c r="OTG256" s="328"/>
      <c r="OTH256" s="320"/>
      <c r="OTI256" s="330"/>
      <c r="OTJ256" s="331"/>
      <c r="OTK256" s="328"/>
      <c r="OTL256" s="320"/>
      <c r="OTM256" s="330"/>
      <c r="OTN256" s="331"/>
      <c r="OTO256" s="328"/>
      <c r="OTP256" s="320"/>
      <c r="OTQ256" s="330"/>
      <c r="OTR256" s="331"/>
      <c r="OTS256" s="328"/>
      <c r="OTT256" s="320"/>
      <c r="OTU256" s="330"/>
      <c r="OTV256" s="331"/>
      <c r="OTW256" s="328"/>
      <c r="OTX256" s="320"/>
      <c r="OTY256" s="330"/>
      <c r="OTZ256" s="331"/>
      <c r="OUA256" s="328"/>
      <c r="OUB256" s="320"/>
      <c r="OUC256" s="330"/>
      <c r="OUD256" s="331"/>
      <c r="OUE256" s="328"/>
      <c r="OUF256" s="320"/>
      <c r="OUG256" s="330"/>
      <c r="OUH256" s="331"/>
      <c r="OUI256" s="328"/>
      <c r="OUJ256" s="320"/>
      <c r="OUK256" s="330"/>
      <c r="OUL256" s="331"/>
      <c r="OUM256" s="328"/>
      <c r="OUN256" s="320"/>
      <c r="OUO256" s="330"/>
      <c r="OUP256" s="331"/>
      <c r="OUQ256" s="328"/>
      <c r="OUR256" s="320"/>
      <c r="OUS256" s="330"/>
      <c r="OUT256" s="331"/>
      <c r="OUU256" s="328"/>
      <c r="OUV256" s="320"/>
      <c r="OUW256" s="330"/>
      <c r="OUX256" s="331"/>
      <c r="OUY256" s="328"/>
      <c r="OUZ256" s="320"/>
      <c r="OVA256" s="330"/>
      <c r="OVB256" s="331"/>
      <c r="OVC256" s="328"/>
      <c r="OVD256" s="320"/>
      <c r="OVE256" s="330"/>
      <c r="OVF256" s="331"/>
      <c r="OVG256" s="328"/>
      <c r="OVH256" s="320"/>
      <c r="OVI256" s="330"/>
      <c r="OVJ256" s="331"/>
      <c r="OVK256" s="328"/>
      <c r="OVL256" s="320"/>
      <c r="OVM256" s="330"/>
      <c r="OVN256" s="331"/>
      <c r="OVO256" s="328"/>
      <c r="OVP256" s="320"/>
      <c r="OVQ256" s="330"/>
      <c r="OVR256" s="331"/>
      <c r="OVS256" s="328"/>
      <c r="OVT256" s="320"/>
      <c r="OVU256" s="330"/>
      <c r="OVV256" s="331"/>
      <c r="OVW256" s="328"/>
      <c r="OVX256" s="320"/>
      <c r="OVY256" s="330"/>
      <c r="OVZ256" s="331"/>
      <c r="OWA256" s="328"/>
      <c r="OWB256" s="320"/>
      <c r="OWC256" s="330"/>
      <c r="OWD256" s="331"/>
      <c r="OWE256" s="328"/>
      <c r="OWF256" s="320"/>
      <c r="OWG256" s="330"/>
      <c r="OWH256" s="331"/>
      <c r="OWI256" s="328"/>
      <c r="OWJ256" s="320"/>
      <c r="OWK256" s="330"/>
      <c r="OWL256" s="331"/>
      <c r="OWM256" s="328"/>
      <c r="OWN256" s="320"/>
      <c r="OWO256" s="330"/>
      <c r="OWP256" s="331"/>
      <c r="OWQ256" s="328"/>
      <c r="OWR256" s="320"/>
      <c r="OWS256" s="330"/>
      <c r="OWT256" s="331"/>
      <c r="OWU256" s="328"/>
      <c r="OWV256" s="320"/>
      <c r="OWW256" s="330"/>
      <c r="OWX256" s="331"/>
      <c r="OWY256" s="328"/>
      <c r="OWZ256" s="320"/>
      <c r="OXA256" s="330"/>
      <c r="OXB256" s="331"/>
      <c r="OXC256" s="328"/>
      <c r="OXD256" s="320"/>
      <c r="OXE256" s="330"/>
      <c r="OXF256" s="331"/>
      <c r="OXG256" s="328"/>
      <c r="OXH256" s="320"/>
      <c r="OXI256" s="330"/>
      <c r="OXJ256" s="331"/>
      <c r="OXK256" s="328"/>
      <c r="OXL256" s="320"/>
      <c r="OXM256" s="330"/>
      <c r="OXN256" s="331"/>
      <c r="OXO256" s="328"/>
      <c r="OXP256" s="320"/>
      <c r="OXQ256" s="330"/>
      <c r="OXR256" s="331"/>
      <c r="OXS256" s="328"/>
      <c r="OXT256" s="320"/>
      <c r="OXU256" s="330"/>
      <c r="OXV256" s="331"/>
      <c r="OXW256" s="328"/>
      <c r="OXX256" s="320"/>
      <c r="OXY256" s="330"/>
      <c r="OXZ256" s="331"/>
      <c r="OYA256" s="328"/>
      <c r="OYB256" s="320"/>
      <c r="OYC256" s="330"/>
      <c r="OYD256" s="331"/>
      <c r="OYE256" s="328"/>
      <c r="OYF256" s="320"/>
      <c r="OYG256" s="330"/>
      <c r="OYH256" s="331"/>
      <c r="OYI256" s="328"/>
      <c r="OYJ256" s="320"/>
      <c r="OYK256" s="330"/>
      <c r="OYL256" s="331"/>
      <c r="OYM256" s="328"/>
      <c r="OYN256" s="320"/>
      <c r="OYO256" s="330"/>
      <c r="OYP256" s="331"/>
      <c r="OYQ256" s="328"/>
      <c r="OYR256" s="320"/>
      <c r="OYS256" s="330"/>
      <c r="OYT256" s="331"/>
      <c r="OYU256" s="328"/>
      <c r="OYV256" s="320"/>
      <c r="OYW256" s="330"/>
      <c r="OYX256" s="331"/>
      <c r="OYY256" s="328"/>
      <c r="OYZ256" s="320"/>
      <c r="OZA256" s="330"/>
      <c r="OZB256" s="331"/>
      <c r="OZC256" s="328"/>
      <c r="OZD256" s="320"/>
      <c r="OZE256" s="330"/>
      <c r="OZF256" s="331"/>
      <c r="OZG256" s="328"/>
      <c r="OZH256" s="320"/>
      <c r="OZI256" s="330"/>
      <c r="OZJ256" s="331"/>
      <c r="OZK256" s="328"/>
      <c r="OZL256" s="320"/>
      <c r="OZM256" s="330"/>
      <c r="OZN256" s="331"/>
      <c r="OZO256" s="328"/>
      <c r="OZP256" s="320"/>
      <c r="OZQ256" s="330"/>
      <c r="OZR256" s="331"/>
      <c r="OZS256" s="328"/>
      <c r="OZT256" s="320"/>
      <c r="OZU256" s="330"/>
      <c r="OZV256" s="331"/>
      <c r="OZW256" s="328"/>
      <c r="OZX256" s="320"/>
      <c r="OZY256" s="330"/>
      <c r="OZZ256" s="331"/>
      <c r="PAA256" s="328"/>
      <c r="PAB256" s="320"/>
      <c r="PAC256" s="330"/>
      <c r="PAD256" s="331"/>
      <c r="PAE256" s="328"/>
      <c r="PAF256" s="320"/>
      <c r="PAG256" s="330"/>
      <c r="PAH256" s="331"/>
      <c r="PAI256" s="328"/>
      <c r="PAJ256" s="320"/>
      <c r="PAK256" s="330"/>
      <c r="PAL256" s="331"/>
      <c r="PAM256" s="328"/>
      <c r="PAN256" s="320"/>
      <c r="PAO256" s="330"/>
      <c r="PAP256" s="331"/>
      <c r="PAQ256" s="328"/>
      <c r="PAR256" s="320"/>
      <c r="PAS256" s="330"/>
      <c r="PAT256" s="331"/>
      <c r="PAU256" s="328"/>
      <c r="PAV256" s="320"/>
      <c r="PAW256" s="330"/>
      <c r="PAX256" s="331"/>
      <c r="PAY256" s="328"/>
      <c r="PAZ256" s="320"/>
      <c r="PBA256" s="330"/>
      <c r="PBB256" s="331"/>
      <c r="PBC256" s="328"/>
      <c r="PBD256" s="320"/>
      <c r="PBE256" s="330"/>
      <c r="PBF256" s="331"/>
      <c r="PBG256" s="328"/>
      <c r="PBH256" s="320"/>
      <c r="PBI256" s="330"/>
      <c r="PBJ256" s="331"/>
      <c r="PBK256" s="328"/>
      <c r="PBL256" s="320"/>
      <c r="PBM256" s="330"/>
      <c r="PBN256" s="331"/>
      <c r="PBO256" s="328"/>
      <c r="PBP256" s="320"/>
      <c r="PBQ256" s="330"/>
      <c r="PBR256" s="331"/>
      <c r="PBS256" s="328"/>
      <c r="PBT256" s="320"/>
      <c r="PBU256" s="330"/>
      <c r="PBV256" s="331"/>
      <c r="PBW256" s="328"/>
      <c r="PBX256" s="320"/>
      <c r="PBY256" s="330"/>
      <c r="PBZ256" s="331"/>
      <c r="PCA256" s="328"/>
      <c r="PCB256" s="320"/>
      <c r="PCC256" s="330"/>
      <c r="PCD256" s="331"/>
      <c r="PCE256" s="328"/>
      <c r="PCF256" s="320"/>
      <c r="PCG256" s="330"/>
      <c r="PCH256" s="331"/>
      <c r="PCI256" s="328"/>
      <c r="PCJ256" s="320"/>
      <c r="PCK256" s="330"/>
      <c r="PCL256" s="331"/>
      <c r="PCM256" s="328"/>
      <c r="PCN256" s="320"/>
      <c r="PCO256" s="330"/>
      <c r="PCP256" s="331"/>
      <c r="PCQ256" s="328"/>
      <c r="PCR256" s="320"/>
      <c r="PCS256" s="330"/>
      <c r="PCT256" s="331"/>
      <c r="PCU256" s="328"/>
      <c r="PCV256" s="320"/>
      <c r="PCW256" s="330"/>
      <c r="PCX256" s="331"/>
      <c r="PCY256" s="328"/>
      <c r="PCZ256" s="320"/>
      <c r="PDA256" s="330"/>
      <c r="PDB256" s="331"/>
      <c r="PDC256" s="328"/>
      <c r="PDD256" s="320"/>
      <c r="PDE256" s="330"/>
      <c r="PDF256" s="331"/>
      <c r="PDG256" s="328"/>
      <c r="PDH256" s="320"/>
      <c r="PDI256" s="330"/>
      <c r="PDJ256" s="331"/>
      <c r="PDK256" s="328"/>
      <c r="PDL256" s="320"/>
      <c r="PDM256" s="330"/>
      <c r="PDN256" s="331"/>
      <c r="PDO256" s="328"/>
      <c r="PDP256" s="320"/>
      <c r="PDQ256" s="330"/>
      <c r="PDR256" s="331"/>
      <c r="PDS256" s="328"/>
      <c r="PDT256" s="320"/>
      <c r="PDU256" s="330"/>
      <c r="PDV256" s="331"/>
      <c r="PDW256" s="328"/>
      <c r="PDX256" s="320"/>
      <c r="PDY256" s="330"/>
      <c r="PDZ256" s="331"/>
      <c r="PEA256" s="328"/>
      <c r="PEB256" s="320"/>
      <c r="PEC256" s="330"/>
      <c r="PED256" s="331"/>
      <c r="PEE256" s="328"/>
      <c r="PEF256" s="320"/>
      <c r="PEG256" s="330"/>
      <c r="PEH256" s="331"/>
      <c r="PEI256" s="328"/>
      <c r="PEJ256" s="320"/>
      <c r="PEK256" s="330"/>
      <c r="PEL256" s="331"/>
      <c r="PEM256" s="328"/>
      <c r="PEN256" s="320"/>
      <c r="PEO256" s="330"/>
      <c r="PEP256" s="331"/>
      <c r="PEQ256" s="328"/>
      <c r="PER256" s="320"/>
      <c r="PES256" s="330"/>
      <c r="PET256" s="331"/>
      <c r="PEU256" s="328"/>
      <c r="PEV256" s="320"/>
      <c r="PEW256" s="330"/>
      <c r="PEX256" s="331"/>
      <c r="PEY256" s="328"/>
      <c r="PEZ256" s="320"/>
      <c r="PFA256" s="330"/>
      <c r="PFB256" s="331"/>
      <c r="PFC256" s="328"/>
      <c r="PFD256" s="320"/>
      <c r="PFE256" s="330"/>
      <c r="PFF256" s="331"/>
      <c r="PFG256" s="328"/>
      <c r="PFH256" s="320"/>
      <c r="PFI256" s="330"/>
      <c r="PFJ256" s="331"/>
      <c r="PFK256" s="328"/>
      <c r="PFL256" s="320"/>
      <c r="PFM256" s="330"/>
      <c r="PFN256" s="331"/>
      <c r="PFO256" s="328"/>
      <c r="PFP256" s="320"/>
      <c r="PFQ256" s="330"/>
      <c r="PFR256" s="331"/>
      <c r="PFS256" s="328"/>
      <c r="PFT256" s="320"/>
      <c r="PFU256" s="330"/>
      <c r="PFV256" s="331"/>
      <c r="PFW256" s="328"/>
      <c r="PFX256" s="320"/>
      <c r="PFY256" s="330"/>
      <c r="PFZ256" s="331"/>
      <c r="PGA256" s="328"/>
      <c r="PGB256" s="320"/>
      <c r="PGC256" s="330"/>
      <c r="PGD256" s="331"/>
      <c r="PGE256" s="328"/>
      <c r="PGF256" s="320"/>
      <c r="PGG256" s="330"/>
      <c r="PGH256" s="331"/>
      <c r="PGI256" s="328"/>
      <c r="PGJ256" s="320"/>
      <c r="PGK256" s="330"/>
      <c r="PGL256" s="331"/>
      <c r="PGM256" s="328"/>
      <c r="PGN256" s="320"/>
      <c r="PGO256" s="330"/>
      <c r="PGP256" s="331"/>
      <c r="PGQ256" s="328"/>
      <c r="PGR256" s="320"/>
      <c r="PGS256" s="330"/>
      <c r="PGT256" s="331"/>
      <c r="PGU256" s="328"/>
      <c r="PGV256" s="320"/>
      <c r="PGW256" s="330"/>
      <c r="PGX256" s="331"/>
      <c r="PGY256" s="328"/>
      <c r="PGZ256" s="320"/>
      <c r="PHA256" s="330"/>
      <c r="PHB256" s="331"/>
      <c r="PHC256" s="328"/>
      <c r="PHD256" s="320"/>
      <c r="PHE256" s="330"/>
      <c r="PHF256" s="331"/>
      <c r="PHG256" s="328"/>
      <c r="PHH256" s="320"/>
      <c r="PHI256" s="330"/>
      <c r="PHJ256" s="331"/>
      <c r="PHK256" s="328"/>
      <c r="PHL256" s="320"/>
      <c r="PHM256" s="330"/>
      <c r="PHN256" s="331"/>
      <c r="PHO256" s="328"/>
      <c r="PHP256" s="320"/>
      <c r="PHQ256" s="330"/>
      <c r="PHR256" s="331"/>
      <c r="PHS256" s="328"/>
      <c r="PHT256" s="320"/>
      <c r="PHU256" s="330"/>
      <c r="PHV256" s="331"/>
      <c r="PHW256" s="328"/>
      <c r="PHX256" s="320"/>
      <c r="PHY256" s="330"/>
      <c r="PHZ256" s="331"/>
      <c r="PIA256" s="328"/>
      <c r="PIB256" s="320"/>
      <c r="PIC256" s="330"/>
      <c r="PID256" s="331"/>
      <c r="PIE256" s="328"/>
      <c r="PIF256" s="320"/>
      <c r="PIG256" s="330"/>
      <c r="PIH256" s="331"/>
      <c r="PII256" s="328"/>
      <c r="PIJ256" s="320"/>
      <c r="PIK256" s="330"/>
      <c r="PIL256" s="331"/>
      <c r="PIM256" s="328"/>
      <c r="PIN256" s="320"/>
      <c r="PIO256" s="330"/>
      <c r="PIP256" s="331"/>
      <c r="PIQ256" s="328"/>
      <c r="PIR256" s="320"/>
      <c r="PIS256" s="330"/>
      <c r="PIT256" s="331"/>
      <c r="PIU256" s="328"/>
      <c r="PIV256" s="320"/>
      <c r="PIW256" s="330"/>
      <c r="PIX256" s="331"/>
      <c r="PIY256" s="328"/>
      <c r="PIZ256" s="320"/>
      <c r="PJA256" s="330"/>
      <c r="PJB256" s="331"/>
      <c r="PJC256" s="328"/>
      <c r="PJD256" s="320"/>
      <c r="PJE256" s="330"/>
      <c r="PJF256" s="331"/>
      <c r="PJG256" s="328"/>
      <c r="PJH256" s="320"/>
      <c r="PJI256" s="330"/>
      <c r="PJJ256" s="331"/>
      <c r="PJK256" s="328"/>
      <c r="PJL256" s="320"/>
      <c r="PJM256" s="330"/>
      <c r="PJN256" s="331"/>
      <c r="PJO256" s="328"/>
      <c r="PJP256" s="320"/>
      <c r="PJQ256" s="330"/>
      <c r="PJR256" s="331"/>
      <c r="PJS256" s="328"/>
      <c r="PJT256" s="320"/>
      <c r="PJU256" s="330"/>
      <c r="PJV256" s="331"/>
      <c r="PJW256" s="328"/>
      <c r="PJX256" s="320"/>
      <c r="PJY256" s="330"/>
      <c r="PJZ256" s="331"/>
      <c r="PKA256" s="328"/>
      <c r="PKB256" s="320"/>
      <c r="PKC256" s="330"/>
      <c r="PKD256" s="331"/>
      <c r="PKE256" s="328"/>
      <c r="PKF256" s="320"/>
      <c r="PKG256" s="330"/>
      <c r="PKH256" s="331"/>
      <c r="PKI256" s="328"/>
      <c r="PKJ256" s="320"/>
      <c r="PKK256" s="330"/>
      <c r="PKL256" s="331"/>
      <c r="PKM256" s="328"/>
      <c r="PKN256" s="320"/>
      <c r="PKO256" s="330"/>
      <c r="PKP256" s="331"/>
      <c r="PKQ256" s="328"/>
      <c r="PKR256" s="320"/>
      <c r="PKS256" s="330"/>
      <c r="PKT256" s="331"/>
      <c r="PKU256" s="328"/>
      <c r="PKV256" s="320"/>
      <c r="PKW256" s="330"/>
      <c r="PKX256" s="331"/>
      <c r="PKY256" s="328"/>
      <c r="PKZ256" s="320"/>
      <c r="PLA256" s="330"/>
      <c r="PLB256" s="331"/>
      <c r="PLC256" s="328"/>
      <c r="PLD256" s="320"/>
      <c r="PLE256" s="330"/>
      <c r="PLF256" s="331"/>
      <c r="PLG256" s="328"/>
      <c r="PLH256" s="320"/>
      <c r="PLI256" s="330"/>
      <c r="PLJ256" s="331"/>
      <c r="PLK256" s="328"/>
      <c r="PLL256" s="320"/>
      <c r="PLM256" s="330"/>
      <c r="PLN256" s="331"/>
      <c r="PLO256" s="328"/>
      <c r="PLP256" s="320"/>
      <c r="PLQ256" s="330"/>
      <c r="PLR256" s="331"/>
      <c r="PLS256" s="328"/>
      <c r="PLT256" s="320"/>
      <c r="PLU256" s="330"/>
      <c r="PLV256" s="331"/>
      <c r="PLW256" s="328"/>
      <c r="PLX256" s="320"/>
      <c r="PLY256" s="330"/>
      <c r="PLZ256" s="331"/>
      <c r="PMA256" s="328"/>
      <c r="PMB256" s="320"/>
      <c r="PMC256" s="330"/>
      <c r="PMD256" s="331"/>
      <c r="PME256" s="328"/>
      <c r="PMF256" s="320"/>
      <c r="PMG256" s="330"/>
      <c r="PMH256" s="331"/>
      <c r="PMI256" s="328"/>
      <c r="PMJ256" s="320"/>
      <c r="PMK256" s="330"/>
      <c r="PML256" s="331"/>
      <c r="PMM256" s="328"/>
      <c r="PMN256" s="320"/>
      <c r="PMO256" s="330"/>
      <c r="PMP256" s="331"/>
      <c r="PMQ256" s="328"/>
      <c r="PMR256" s="320"/>
      <c r="PMS256" s="330"/>
      <c r="PMT256" s="331"/>
      <c r="PMU256" s="328"/>
      <c r="PMV256" s="320"/>
      <c r="PMW256" s="330"/>
      <c r="PMX256" s="331"/>
      <c r="PMY256" s="328"/>
      <c r="PMZ256" s="320"/>
      <c r="PNA256" s="330"/>
      <c r="PNB256" s="331"/>
      <c r="PNC256" s="328"/>
      <c r="PND256" s="320"/>
      <c r="PNE256" s="330"/>
      <c r="PNF256" s="331"/>
      <c r="PNG256" s="328"/>
      <c r="PNH256" s="320"/>
      <c r="PNI256" s="330"/>
      <c r="PNJ256" s="331"/>
      <c r="PNK256" s="328"/>
      <c r="PNL256" s="320"/>
      <c r="PNM256" s="330"/>
      <c r="PNN256" s="331"/>
      <c r="PNO256" s="328"/>
      <c r="PNP256" s="320"/>
      <c r="PNQ256" s="330"/>
      <c r="PNR256" s="331"/>
      <c r="PNS256" s="328"/>
      <c r="PNT256" s="320"/>
      <c r="PNU256" s="330"/>
      <c r="PNV256" s="331"/>
      <c r="PNW256" s="328"/>
      <c r="PNX256" s="320"/>
      <c r="PNY256" s="330"/>
      <c r="PNZ256" s="331"/>
      <c r="POA256" s="328"/>
      <c r="POB256" s="320"/>
      <c r="POC256" s="330"/>
      <c r="POD256" s="331"/>
      <c r="POE256" s="328"/>
      <c r="POF256" s="320"/>
      <c r="POG256" s="330"/>
      <c r="POH256" s="331"/>
      <c r="POI256" s="328"/>
      <c r="POJ256" s="320"/>
      <c r="POK256" s="330"/>
      <c r="POL256" s="331"/>
      <c r="POM256" s="328"/>
      <c r="PON256" s="320"/>
      <c r="POO256" s="330"/>
      <c r="POP256" s="331"/>
      <c r="POQ256" s="328"/>
      <c r="POR256" s="320"/>
      <c r="POS256" s="330"/>
      <c r="POT256" s="331"/>
      <c r="POU256" s="328"/>
      <c r="POV256" s="320"/>
      <c r="POW256" s="330"/>
      <c r="POX256" s="331"/>
      <c r="POY256" s="328"/>
      <c r="POZ256" s="320"/>
      <c r="PPA256" s="330"/>
      <c r="PPB256" s="331"/>
      <c r="PPC256" s="328"/>
      <c r="PPD256" s="320"/>
      <c r="PPE256" s="330"/>
      <c r="PPF256" s="331"/>
      <c r="PPG256" s="328"/>
      <c r="PPH256" s="320"/>
      <c r="PPI256" s="330"/>
      <c r="PPJ256" s="331"/>
      <c r="PPK256" s="328"/>
      <c r="PPL256" s="320"/>
      <c r="PPM256" s="330"/>
      <c r="PPN256" s="331"/>
      <c r="PPO256" s="328"/>
      <c r="PPP256" s="320"/>
      <c r="PPQ256" s="330"/>
      <c r="PPR256" s="331"/>
      <c r="PPS256" s="328"/>
      <c r="PPT256" s="320"/>
      <c r="PPU256" s="330"/>
      <c r="PPV256" s="331"/>
      <c r="PPW256" s="328"/>
      <c r="PPX256" s="320"/>
      <c r="PPY256" s="330"/>
      <c r="PPZ256" s="331"/>
      <c r="PQA256" s="328"/>
      <c r="PQB256" s="320"/>
      <c r="PQC256" s="330"/>
      <c r="PQD256" s="331"/>
      <c r="PQE256" s="328"/>
      <c r="PQF256" s="320"/>
      <c r="PQG256" s="330"/>
      <c r="PQH256" s="331"/>
      <c r="PQI256" s="328"/>
      <c r="PQJ256" s="320"/>
      <c r="PQK256" s="330"/>
      <c r="PQL256" s="331"/>
      <c r="PQM256" s="328"/>
      <c r="PQN256" s="320"/>
      <c r="PQO256" s="330"/>
      <c r="PQP256" s="331"/>
      <c r="PQQ256" s="328"/>
      <c r="PQR256" s="320"/>
      <c r="PQS256" s="330"/>
      <c r="PQT256" s="331"/>
      <c r="PQU256" s="328"/>
      <c r="PQV256" s="320"/>
      <c r="PQW256" s="330"/>
      <c r="PQX256" s="331"/>
      <c r="PQY256" s="328"/>
      <c r="PQZ256" s="320"/>
      <c r="PRA256" s="330"/>
      <c r="PRB256" s="331"/>
      <c r="PRC256" s="328"/>
      <c r="PRD256" s="320"/>
      <c r="PRE256" s="330"/>
      <c r="PRF256" s="331"/>
      <c r="PRG256" s="328"/>
      <c r="PRH256" s="320"/>
      <c r="PRI256" s="330"/>
      <c r="PRJ256" s="331"/>
      <c r="PRK256" s="328"/>
      <c r="PRL256" s="320"/>
      <c r="PRM256" s="330"/>
      <c r="PRN256" s="331"/>
      <c r="PRO256" s="328"/>
      <c r="PRP256" s="320"/>
      <c r="PRQ256" s="330"/>
      <c r="PRR256" s="331"/>
      <c r="PRS256" s="328"/>
      <c r="PRT256" s="320"/>
      <c r="PRU256" s="330"/>
      <c r="PRV256" s="331"/>
      <c r="PRW256" s="328"/>
      <c r="PRX256" s="320"/>
      <c r="PRY256" s="330"/>
      <c r="PRZ256" s="331"/>
      <c r="PSA256" s="328"/>
      <c r="PSB256" s="320"/>
      <c r="PSC256" s="330"/>
      <c r="PSD256" s="331"/>
      <c r="PSE256" s="328"/>
      <c r="PSF256" s="320"/>
      <c r="PSG256" s="330"/>
      <c r="PSH256" s="331"/>
      <c r="PSI256" s="328"/>
      <c r="PSJ256" s="320"/>
      <c r="PSK256" s="330"/>
      <c r="PSL256" s="331"/>
      <c r="PSM256" s="328"/>
      <c r="PSN256" s="320"/>
      <c r="PSO256" s="330"/>
      <c r="PSP256" s="331"/>
      <c r="PSQ256" s="328"/>
      <c r="PSR256" s="320"/>
      <c r="PSS256" s="330"/>
      <c r="PST256" s="331"/>
      <c r="PSU256" s="328"/>
      <c r="PSV256" s="320"/>
      <c r="PSW256" s="330"/>
      <c r="PSX256" s="331"/>
      <c r="PSY256" s="328"/>
      <c r="PSZ256" s="320"/>
      <c r="PTA256" s="330"/>
      <c r="PTB256" s="331"/>
      <c r="PTC256" s="328"/>
      <c r="PTD256" s="320"/>
      <c r="PTE256" s="330"/>
      <c r="PTF256" s="331"/>
      <c r="PTG256" s="328"/>
      <c r="PTH256" s="320"/>
      <c r="PTI256" s="330"/>
      <c r="PTJ256" s="331"/>
      <c r="PTK256" s="328"/>
      <c r="PTL256" s="320"/>
      <c r="PTM256" s="330"/>
      <c r="PTN256" s="331"/>
      <c r="PTO256" s="328"/>
      <c r="PTP256" s="320"/>
      <c r="PTQ256" s="330"/>
      <c r="PTR256" s="331"/>
      <c r="PTS256" s="328"/>
      <c r="PTT256" s="320"/>
      <c r="PTU256" s="330"/>
      <c r="PTV256" s="331"/>
      <c r="PTW256" s="328"/>
      <c r="PTX256" s="320"/>
      <c r="PTY256" s="330"/>
      <c r="PTZ256" s="331"/>
      <c r="PUA256" s="328"/>
      <c r="PUB256" s="320"/>
      <c r="PUC256" s="330"/>
      <c r="PUD256" s="331"/>
      <c r="PUE256" s="328"/>
      <c r="PUF256" s="320"/>
      <c r="PUG256" s="330"/>
      <c r="PUH256" s="331"/>
      <c r="PUI256" s="328"/>
      <c r="PUJ256" s="320"/>
      <c r="PUK256" s="330"/>
      <c r="PUL256" s="331"/>
      <c r="PUM256" s="328"/>
      <c r="PUN256" s="320"/>
      <c r="PUO256" s="330"/>
      <c r="PUP256" s="331"/>
      <c r="PUQ256" s="328"/>
      <c r="PUR256" s="320"/>
      <c r="PUS256" s="330"/>
      <c r="PUT256" s="331"/>
      <c r="PUU256" s="328"/>
      <c r="PUV256" s="320"/>
      <c r="PUW256" s="330"/>
      <c r="PUX256" s="331"/>
      <c r="PUY256" s="328"/>
      <c r="PUZ256" s="320"/>
      <c r="PVA256" s="330"/>
      <c r="PVB256" s="331"/>
      <c r="PVC256" s="328"/>
      <c r="PVD256" s="320"/>
      <c r="PVE256" s="330"/>
      <c r="PVF256" s="331"/>
      <c r="PVG256" s="328"/>
      <c r="PVH256" s="320"/>
      <c r="PVI256" s="330"/>
      <c r="PVJ256" s="331"/>
      <c r="PVK256" s="328"/>
      <c r="PVL256" s="320"/>
      <c r="PVM256" s="330"/>
      <c r="PVN256" s="331"/>
      <c r="PVO256" s="328"/>
      <c r="PVP256" s="320"/>
      <c r="PVQ256" s="330"/>
      <c r="PVR256" s="331"/>
      <c r="PVS256" s="328"/>
      <c r="PVT256" s="320"/>
      <c r="PVU256" s="330"/>
      <c r="PVV256" s="331"/>
      <c r="PVW256" s="328"/>
      <c r="PVX256" s="320"/>
      <c r="PVY256" s="330"/>
      <c r="PVZ256" s="331"/>
      <c r="PWA256" s="328"/>
      <c r="PWB256" s="320"/>
      <c r="PWC256" s="330"/>
      <c r="PWD256" s="331"/>
      <c r="PWE256" s="328"/>
      <c r="PWF256" s="320"/>
      <c r="PWG256" s="330"/>
      <c r="PWH256" s="331"/>
      <c r="PWI256" s="328"/>
      <c r="PWJ256" s="320"/>
      <c r="PWK256" s="330"/>
      <c r="PWL256" s="331"/>
      <c r="PWM256" s="328"/>
      <c r="PWN256" s="320"/>
      <c r="PWO256" s="330"/>
      <c r="PWP256" s="331"/>
      <c r="PWQ256" s="328"/>
      <c r="PWR256" s="320"/>
      <c r="PWS256" s="330"/>
      <c r="PWT256" s="331"/>
      <c r="PWU256" s="328"/>
      <c r="PWV256" s="320"/>
      <c r="PWW256" s="330"/>
      <c r="PWX256" s="331"/>
      <c r="PWY256" s="328"/>
      <c r="PWZ256" s="320"/>
      <c r="PXA256" s="330"/>
      <c r="PXB256" s="331"/>
      <c r="PXC256" s="328"/>
      <c r="PXD256" s="320"/>
      <c r="PXE256" s="330"/>
      <c r="PXF256" s="331"/>
      <c r="PXG256" s="328"/>
      <c r="PXH256" s="320"/>
      <c r="PXI256" s="330"/>
      <c r="PXJ256" s="331"/>
      <c r="PXK256" s="328"/>
      <c r="PXL256" s="320"/>
      <c r="PXM256" s="330"/>
      <c r="PXN256" s="331"/>
      <c r="PXO256" s="328"/>
      <c r="PXP256" s="320"/>
      <c r="PXQ256" s="330"/>
      <c r="PXR256" s="331"/>
      <c r="PXS256" s="328"/>
      <c r="PXT256" s="320"/>
      <c r="PXU256" s="330"/>
      <c r="PXV256" s="331"/>
      <c r="PXW256" s="328"/>
      <c r="PXX256" s="320"/>
      <c r="PXY256" s="330"/>
      <c r="PXZ256" s="331"/>
      <c r="PYA256" s="328"/>
      <c r="PYB256" s="320"/>
      <c r="PYC256" s="330"/>
      <c r="PYD256" s="331"/>
      <c r="PYE256" s="328"/>
      <c r="PYF256" s="320"/>
      <c r="PYG256" s="330"/>
      <c r="PYH256" s="331"/>
      <c r="PYI256" s="328"/>
      <c r="PYJ256" s="320"/>
      <c r="PYK256" s="330"/>
      <c r="PYL256" s="331"/>
      <c r="PYM256" s="328"/>
      <c r="PYN256" s="320"/>
      <c r="PYO256" s="330"/>
      <c r="PYP256" s="331"/>
      <c r="PYQ256" s="328"/>
      <c r="PYR256" s="320"/>
      <c r="PYS256" s="330"/>
      <c r="PYT256" s="331"/>
      <c r="PYU256" s="328"/>
      <c r="PYV256" s="320"/>
      <c r="PYW256" s="330"/>
      <c r="PYX256" s="331"/>
      <c r="PYY256" s="328"/>
      <c r="PYZ256" s="320"/>
      <c r="PZA256" s="330"/>
      <c r="PZB256" s="331"/>
      <c r="PZC256" s="328"/>
      <c r="PZD256" s="320"/>
      <c r="PZE256" s="330"/>
      <c r="PZF256" s="331"/>
      <c r="PZG256" s="328"/>
      <c r="PZH256" s="320"/>
      <c r="PZI256" s="330"/>
      <c r="PZJ256" s="331"/>
      <c r="PZK256" s="328"/>
      <c r="PZL256" s="320"/>
      <c r="PZM256" s="330"/>
      <c r="PZN256" s="331"/>
      <c r="PZO256" s="328"/>
      <c r="PZP256" s="320"/>
      <c r="PZQ256" s="330"/>
      <c r="PZR256" s="331"/>
      <c r="PZS256" s="328"/>
      <c r="PZT256" s="320"/>
      <c r="PZU256" s="330"/>
      <c r="PZV256" s="331"/>
      <c r="PZW256" s="328"/>
      <c r="PZX256" s="320"/>
      <c r="PZY256" s="330"/>
      <c r="PZZ256" s="331"/>
      <c r="QAA256" s="328"/>
      <c r="QAB256" s="320"/>
      <c r="QAC256" s="330"/>
      <c r="QAD256" s="331"/>
      <c r="QAE256" s="328"/>
      <c r="QAF256" s="320"/>
      <c r="QAG256" s="330"/>
      <c r="QAH256" s="331"/>
      <c r="QAI256" s="328"/>
      <c r="QAJ256" s="320"/>
      <c r="QAK256" s="330"/>
      <c r="QAL256" s="331"/>
      <c r="QAM256" s="328"/>
      <c r="QAN256" s="320"/>
      <c r="QAO256" s="330"/>
      <c r="QAP256" s="331"/>
      <c r="QAQ256" s="328"/>
      <c r="QAR256" s="320"/>
      <c r="QAS256" s="330"/>
      <c r="QAT256" s="331"/>
      <c r="QAU256" s="328"/>
      <c r="QAV256" s="320"/>
      <c r="QAW256" s="330"/>
      <c r="QAX256" s="331"/>
      <c r="QAY256" s="328"/>
      <c r="QAZ256" s="320"/>
      <c r="QBA256" s="330"/>
      <c r="QBB256" s="331"/>
      <c r="QBC256" s="328"/>
      <c r="QBD256" s="320"/>
      <c r="QBE256" s="330"/>
      <c r="QBF256" s="331"/>
      <c r="QBG256" s="328"/>
      <c r="QBH256" s="320"/>
      <c r="QBI256" s="330"/>
      <c r="QBJ256" s="331"/>
      <c r="QBK256" s="328"/>
      <c r="QBL256" s="320"/>
      <c r="QBM256" s="330"/>
      <c r="QBN256" s="331"/>
      <c r="QBO256" s="328"/>
      <c r="QBP256" s="320"/>
      <c r="QBQ256" s="330"/>
      <c r="QBR256" s="331"/>
      <c r="QBS256" s="328"/>
      <c r="QBT256" s="320"/>
      <c r="QBU256" s="330"/>
      <c r="QBV256" s="331"/>
      <c r="QBW256" s="328"/>
      <c r="QBX256" s="320"/>
      <c r="QBY256" s="330"/>
      <c r="QBZ256" s="331"/>
      <c r="QCA256" s="328"/>
      <c r="QCB256" s="320"/>
      <c r="QCC256" s="330"/>
      <c r="QCD256" s="331"/>
      <c r="QCE256" s="328"/>
      <c r="QCF256" s="320"/>
      <c r="QCG256" s="330"/>
      <c r="QCH256" s="331"/>
      <c r="QCI256" s="328"/>
      <c r="QCJ256" s="320"/>
      <c r="QCK256" s="330"/>
      <c r="QCL256" s="331"/>
      <c r="QCM256" s="328"/>
      <c r="QCN256" s="320"/>
      <c r="QCO256" s="330"/>
      <c r="QCP256" s="331"/>
      <c r="QCQ256" s="328"/>
      <c r="QCR256" s="320"/>
      <c r="QCS256" s="330"/>
      <c r="QCT256" s="331"/>
      <c r="QCU256" s="328"/>
      <c r="QCV256" s="320"/>
      <c r="QCW256" s="330"/>
      <c r="QCX256" s="331"/>
      <c r="QCY256" s="328"/>
      <c r="QCZ256" s="320"/>
      <c r="QDA256" s="330"/>
      <c r="QDB256" s="331"/>
      <c r="QDC256" s="328"/>
      <c r="QDD256" s="320"/>
      <c r="QDE256" s="330"/>
      <c r="QDF256" s="331"/>
      <c r="QDG256" s="328"/>
      <c r="QDH256" s="320"/>
      <c r="QDI256" s="330"/>
      <c r="QDJ256" s="331"/>
      <c r="QDK256" s="328"/>
      <c r="QDL256" s="320"/>
      <c r="QDM256" s="330"/>
      <c r="QDN256" s="331"/>
      <c r="QDO256" s="328"/>
      <c r="QDP256" s="320"/>
      <c r="QDQ256" s="330"/>
      <c r="QDR256" s="331"/>
      <c r="QDS256" s="328"/>
      <c r="QDT256" s="320"/>
      <c r="QDU256" s="330"/>
      <c r="QDV256" s="331"/>
      <c r="QDW256" s="328"/>
      <c r="QDX256" s="320"/>
      <c r="QDY256" s="330"/>
      <c r="QDZ256" s="331"/>
      <c r="QEA256" s="328"/>
      <c r="QEB256" s="320"/>
      <c r="QEC256" s="330"/>
      <c r="QED256" s="331"/>
      <c r="QEE256" s="328"/>
      <c r="QEF256" s="320"/>
      <c r="QEG256" s="330"/>
      <c r="QEH256" s="331"/>
      <c r="QEI256" s="328"/>
      <c r="QEJ256" s="320"/>
      <c r="QEK256" s="330"/>
      <c r="QEL256" s="331"/>
      <c r="QEM256" s="328"/>
      <c r="QEN256" s="320"/>
      <c r="QEO256" s="330"/>
      <c r="QEP256" s="331"/>
      <c r="QEQ256" s="328"/>
      <c r="QER256" s="320"/>
      <c r="QES256" s="330"/>
      <c r="QET256" s="331"/>
      <c r="QEU256" s="328"/>
      <c r="QEV256" s="320"/>
      <c r="QEW256" s="330"/>
      <c r="QEX256" s="331"/>
      <c r="QEY256" s="328"/>
      <c r="QEZ256" s="320"/>
      <c r="QFA256" s="330"/>
      <c r="QFB256" s="331"/>
      <c r="QFC256" s="328"/>
      <c r="QFD256" s="320"/>
      <c r="QFE256" s="330"/>
      <c r="QFF256" s="331"/>
      <c r="QFG256" s="328"/>
      <c r="QFH256" s="320"/>
      <c r="QFI256" s="330"/>
      <c r="QFJ256" s="331"/>
      <c r="QFK256" s="328"/>
      <c r="QFL256" s="320"/>
      <c r="QFM256" s="330"/>
      <c r="QFN256" s="331"/>
      <c r="QFO256" s="328"/>
      <c r="QFP256" s="320"/>
      <c r="QFQ256" s="330"/>
      <c r="QFR256" s="331"/>
      <c r="QFS256" s="328"/>
      <c r="QFT256" s="320"/>
      <c r="QFU256" s="330"/>
      <c r="QFV256" s="331"/>
      <c r="QFW256" s="328"/>
      <c r="QFX256" s="320"/>
      <c r="QFY256" s="330"/>
      <c r="QFZ256" s="331"/>
      <c r="QGA256" s="328"/>
      <c r="QGB256" s="320"/>
      <c r="QGC256" s="330"/>
      <c r="QGD256" s="331"/>
      <c r="QGE256" s="328"/>
      <c r="QGF256" s="320"/>
      <c r="QGG256" s="330"/>
      <c r="QGH256" s="331"/>
      <c r="QGI256" s="328"/>
      <c r="QGJ256" s="320"/>
      <c r="QGK256" s="330"/>
      <c r="QGL256" s="331"/>
      <c r="QGM256" s="328"/>
      <c r="QGN256" s="320"/>
      <c r="QGO256" s="330"/>
      <c r="QGP256" s="331"/>
      <c r="QGQ256" s="328"/>
      <c r="QGR256" s="320"/>
      <c r="QGS256" s="330"/>
      <c r="QGT256" s="331"/>
      <c r="QGU256" s="328"/>
      <c r="QGV256" s="320"/>
      <c r="QGW256" s="330"/>
      <c r="QGX256" s="331"/>
      <c r="QGY256" s="328"/>
      <c r="QGZ256" s="320"/>
      <c r="QHA256" s="330"/>
      <c r="QHB256" s="331"/>
      <c r="QHC256" s="328"/>
      <c r="QHD256" s="320"/>
      <c r="QHE256" s="330"/>
      <c r="QHF256" s="331"/>
      <c r="QHG256" s="328"/>
      <c r="QHH256" s="320"/>
      <c r="QHI256" s="330"/>
      <c r="QHJ256" s="331"/>
      <c r="QHK256" s="328"/>
      <c r="QHL256" s="320"/>
      <c r="QHM256" s="330"/>
      <c r="QHN256" s="331"/>
      <c r="QHO256" s="328"/>
      <c r="QHP256" s="320"/>
      <c r="QHQ256" s="330"/>
      <c r="QHR256" s="331"/>
      <c r="QHS256" s="328"/>
      <c r="QHT256" s="320"/>
      <c r="QHU256" s="330"/>
      <c r="QHV256" s="331"/>
      <c r="QHW256" s="328"/>
      <c r="QHX256" s="320"/>
      <c r="QHY256" s="330"/>
      <c r="QHZ256" s="331"/>
      <c r="QIA256" s="328"/>
      <c r="QIB256" s="320"/>
      <c r="QIC256" s="330"/>
      <c r="QID256" s="331"/>
      <c r="QIE256" s="328"/>
      <c r="QIF256" s="320"/>
      <c r="QIG256" s="330"/>
      <c r="QIH256" s="331"/>
      <c r="QII256" s="328"/>
      <c r="QIJ256" s="320"/>
      <c r="QIK256" s="330"/>
      <c r="QIL256" s="331"/>
      <c r="QIM256" s="328"/>
      <c r="QIN256" s="320"/>
      <c r="QIO256" s="330"/>
      <c r="QIP256" s="331"/>
      <c r="QIQ256" s="328"/>
      <c r="QIR256" s="320"/>
      <c r="QIS256" s="330"/>
      <c r="QIT256" s="331"/>
      <c r="QIU256" s="328"/>
      <c r="QIV256" s="320"/>
      <c r="QIW256" s="330"/>
      <c r="QIX256" s="331"/>
      <c r="QIY256" s="328"/>
      <c r="QIZ256" s="320"/>
      <c r="QJA256" s="330"/>
      <c r="QJB256" s="331"/>
      <c r="QJC256" s="328"/>
      <c r="QJD256" s="320"/>
      <c r="QJE256" s="330"/>
      <c r="QJF256" s="331"/>
      <c r="QJG256" s="328"/>
      <c r="QJH256" s="320"/>
      <c r="QJI256" s="330"/>
      <c r="QJJ256" s="331"/>
      <c r="QJK256" s="328"/>
      <c r="QJL256" s="320"/>
      <c r="QJM256" s="330"/>
      <c r="QJN256" s="331"/>
      <c r="QJO256" s="328"/>
      <c r="QJP256" s="320"/>
      <c r="QJQ256" s="330"/>
      <c r="QJR256" s="331"/>
      <c r="QJS256" s="328"/>
      <c r="QJT256" s="320"/>
      <c r="QJU256" s="330"/>
      <c r="QJV256" s="331"/>
      <c r="QJW256" s="328"/>
      <c r="QJX256" s="320"/>
      <c r="QJY256" s="330"/>
      <c r="QJZ256" s="331"/>
      <c r="QKA256" s="328"/>
      <c r="QKB256" s="320"/>
      <c r="QKC256" s="330"/>
      <c r="QKD256" s="331"/>
      <c r="QKE256" s="328"/>
      <c r="QKF256" s="320"/>
      <c r="QKG256" s="330"/>
      <c r="QKH256" s="331"/>
      <c r="QKI256" s="328"/>
      <c r="QKJ256" s="320"/>
      <c r="QKK256" s="330"/>
      <c r="QKL256" s="331"/>
      <c r="QKM256" s="328"/>
      <c r="QKN256" s="320"/>
      <c r="QKO256" s="330"/>
      <c r="QKP256" s="331"/>
      <c r="QKQ256" s="328"/>
      <c r="QKR256" s="320"/>
      <c r="QKS256" s="330"/>
      <c r="QKT256" s="331"/>
      <c r="QKU256" s="328"/>
      <c r="QKV256" s="320"/>
      <c r="QKW256" s="330"/>
      <c r="QKX256" s="331"/>
      <c r="QKY256" s="328"/>
      <c r="QKZ256" s="320"/>
      <c r="QLA256" s="330"/>
      <c r="QLB256" s="331"/>
      <c r="QLC256" s="328"/>
      <c r="QLD256" s="320"/>
      <c r="QLE256" s="330"/>
      <c r="QLF256" s="331"/>
      <c r="QLG256" s="328"/>
      <c r="QLH256" s="320"/>
      <c r="QLI256" s="330"/>
      <c r="QLJ256" s="331"/>
      <c r="QLK256" s="328"/>
      <c r="QLL256" s="320"/>
      <c r="QLM256" s="330"/>
      <c r="QLN256" s="331"/>
      <c r="QLO256" s="328"/>
      <c r="QLP256" s="320"/>
      <c r="QLQ256" s="330"/>
      <c r="QLR256" s="331"/>
      <c r="QLS256" s="328"/>
      <c r="QLT256" s="320"/>
      <c r="QLU256" s="330"/>
      <c r="QLV256" s="331"/>
      <c r="QLW256" s="328"/>
      <c r="QLX256" s="320"/>
      <c r="QLY256" s="330"/>
      <c r="QLZ256" s="331"/>
      <c r="QMA256" s="328"/>
      <c r="QMB256" s="320"/>
      <c r="QMC256" s="330"/>
      <c r="QMD256" s="331"/>
      <c r="QME256" s="328"/>
      <c r="QMF256" s="320"/>
      <c r="QMG256" s="330"/>
      <c r="QMH256" s="331"/>
      <c r="QMI256" s="328"/>
      <c r="QMJ256" s="320"/>
      <c r="QMK256" s="330"/>
      <c r="QML256" s="331"/>
      <c r="QMM256" s="328"/>
      <c r="QMN256" s="320"/>
      <c r="QMO256" s="330"/>
      <c r="QMP256" s="331"/>
      <c r="QMQ256" s="328"/>
      <c r="QMR256" s="320"/>
      <c r="QMS256" s="330"/>
      <c r="QMT256" s="331"/>
      <c r="QMU256" s="328"/>
      <c r="QMV256" s="320"/>
      <c r="QMW256" s="330"/>
      <c r="QMX256" s="331"/>
      <c r="QMY256" s="328"/>
      <c r="QMZ256" s="320"/>
      <c r="QNA256" s="330"/>
      <c r="QNB256" s="331"/>
      <c r="QNC256" s="328"/>
      <c r="QND256" s="320"/>
      <c r="QNE256" s="330"/>
      <c r="QNF256" s="331"/>
      <c r="QNG256" s="328"/>
      <c r="QNH256" s="320"/>
      <c r="QNI256" s="330"/>
      <c r="QNJ256" s="331"/>
      <c r="QNK256" s="328"/>
      <c r="QNL256" s="320"/>
      <c r="QNM256" s="330"/>
      <c r="QNN256" s="331"/>
      <c r="QNO256" s="328"/>
      <c r="QNP256" s="320"/>
      <c r="QNQ256" s="330"/>
      <c r="QNR256" s="331"/>
      <c r="QNS256" s="328"/>
      <c r="QNT256" s="320"/>
      <c r="QNU256" s="330"/>
      <c r="QNV256" s="331"/>
      <c r="QNW256" s="328"/>
      <c r="QNX256" s="320"/>
      <c r="QNY256" s="330"/>
      <c r="QNZ256" s="331"/>
      <c r="QOA256" s="328"/>
      <c r="QOB256" s="320"/>
      <c r="QOC256" s="330"/>
      <c r="QOD256" s="331"/>
      <c r="QOE256" s="328"/>
      <c r="QOF256" s="320"/>
      <c r="QOG256" s="330"/>
      <c r="QOH256" s="331"/>
      <c r="QOI256" s="328"/>
      <c r="QOJ256" s="320"/>
      <c r="QOK256" s="330"/>
      <c r="QOL256" s="331"/>
      <c r="QOM256" s="328"/>
      <c r="QON256" s="320"/>
      <c r="QOO256" s="330"/>
      <c r="QOP256" s="331"/>
      <c r="QOQ256" s="328"/>
      <c r="QOR256" s="320"/>
      <c r="QOS256" s="330"/>
      <c r="QOT256" s="331"/>
      <c r="QOU256" s="328"/>
      <c r="QOV256" s="320"/>
      <c r="QOW256" s="330"/>
      <c r="QOX256" s="331"/>
      <c r="QOY256" s="328"/>
      <c r="QOZ256" s="320"/>
      <c r="QPA256" s="330"/>
      <c r="QPB256" s="331"/>
      <c r="QPC256" s="328"/>
      <c r="QPD256" s="320"/>
      <c r="QPE256" s="330"/>
      <c r="QPF256" s="331"/>
      <c r="QPG256" s="328"/>
      <c r="QPH256" s="320"/>
      <c r="QPI256" s="330"/>
      <c r="QPJ256" s="331"/>
      <c r="QPK256" s="328"/>
      <c r="QPL256" s="320"/>
      <c r="QPM256" s="330"/>
      <c r="QPN256" s="331"/>
      <c r="QPO256" s="328"/>
      <c r="QPP256" s="320"/>
      <c r="QPQ256" s="330"/>
      <c r="QPR256" s="331"/>
      <c r="QPS256" s="328"/>
      <c r="QPT256" s="320"/>
      <c r="QPU256" s="330"/>
      <c r="QPV256" s="331"/>
      <c r="QPW256" s="328"/>
      <c r="QPX256" s="320"/>
      <c r="QPY256" s="330"/>
      <c r="QPZ256" s="331"/>
      <c r="QQA256" s="328"/>
      <c r="QQB256" s="320"/>
      <c r="QQC256" s="330"/>
      <c r="QQD256" s="331"/>
      <c r="QQE256" s="328"/>
      <c r="QQF256" s="320"/>
      <c r="QQG256" s="330"/>
      <c r="QQH256" s="331"/>
      <c r="QQI256" s="328"/>
      <c r="QQJ256" s="320"/>
      <c r="QQK256" s="330"/>
      <c r="QQL256" s="331"/>
      <c r="QQM256" s="328"/>
      <c r="QQN256" s="320"/>
      <c r="QQO256" s="330"/>
      <c r="QQP256" s="331"/>
      <c r="QQQ256" s="328"/>
      <c r="QQR256" s="320"/>
      <c r="QQS256" s="330"/>
      <c r="QQT256" s="331"/>
      <c r="QQU256" s="328"/>
      <c r="QQV256" s="320"/>
      <c r="QQW256" s="330"/>
      <c r="QQX256" s="331"/>
      <c r="QQY256" s="328"/>
      <c r="QQZ256" s="320"/>
      <c r="QRA256" s="330"/>
      <c r="QRB256" s="331"/>
      <c r="QRC256" s="328"/>
      <c r="QRD256" s="320"/>
      <c r="QRE256" s="330"/>
      <c r="QRF256" s="331"/>
      <c r="QRG256" s="328"/>
      <c r="QRH256" s="320"/>
      <c r="QRI256" s="330"/>
      <c r="QRJ256" s="331"/>
      <c r="QRK256" s="328"/>
      <c r="QRL256" s="320"/>
      <c r="QRM256" s="330"/>
      <c r="QRN256" s="331"/>
      <c r="QRO256" s="328"/>
      <c r="QRP256" s="320"/>
      <c r="QRQ256" s="330"/>
      <c r="QRR256" s="331"/>
      <c r="QRS256" s="328"/>
      <c r="QRT256" s="320"/>
      <c r="QRU256" s="330"/>
      <c r="QRV256" s="331"/>
      <c r="QRW256" s="328"/>
      <c r="QRX256" s="320"/>
      <c r="QRY256" s="330"/>
      <c r="QRZ256" s="331"/>
      <c r="QSA256" s="328"/>
      <c r="QSB256" s="320"/>
      <c r="QSC256" s="330"/>
      <c r="QSD256" s="331"/>
      <c r="QSE256" s="328"/>
      <c r="QSF256" s="320"/>
      <c r="QSG256" s="330"/>
      <c r="QSH256" s="331"/>
      <c r="QSI256" s="328"/>
      <c r="QSJ256" s="320"/>
      <c r="QSK256" s="330"/>
      <c r="QSL256" s="331"/>
      <c r="QSM256" s="328"/>
      <c r="QSN256" s="320"/>
      <c r="QSO256" s="330"/>
      <c r="QSP256" s="331"/>
      <c r="QSQ256" s="328"/>
      <c r="QSR256" s="320"/>
      <c r="QSS256" s="330"/>
      <c r="QST256" s="331"/>
      <c r="QSU256" s="328"/>
      <c r="QSV256" s="320"/>
      <c r="QSW256" s="330"/>
      <c r="QSX256" s="331"/>
      <c r="QSY256" s="328"/>
      <c r="QSZ256" s="320"/>
      <c r="QTA256" s="330"/>
      <c r="QTB256" s="331"/>
      <c r="QTC256" s="328"/>
      <c r="QTD256" s="320"/>
      <c r="QTE256" s="330"/>
      <c r="QTF256" s="331"/>
      <c r="QTG256" s="328"/>
      <c r="QTH256" s="320"/>
      <c r="QTI256" s="330"/>
      <c r="QTJ256" s="331"/>
      <c r="QTK256" s="328"/>
      <c r="QTL256" s="320"/>
      <c r="QTM256" s="330"/>
      <c r="QTN256" s="331"/>
      <c r="QTO256" s="328"/>
      <c r="QTP256" s="320"/>
      <c r="QTQ256" s="330"/>
      <c r="QTR256" s="331"/>
      <c r="QTS256" s="328"/>
      <c r="QTT256" s="320"/>
      <c r="QTU256" s="330"/>
      <c r="QTV256" s="331"/>
      <c r="QTW256" s="328"/>
      <c r="QTX256" s="320"/>
      <c r="QTY256" s="330"/>
      <c r="QTZ256" s="331"/>
      <c r="QUA256" s="328"/>
      <c r="QUB256" s="320"/>
      <c r="QUC256" s="330"/>
      <c r="QUD256" s="331"/>
      <c r="QUE256" s="328"/>
      <c r="QUF256" s="320"/>
      <c r="QUG256" s="330"/>
      <c r="QUH256" s="331"/>
      <c r="QUI256" s="328"/>
      <c r="QUJ256" s="320"/>
      <c r="QUK256" s="330"/>
      <c r="QUL256" s="331"/>
      <c r="QUM256" s="328"/>
      <c r="QUN256" s="320"/>
      <c r="QUO256" s="330"/>
      <c r="QUP256" s="331"/>
      <c r="QUQ256" s="328"/>
      <c r="QUR256" s="320"/>
      <c r="QUS256" s="330"/>
      <c r="QUT256" s="331"/>
      <c r="QUU256" s="328"/>
      <c r="QUV256" s="320"/>
      <c r="QUW256" s="330"/>
      <c r="QUX256" s="331"/>
      <c r="QUY256" s="328"/>
      <c r="QUZ256" s="320"/>
      <c r="QVA256" s="330"/>
      <c r="QVB256" s="331"/>
      <c r="QVC256" s="328"/>
      <c r="QVD256" s="320"/>
      <c r="QVE256" s="330"/>
      <c r="QVF256" s="331"/>
      <c r="QVG256" s="328"/>
      <c r="QVH256" s="320"/>
      <c r="QVI256" s="330"/>
      <c r="QVJ256" s="331"/>
      <c r="QVK256" s="328"/>
      <c r="QVL256" s="320"/>
      <c r="QVM256" s="330"/>
      <c r="QVN256" s="331"/>
      <c r="QVO256" s="328"/>
      <c r="QVP256" s="320"/>
      <c r="QVQ256" s="330"/>
      <c r="QVR256" s="331"/>
      <c r="QVS256" s="328"/>
      <c r="QVT256" s="320"/>
      <c r="QVU256" s="330"/>
      <c r="QVV256" s="331"/>
      <c r="QVW256" s="328"/>
      <c r="QVX256" s="320"/>
      <c r="QVY256" s="330"/>
      <c r="QVZ256" s="331"/>
      <c r="QWA256" s="328"/>
      <c r="QWB256" s="320"/>
      <c r="QWC256" s="330"/>
      <c r="QWD256" s="331"/>
      <c r="QWE256" s="328"/>
      <c r="QWF256" s="320"/>
      <c r="QWG256" s="330"/>
      <c r="QWH256" s="331"/>
      <c r="QWI256" s="328"/>
      <c r="QWJ256" s="320"/>
      <c r="QWK256" s="330"/>
      <c r="QWL256" s="331"/>
      <c r="QWM256" s="328"/>
      <c r="QWN256" s="320"/>
      <c r="QWO256" s="330"/>
      <c r="QWP256" s="331"/>
      <c r="QWQ256" s="328"/>
      <c r="QWR256" s="320"/>
      <c r="QWS256" s="330"/>
      <c r="QWT256" s="331"/>
      <c r="QWU256" s="328"/>
      <c r="QWV256" s="320"/>
      <c r="QWW256" s="330"/>
      <c r="QWX256" s="331"/>
      <c r="QWY256" s="328"/>
      <c r="QWZ256" s="320"/>
      <c r="QXA256" s="330"/>
      <c r="QXB256" s="331"/>
      <c r="QXC256" s="328"/>
      <c r="QXD256" s="320"/>
      <c r="QXE256" s="330"/>
      <c r="QXF256" s="331"/>
      <c r="QXG256" s="328"/>
      <c r="QXH256" s="320"/>
      <c r="QXI256" s="330"/>
      <c r="QXJ256" s="331"/>
      <c r="QXK256" s="328"/>
      <c r="QXL256" s="320"/>
      <c r="QXM256" s="330"/>
      <c r="QXN256" s="331"/>
      <c r="QXO256" s="328"/>
      <c r="QXP256" s="320"/>
      <c r="QXQ256" s="330"/>
      <c r="QXR256" s="331"/>
      <c r="QXS256" s="328"/>
      <c r="QXT256" s="320"/>
      <c r="QXU256" s="330"/>
      <c r="QXV256" s="331"/>
      <c r="QXW256" s="328"/>
      <c r="QXX256" s="320"/>
      <c r="QXY256" s="330"/>
      <c r="QXZ256" s="331"/>
      <c r="QYA256" s="328"/>
      <c r="QYB256" s="320"/>
      <c r="QYC256" s="330"/>
      <c r="QYD256" s="331"/>
      <c r="QYE256" s="328"/>
      <c r="QYF256" s="320"/>
      <c r="QYG256" s="330"/>
      <c r="QYH256" s="331"/>
      <c r="QYI256" s="328"/>
      <c r="QYJ256" s="320"/>
      <c r="QYK256" s="330"/>
      <c r="QYL256" s="331"/>
      <c r="QYM256" s="328"/>
      <c r="QYN256" s="320"/>
      <c r="QYO256" s="330"/>
      <c r="QYP256" s="331"/>
      <c r="QYQ256" s="328"/>
      <c r="QYR256" s="320"/>
      <c r="QYS256" s="330"/>
      <c r="QYT256" s="331"/>
      <c r="QYU256" s="328"/>
      <c r="QYV256" s="320"/>
      <c r="QYW256" s="330"/>
      <c r="QYX256" s="331"/>
      <c r="QYY256" s="328"/>
      <c r="QYZ256" s="320"/>
      <c r="QZA256" s="330"/>
      <c r="QZB256" s="331"/>
      <c r="QZC256" s="328"/>
      <c r="QZD256" s="320"/>
      <c r="QZE256" s="330"/>
      <c r="QZF256" s="331"/>
      <c r="QZG256" s="328"/>
      <c r="QZH256" s="320"/>
      <c r="QZI256" s="330"/>
      <c r="QZJ256" s="331"/>
      <c r="QZK256" s="328"/>
      <c r="QZL256" s="320"/>
      <c r="QZM256" s="330"/>
      <c r="QZN256" s="331"/>
      <c r="QZO256" s="328"/>
      <c r="QZP256" s="320"/>
      <c r="QZQ256" s="330"/>
      <c r="QZR256" s="331"/>
      <c r="QZS256" s="328"/>
      <c r="QZT256" s="320"/>
      <c r="QZU256" s="330"/>
      <c r="QZV256" s="331"/>
      <c r="QZW256" s="328"/>
      <c r="QZX256" s="320"/>
      <c r="QZY256" s="330"/>
      <c r="QZZ256" s="331"/>
      <c r="RAA256" s="328"/>
      <c r="RAB256" s="320"/>
      <c r="RAC256" s="330"/>
      <c r="RAD256" s="331"/>
      <c r="RAE256" s="328"/>
      <c r="RAF256" s="320"/>
      <c r="RAG256" s="330"/>
      <c r="RAH256" s="331"/>
      <c r="RAI256" s="328"/>
      <c r="RAJ256" s="320"/>
      <c r="RAK256" s="330"/>
      <c r="RAL256" s="331"/>
      <c r="RAM256" s="328"/>
      <c r="RAN256" s="320"/>
      <c r="RAO256" s="330"/>
      <c r="RAP256" s="331"/>
      <c r="RAQ256" s="328"/>
      <c r="RAR256" s="320"/>
      <c r="RAS256" s="330"/>
      <c r="RAT256" s="331"/>
      <c r="RAU256" s="328"/>
      <c r="RAV256" s="320"/>
      <c r="RAW256" s="330"/>
      <c r="RAX256" s="331"/>
      <c r="RAY256" s="328"/>
      <c r="RAZ256" s="320"/>
      <c r="RBA256" s="330"/>
      <c r="RBB256" s="331"/>
      <c r="RBC256" s="328"/>
      <c r="RBD256" s="320"/>
      <c r="RBE256" s="330"/>
      <c r="RBF256" s="331"/>
      <c r="RBG256" s="328"/>
      <c r="RBH256" s="320"/>
      <c r="RBI256" s="330"/>
      <c r="RBJ256" s="331"/>
      <c r="RBK256" s="328"/>
      <c r="RBL256" s="320"/>
      <c r="RBM256" s="330"/>
      <c r="RBN256" s="331"/>
      <c r="RBO256" s="328"/>
      <c r="RBP256" s="320"/>
      <c r="RBQ256" s="330"/>
      <c r="RBR256" s="331"/>
      <c r="RBS256" s="328"/>
      <c r="RBT256" s="320"/>
      <c r="RBU256" s="330"/>
      <c r="RBV256" s="331"/>
      <c r="RBW256" s="328"/>
      <c r="RBX256" s="320"/>
      <c r="RBY256" s="330"/>
      <c r="RBZ256" s="331"/>
      <c r="RCA256" s="328"/>
      <c r="RCB256" s="320"/>
      <c r="RCC256" s="330"/>
      <c r="RCD256" s="331"/>
      <c r="RCE256" s="328"/>
      <c r="RCF256" s="320"/>
      <c r="RCG256" s="330"/>
      <c r="RCH256" s="331"/>
      <c r="RCI256" s="328"/>
      <c r="RCJ256" s="320"/>
      <c r="RCK256" s="330"/>
      <c r="RCL256" s="331"/>
      <c r="RCM256" s="328"/>
      <c r="RCN256" s="320"/>
      <c r="RCO256" s="330"/>
      <c r="RCP256" s="331"/>
      <c r="RCQ256" s="328"/>
      <c r="RCR256" s="320"/>
      <c r="RCS256" s="330"/>
      <c r="RCT256" s="331"/>
      <c r="RCU256" s="328"/>
      <c r="RCV256" s="320"/>
      <c r="RCW256" s="330"/>
      <c r="RCX256" s="331"/>
      <c r="RCY256" s="328"/>
      <c r="RCZ256" s="320"/>
      <c r="RDA256" s="330"/>
      <c r="RDB256" s="331"/>
      <c r="RDC256" s="328"/>
      <c r="RDD256" s="320"/>
      <c r="RDE256" s="330"/>
      <c r="RDF256" s="331"/>
      <c r="RDG256" s="328"/>
      <c r="RDH256" s="320"/>
      <c r="RDI256" s="330"/>
      <c r="RDJ256" s="331"/>
      <c r="RDK256" s="328"/>
      <c r="RDL256" s="320"/>
      <c r="RDM256" s="330"/>
      <c r="RDN256" s="331"/>
      <c r="RDO256" s="328"/>
      <c r="RDP256" s="320"/>
      <c r="RDQ256" s="330"/>
      <c r="RDR256" s="331"/>
      <c r="RDS256" s="328"/>
      <c r="RDT256" s="320"/>
      <c r="RDU256" s="330"/>
      <c r="RDV256" s="331"/>
      <c r="RDW256" s="328"/>
      <c r="RDX256" s="320"/>
      <c r="RDY256" s="330"/>
      <c r="RDZ256" s="331"/>
      <c r="REA256" s="328"/>
      <c r="REB256" s="320"/>
      <c r="REC256" s="330"/>
      <c r="RED256" s="331"/>
      <c r="REE256" s="328"/>
      <c r="REF256" s="320"/>
      <c r="REG256" s="330"/>
      <c r="REH256" s="331"/>
      <c r="REI256" s="328"/>
      <c r="REJ256" s="320"/>
      <c r="REK256" s="330"/>
      <c r="REL256" s="331"/>
      <c r="REM256" s="328"/>
      <c r="REN256" s="320"/>
      <c r="REO256" s="330"/>
      <c r="REP256" s="331"/>
      <c r="REQ256" s="328"/>
      <c r="RER256" s="320"/>
      <c r="RES256" s="330"/>
      <c r="RET256" s="331"/>
      <c r="REU256" s="328"/>
      <c r="REV256" s="320"/>
      <c r="REW256" s="330"/>
      <c r="REX256" s="331"/>
      <c r="REY256" s="328"/>
      <c r="REZ256" s="320"/>
      <c r="RFA256" s="330"/>
      <c r="RFB256" s="331"/>
      <c r="RFC256" s="328"/>
      <c r="RFD256" s="320"/>
      <c r="RFE256" s="330"/>
      <c r="RFF256" s="331"/>
      <c r="RFG256" s="328"/>
      <c r="RFH256" s="320"/>
      <c r="RFI256" s="330"/>
      <c r="RFJ256" s="331"/>
      <c r="RFK256" s="328"/>
      <c r="RFL256" s="320"/>
      <c r="RFM256" s="330"/>
      <c r="RFN256" s="331"/>
      <c r="RFO256" s="328"/>
      <c r="RFP256" s="320"/>
      <c r="RFQ256" s="330"/>
      <c r="RFR256" s="331"/>
      <c r="RFS256" s="328"/>
      <c r="RFT256" s="320"/>
      <c r="RFU256" s="330"/>
      <c r="RFV256" s="331"/>
      <c r="RFW256" s="328"/>
      <c r="RFX256" s="320"/>
      <c r="RFY256" s="330"/>
      <c r="RFZ256" s="331"/>
      <c r="RGA256" s="328"/>
      <c r="RGB256" s="320"/>
      <c r="RGC256" s="330"/>
      <c r="RGD256" s="331"/>
      <c r="RGE256" s="328"/>
      <c r="RGF256" s="320"/>
      <c r="RGG256" s="330"/>
      <c r="RGH256" s="331"/>
      <c r="RGI256" s="328"/>
      <c r="RGJ256" s="320"/>
      <c r="RGK256" s="330"/>
      <c r="RGL256" s="331"/>
      <c r="RGM256" s="328"/>
      <c r="RGN256" s="320"/>
      <c r="RGO256" s="330"/>
      <c r="RGP256" s="331"/>
      <c r="RGQ256" s="328"/>
      <c r="RGR256" s="320"/>
      <c r="RGS256" s="330"/>
      <c r="RGT256" s="331"/>
      <c r="RGU256" s="328"/>
      <c r="RGV256" s="320"/>
      <c r="RGW256" s="330"/>
      <c r="RGX256" s="331"/>
      <c r="RGY256" s="328"/>
      <c r="RGZ256" s="320"/>
      <c r="RHA256" s="330"/>
      <c r="RHB256" s="331"/>
      <c r="RHC256" s="328"/>
      <c r="RHD256" s="320"/>
      <c r="RHE256" s="330"/>
      <c r="RHF256" s="331"/>
      <c r="RHG256" s="328"/>
      <c r="RHH256" s="320"/>
      <c r="RHI256" s="330"/>
      <c r="RHJ256" s="331"/>
      <c r="RHK256" s="328"/>
      <c r="RHL256" s="320"/>
      <c r="RHM256" s="330"/>
      <c r="RHN256" s="331"/>
      <c r="RHO256" s="328"/>
      <c r="RHP256" s="320"/>
      <c r="RHQ256" s="330"/>
      <c r="RHR256" s="331"/>
      <c r="RHS256" s="328"/>
      <c r="RHT256" s="320"/>
      <c r="RHU256" s="330"/>
      <c r="RHV256" s="331"/>
      <c r="RHW256" s="328"/>
      <c r="RHX256" s="320"/>
      <c r="RHY256" s="330"/>
      <c r="RHZ256" s="331"/>
      <c r="RIA256" s="328"/>
      <c r="RIB256" s="320"/>
      <c r="RIC256" s="330"/>
      <c r="RID256" s="331"/>
      <c r="RIE256" s="328"/>
      <c r="RIF256" s="320"/>
      <c r="RIG256" s="330"/>
      <c r="RIH256" s="331"/>
      <c r="RII256" s="328"/>
      <c r="RIJ256" s="320"/>
      <c r="RIK256" s="330"/>
      <c r="RIL256" s="331"/>
      <c r="RIM256" s="328"/>
      <c r="RIN256" s="320"/>
      <c r="RIO256" s="330"/>
      <c r="RIP256" s="331"/>
      <c r="RIQ256" s="328"/>
      <c r="RIR256" s="320"/>
      <c r="RIS256" s="330"/>
      <c r="RIT256" s="331"/>
      <c r="RIU256" s="328"/>
      <c r="RIV256" s="320"/>
      <c r="RIW256" s="330"/>
      <c r="RIX256" s="331"/>
      <c r="RIY256" s="328"/>
      <c r="RIZ256" s="320"/>
      <c r="RJA256" s="330"/>
      <c r="RJB256" s="331"/>
      <c r="RJC256" s="328"/>
      <c r="RJD256" s="320"/>
      <c r="RJE256" s="330"/>
      <c r="RJF256" s="331"/>
      <c r="RJG256" s="328"/>
      <c r="RJH256" s="320"/>
      <c r="RJI256" s="330"/>
      <c r="RJJ256" s="331"/>
      <c r="RJK256" s="328"/>
      <c r="RJL256" s="320"/>
      <c r="RJM256" s="330"/>
      <c r="RJN256" s="331"/>
      <c r="RJO256" s="328"/>
      <c r="RJP256" s="320"/>
      <c r="RJQ256" s="330"/>
      <c r="RJR256" s="331"/>
      <c r="RJS256" s="328"/>
      <c r="RJT256" s="320"/>
      <c r="RJU256" s="330"/>
      <c r="RJV256" s="331"/>
      <c r="RJW256" s="328"/>
      <c r="RJX256" s="320"/>
      <c r="RJY256" s="330"/>
      <c r="RJZ256" s="331"/>
      <c r="RKA256" s="328"/>
      <c r="RKB256" s="320"/>
      <c r="RKC256" s="330"/>
      <c r="RKD256" s="331"/>
      <c r="RKE256" s="328"/>
      <c r="RKF256" s="320"/>
      <c r="RKG256" s="330"/>
      <c r="RKH256" s="331"/>
      <c r="RKI256" s="328"/>
      <c r="RKJ256" s="320"/>
      <c r="RKK256" s="330"/>
      <c r="RKL256" s="331"/>
      <c r="RKM256" s="328"/>
      <c r="RKN256" s="320"/>
      <c r="RKO256" s="330"/>
      <c r="RKP256" s="331"/>
      <c r="RKQ256" s="328"/>
      <c r="RKR256" s="320"/>
      <c r="RKS256" s="330"/>
      <c r="RKT256" s="331"/>
      <c r="RKU256" s="328"/>
      <c r="RKV256" s="320"/>
      <c r="RKW256" s="330"/>
      <c r="RKX256" s="331"/>
      <c r="RKY256" s="328"/>
      <c r="RKZ256" s="320"/>
      <c r="RLA256" s="330"/>
      <c r="RLB256" s="331"/>
      <c r="RLC256" s="328"/>
      <c r="RLD256" s="320"/>
      <c r="RLE256" s="330"/>
      <c r="RLF256" s="331"/>
      <c r="RLG256" s="328"/>
      <c r="RLH256" s="320"/>
      <c r="RLI256" s="330"/>
      <c r="RLJ256" s="331"/>
      <c r="RLK256" s="328"/>
      <c r="RLL256" s="320"/>
      <c r="RLM256" s="330"/>
      <c r="RLN256" s="331"/>
      <c r="RLO256" s="328"/>
      <c r="RLP256" s="320"/>
      <c r="RLQ256" s="330"/>
      <c r="RLR256" s="331"/>
      <c r="RLS256" s="328"/>
      <c r="RLT256" s="320"/>
      <c r="RLU256" s="330"/>
      <c r="RLV256" s="331"/>
      <c r="RLW256" s="328"/>
      <c r="RLX256" s="320"/>
      <c r="RLY256" s="330"/>
      <c r="RLZ256" s="331"/>
      <c r="RMA256" s="328"/>
      <c r="RMB256" s="320"/>
      <c r="RMC256" s="330"/>
      <c r="RMD256" s="331"/>
      <c r="RME256" s="328"/>
      <c r="RMF256" s="320"/>
      <c r="RMG256" s="330"/>
      <c r="RMH256" s="331"/>
      <c r="RMI256" s="328"/>
      <c r="RMJ256" s="320"/>
      <c r="RMK256" s="330"/>
      <c r="RML256" s="331"/>
      <c r="RMM256" s="328"/>
      <c r="RMN256" s="320"/>
      <c r="RMO256" s="330"/>
      <c r="RMP256" s="331"/>
      <c r="RMQ256" s="328"/>
      <c r="RMR256" s="320"/>
      <c r="RMS256" s="330"/>
      <c r="RMT256" s="331"/>
      <c r="RMU256" s="328"/>
      <c r="RMV256" s="320"/>
      <c r="RMW256" s="330"/>
      <c r="RMX256" s="331"/>
      <c r="RMY256" s="328"/>
      <c r="RMZ256" s="320"/>
      <c r="RNA256" s="330"/>
      <c r="RNB256" s="331"/>
      <c r="RNC256" s="328"/>
      <c r="RND256" s="320"/>
      <c r="RNE256" s="330"/>
      <c r="RNF256" s="331"/>
      <c r="RNG256" s="328"/>
      <c r="RNH256" s="320"/>
      <c r="RNI256" s="330"/>
      <c r="RNJ256" s="331"/>
      <c r="RNK256" s="328"/>
      <c r="RNL256" s="320"/>
      <c r="RNM256" s="330"/>
      <c r="RNN256" s="331"/>
      <c r="RNO256" s="328"/>
      <c r="RNP256" s="320"/>
      <c r="RNQ256" s="330"/>
      <c r="RNR256" s="331"/>
      <c r="RNS256" s="328"/>
      <c r="RNT256" s="320"/>
      <c r="RNU256" s="330"/>
      <c r="RNV256" s="331"/>
      <c r="RNW256" s="328"/>
      <c r="RNX256" s="320"/>
      <c r="RNY256" s="330"/>
      <c r="RNZ256" s="331"/>
      <c r="ROA256" s="328"/>
      <c r="ROB256" s="320"/>
      <c r="ROC256" s="330"/>
      <c r="ROD256" s="331"/>
      <c r="ROE256" s="328"/>
      <c r="ROF256" s="320"/>
      <c r="ROG256" s="330"/>
      <c r="ROH256" s="331"/>
      <c r="ROI256" s="328"/>
      <c r="ROJ256" s="320"/>
      <c r="ROK256" s="330"/>
      <c r="ROL256" s="331"/>
      <c r="ROM256" s="328"/>
      <c r="RON256" s="320"/>
      <c r="ROO256" s="330"/>
      <c r="ROP256" s="331"/>
      <c r="ROQ256" s="328"/>
      <c r="ROR256" s="320"/>
      <c r="ROS256" s="330"/>
      <c r="ROT256" s="331"/>
      <c r="ROU256" s="328"/>
      <c r="ROV256" s="320"/>
      <c r="ROW256" s="330"/>
      <c r="ROX256" s="331"/>
      <c r="ROY256" s="328"/>
      <c r="ROZ256" s="320"/>
      <c r="RPA256" s="330"/>
      <c r="RPB256" s="331"/>
      <c r="RPC256" s="328"/>
      <c r="RPD256" s="320"/>
      <c r="RPE256" s="330"/>
      <c r="RPF256" s="331"/>
      <c r="RPG256" s="328"/>
      <c r="RPH256" s="320"/>
      <c r="RPI256" s="330"/>
      <c r="RPJ256" s="331"/>
      <c r="RPK256" s="328"/>
      <c r="RPL256" s="320"/>
      <c r="RPM256" s="330"/>
      <c r="RPN256" s="331"/>
      <c r="RPO256" s="328"/>
      <c r="RPP256" s="320"/>
      <c r="RPQ256" s="330"/>
      <c r="RPR256" s="331"/>
      <c r="RPS256" s="328"/>
      <c r="RPT256" s="320"/>
      <c r="RPU256" s="330"/>
      <c r="RPV256" s="331"/>
      <c r="RPW256" s="328"/>
      <c r="RPX256" s="320"/>
      <c r="RPY256" s="330"/>
      <c r="RPZ256" s="331"/>
      <c r="RQA256" s="328"/>
      <c r="RQB256" s="320"/>
      <c r="RQC256" s="330"/>
      <c r="RQD256" s="331"/>
      <c r="RQE256" s="328"/>
      <c r="RQF256" s="320"/>
      <c r="RQG256" s="330"/>
      <c r="RQH256" s="331"/>
      <c r="RQI256" s="328"/>
      <c r="RQJ256" s="320"/>
      <c r="RQK256" s="330"/>
      <c r="RQL256" s="331"/>
      <c r="RQM256" s="328"/>
      <c r="RQN256" s="320"/>
      <c r="RQO256" s="330"/>
      <c r="RQP256" s="331"/>
      <c r="RQQ256" s="328"/>
      <c r="RQR256" s="320"/>
      <c r="RQS256" s="330"/>
      <c r="RQT256" s="331"/>
      <c r="RQU256" s="328"/>
      <c r="RQV256" s="320"/>
      <c r="RQW256" s="330"/>
      <c r="RQX256" s="331"/>
      <c r="RQY256" s="328"/>
      <c r="RQZ256" s="320"/>
      <c r="RRA256" s="330"/>
      <c r="RRB256" s="331"/>
      <c r="RRC256" s="328"/>
      <c r="RRD256" s="320"/>
      <c r="RRE256" s="330"/>
      <c r="RRF256" s="331"/>
      <c r="RRG256" s="328"/>
      <c r="RRH256" s="320"/>
      <c r="RRI256" s="330"/>
      <c r="RRJ256" s="331"/>
      <c r="RRK256" s="328"/>
      <c r="RRL256" s="320"/>
      <c r="RRM256" s="330"/>
      <c r="RRN256" s="331"/>
      <c r="RRO256" s="328"/>
      <c r="RRP256" s="320"/>
      <c r="RRQ256" s="330"/>
      <c r="RRR256" s="331"/>
      <c r="RRS256" s="328"/>
      <c r="RRT256" s="320"/>
      <c r="RRU256" s="330"/>
      <c r="RRV256" s="331"/>
      <c r="RRW256" s="328"/>
      <c r="RRX256" s="320"/>
      <c r="RRY256" s="330"/>
      <c r="RRZ256" s="331"/>
      <c r="RSA256" s="328"/>
      <c r="RSB256" s="320"/>
      <c r="RSC256" s="330"/>
      <c r="RSD256" s="331"/>
      <c r="RSE256" s="328"/>
      <c r="RSF256" s="320"/>
      <c r="RSG256" s="330"/>
      <c r="RSH256" s="331"/>
      <c r="RSI256" s="328"/>
      <c r="RSJ256" s="320"/>
      <c r="RSK256" s="330"/>
      <c r="RSL256" s="331"/>
      <c r="RSM256" s="328"/>
      <c r="RSN256" s="320"/>
      <c r="RSO256" s="330"/>
      <c r="RSP256" s="331"/>
      <c r="RSQ256" s="328"/>
      <c r="RSR256" s="320"/>
      <c r="RSS256" s="330"/>
      <c r="RST256" s="331"/>
      <c r="RSU256" s="328"/>
      <c r="RSV256" s="320"/>
      <c r="RSW256" s="330"/>
      <c r="RSX256" s="331"/>
      <c r="RSY256" s="328"/>
      <c r="RSZ256" s="320"/>
      <c r="RTA256" s="330"/>
      <c r="RTB256" s="331"/>
      <c r="RTC256" s="328"/>
      <c r="RTD256" s="320"/>
      <c r="RTE256" s="330"/>
      <c r="RTF256" s="331"/>
      <c r="RTG256" s="328"/>
      <c r="RTH256" s="320"/>
      <c r="RTI256" s="330"/>
      <c r="RTJ256" s="331"/>
      <c r="RTK256" s="328"/>
      <c r="RTL256" s="320"/>
      <c r="RTM256" s="330"/>
      <c r="RTN256" s="331"/>
      <c r="RTO256" s="328"/>
      <c r="RTP256" s="320"/>
      <c r="RTQ256" s="330"/>
      <c r="RTR256" s="331"/>
      <c r="RTS256" s="328"/>
      <c r="RTT256" s="320"/>
      <c r="RTU256" s="330"/>
      <c r="RTV256" s="331"/>
      <c r="RTW256" s="328"/>
      <c r="RTX256" s="320"/>
      <c r="RTY256" s="330"/>
      <c r="RTZ256" s="331"/>
      <c r="RUA256" s="328"/>
      <c r="RUB256" s="320"/>
      <c r="RUC256" s="330"/>
      <c r="RUD256" s="331"/>
      <c r="RUE256" s="328"/>
      <c r="RUF256" s="320"/>
      <c r="RUG256" s="330"/>
      <c r="RUH256" s="331"/>
      <c r="RUI256" s="328"/>
      <c r="RUJ256" s="320"/>
      <c r="RUK256" s="330"/>
      <c r="RUL256" s="331"/>
      <c r="RUM256" s="328"/>
      <c r="RUN256" s="320"/>
      <c r="RUO256" s="330"/>
      <c r="RUP256" s="331"/>
      <c r="RUQ256" s="328"/>
      <c r="RUR256" s="320"/>
      <c r="RUS256" s="330"/>
      <c r="RUT256" s="331"/>
      <c r="RUU256" s="328"/>
      <c r="RUV256" s="320"/>
      <c r="RUW256" s="330"/>
      <c r="RUX256" s="331"/>
      <c r="RUY256" s="328"/>
      <c r="RUZ256" s="320"/>
      <c r="RVA256" s="330"/>
      <c r="RVB256" s="331"/>
      <c r="RVC256" s="328"/>
      <c r="RVD256" s="320"/>
      <c r="RVE256" s="330"/>
      <c r="RVF256" s="331"/>
      <c r="RVG256" s="328"/>
      <c r="RVH256" s="320"/>
      <c r="RVI256" s="330"/>
      <c r="RVJ256" s="331"/>
      <c r="RVK256" s="328"/>
      <c r="RVL256" s="320"/>
      <c r="RVM256" s="330"/>
      <c r="RVN256" s="331"/>
      <c r="RVO256" s="328"/>
      <c r="RVP256" s="320"/>
      <c r="RVQ256" s="330"/>
      <c r="RVR256" s="331"/>
      <c r="RVS256" s="328"/>
      <c r="RVT256" s="320"/>
      <c r="RVU256" s="330"/>
      <c r="RVV256" s="331"/>
      <c r="RVW256" s="328"/>
      <c r="RVX256" s="320"/>
      <c r="RVY256" s="330"/>
      <c r="RVZ256" s="331"/>
      <c r="RWA256" s="328"/>
      <c r="RWB256" s="320"/>
      <c r="RWC256" s="330"/>
      <c r="RWD256" s="331"/>
      <c r="RWE256" s="328"/>
      <c r="RWF256" s="320"/>
      <c r="RWG256" s="330"/>
      <c r="RWH256" s="331"/>
      <c r="RWI256" s="328"/>
      <c r="RWJ256" s="320"/>
      <c r="RWK256" s="330"/>
      <c r="RWL256" s="331"/>
      <c r="RWM256" s="328"/>
      <c r="RWN256" s="320"/>
      <c r="RWO256" s="330"/>
      <c r="RWP256" s="331"/>
      <c r="RWQ256" s="328"/>
      <c r="RWR256" s="320"/>
      <c r="RWS256" s="330"/>
      <c r="RWT256" s="331"/>
      <c r="RWU256" s="328"/>
      <c r="RWV256" s="320"/>
      <c r="RWW256" s="330"/>
      <c r="RWX256" s="331"/>
      <c r="RWY256" s="328"/>
      <c r="RWZ256" s="320"/>
      <c r="RXA256" s="330"/>
      <c r="RXB256" s="331"/>
      <c r="RXC256" s="328"/>
      <c r="RXD256" s="320"/>
      <c r="RXE256" s="330"/>
      <c r="RXF256" s="331"/>
      <c r="RXG256" s="328"/>
      <c r="RXH256" s="320"/>
      <c r="RXI256" s="330"/>
      <c r="RXJ256" s="331"/>
      <c r="RXK256" s="328"/>
      <c r="RXL256" s="320"/>
      <c r="RXM256" s="330"/>
      <c r="RXN256" s="331"/>
      <c r="RXO256" s="328"/>
      <c r="RXP256" s="320"/>
      <c r="RXQ256" s="330"/>
      <c r="RXR256" s="331"/>
      <c r="RXS256" s="328"/>
      <c r="RXT256" s="320"/>
      <c r="RXU256" s="330"/>
      <c r="RXV256" s="331"/>
      <c r="RXW256" s="328"/>
      <c r="RXX256" s="320"/>
      <c r="RXY256" s="330"/>
      <c r="RXZ256" s="331"/>
      <c r="RYA256" s="328"/>
      <c r="RYB256" s="320"/>
      <c r="RYC256" s="330"/>
      <c r="RYD256" s="331"/>
      <c r="RYE256" s="328"/>
      <c r="RYF256" s="320"/>
      <c r="RYG256" s="330"/>
      <c r="RYH256" s="331"/>
      <c r="RYI256" s="328"/>
      <c r="RYJ256" s="320"/>
      <c r="RYK256" s="330"/>
      <c r="RYL256" s="331"/>
      <c r="RYM256" s="328"/>
      <c r="RYN256" s="320"/>
      <c r="RYO256" s="330"/>
      <c r="RYP256" s="331"/>
      <c r="RYQ256" s="328"/>
      <c r="RYR256" s="320"/>
      <c r="RYS256" s="330"/>
      <c r="RYT256" s="331"/>
      <c r="RYU256" s="328"/>
      <c r="RYV256" s="320"/>
      <c r="RYW256" s="330"/>
      <c r="RYX256" s="331"/>
      <c r="RYY256" s="328"/>
      <c r="RYZ256" s="320"/>
      <c r="RZA256" s="330"/>
      <c r="RZB256" s="331"/>
      <c r="RZC256" s="328"/>
      <c r="RZD256" s="320"/>
      <c r="RZE256" s="330"/>
      <c r="RZF256" s="331"/>
      <c r="RZG256" s="328"/>
      <c r="RZH256" s="320"/>
      <c r="RZI256" s="330"/>
      <c r="RZJ256" s="331"/>
      <c r="RZK256" s="328"/>
      <c r="RZL256" s="320"/>
      <c r="RZM256" s="330"/>
      <c r="RZN256" s="331"/>
      <c r="RZO256" s="328"/>
      <c r="RZP256" s="320"/>
      <c r="RZQ256" s="330"/>
      <c r="RZR256" s="331"/>
      <c r="RZS256" s="328"/>
      <c r="RZT256" s="320"/>
      <c r="RZU256" s="330"/>
      <c r="RZV256" s="331"/>
      <c r="RZW256" s="328"/>
      <c r="RZX256" s="320"/>
      <c r="RZY256" s="330"/>
      <c r="RZZ256" s="331"/>
      <c r="SAA256" s="328"/>
      <c r="SAB256" s="320"/>
      <c r="SAC256" s="330"/>
      <c r="SAD256" s="331"/>
      <c r="SAE256" s="328"/>
      <c r="SAF256" s="320"/>
      <c r="SAG256" s="330"/>
      <c r="SAH256" s="331"/>
      <c r="SAI256" s="328"/>
      <c r="SAJ256" s="320"/>
      <c r="SAK256" s="330"/>
      <c r="SAL256" s="331"/>
      <c r="SAM256" s="328"/>
      <c r="SAN256" s="320"/>
      <c r="SAO256" s="330"/>
      <c r="SAP256" s="331"/>
      <c r="SAQ256" s="328"/>
      <c r="SAR256" s="320"/>
      <c r="SAS256" s="330"/>
      <c r="SAT256" s="331"/>
      <c r="SAU256" s="328"/>
      <c r="SAV256" s="320"/>
      <c r="SAW256" s="330"/>
      <c r="SAX256" s="331"/>
      <c r="SAY256" s="328"/>
      <c r="SAZ256" s="320"/>
      <c r="SBA256" s="330"/>
      <c r="SBB256" s="331"/>
      <c r="SBC256" s="328"/>
      <c r="SBD256" s="320"/>
      <c r="SBE256" s="330"/>
      <c r="SBF256" s="331"/>
      <c r="SBG256" s="328"/>
      <c r="SBH256" s="320"/>
      <c r="SBI256" s="330"/>
      <c r="SBJ256" s="331"/>
      <c r="SBK256" s="328"/>
      <c r="SBL256" s="320"/>
      <c r="SBM256" s="330"/>
      <c r="SBN256" s="331"/>
      <c r="SBO256" s="328"/>
      <c r="SBP256" s="320"/>
      <c r="SBQ256" s="330"/>
      <c r="SBR256" s="331"/>
      <c r="SBS256" s="328"/>
      <c r="SBT256" s="320"/>
      <c r="SBU256" s="330"/>
      <c r="SBV256" s="331"/>
      <c r="SBW256" s="328"/>
      <c r="SBX256" s="320"/>
      <c r="SBY256" s="330"/>
      <c r="SBZ256" s="331"/>
      <c r="SCA256" s="328"/>
      <c r="SCB256" s="320"/>
      <c r="SCC256" s="330"/>
      <c r="SCD256" s="331"/>
      <c r="SCE256" s="328"/>
      <c r="SCF256" s="320"/>
      <c r="SCG256" s="330"/>
      <c r="SCH256" s="331"/>
      <c r="SCI256" s="328"/>
      <c r="SCJ256" s="320"/>
      <c r="SCK256" s="330"/>
      <c r="SCL256" s="331"/>
      <c r="SCM256" s="328"/>
      <c r="SCN256" s="320"/>
      <c r="SCO256" s="330"/>
      <c r="SCP256" s="331"/>
      <c r="SCQ256" s="328"/>
      <c r="SCR256" s="320"/>
      <c r="SCS256" s="330"/>
      <c r="SCT256" s="331"/>
      <c r="SCU256" s="328"/>
      <c r="SCV256" s="320"/>
      <c r="SCW256" s="330"/>
      <c r="SCX256" s="331"/>
      <c r="SCY256" s="328"/>
      <c r="SCZ256" s="320"/>
      <c r="SDA256" s="330"/>
      <c r="SDB256" s="331"/>
      <c r="SDC256" s="328"/>
      <c r="SDD256" s="320"/>
      <c r="SDE256" s="330"/>
      <c r="SDF256" s="331"/>
      <c r="SDG256" s="328"/>
      <c r="SDH256" s="320"/>
      <c r="SDI256" s="330"/>
      <c r="SDJ256" s="331"/>
      <c r="SDK256" s="328"/>
      <c r="SDL256" s="320"/>
      <c r="SDM256" s="330"/>
      <c r="SDN256" s="331"/>
      <c r="SDO256" s="328"/>
      <c r="SDP256" s="320"/>
      <c r="SDQ256" s="330"/>
      <c r="SDR256" s="331"/>
      <c r="SDS256" s="328"/>
      <c r="SDT256" s="320"/>
      <c r="SDU256" s="330"/>
      <c r="SDV256" s="331"/>
      <c r="SDW256" s="328"/>
      <c r="SDX256" s="320"/>
      <c r="SDY256" s="330"/>
      <c r="SDZ256" s="331"/>
      <c r="SEA256" s="328"/>
      <c r="SEB256" s="320"/>
      <c r="SEC256" s="330"/>
      <c r="SED256" s="331"/>
      <c r="SEE256" s="328"/>
      <c r="SEF256" s="320"/>
      <c r="SEG256" s="330"/>
      <c r="SEH256" s="331"/>
      <c r="SEI256" s="328"/>
      <c r="SEJ256" s="320"/>
      <c r="SEK256" s="330"/>
      <c r="SEL256" s="331"/>
      <c r="SEM256" s="328"/>
      <c r="SEN256" s="320"/>
      <c r="SEO256" s="330"/>
      <c r="SEP256" s="331"/>
      <c r="SEQ256" s="328"/>
      <c r="SER256" s="320"/>
      <c r="SES256" s="330"/>
      <c r="SET256" s="331"/>
      <c r="SEU256" s="328"/>
      <c r="SEV256" s="320"/>
      <c r="SEW256" s="330"/>
      <c r="SEX256" s="331"/>
      <c r="SEY256" s="328"/>
      <c r="SEZ256" s="320"/>
      <c r="SFA256" s="330"/>
      <c r="SFB256" s="331"/>
      <c r="SFC256" s="328"/>
      <c r="SFD256" s="320"/>
      <c r="SFE256" s="330"/>
      <c r="SFF256" s="331"/>
      <c r="SFG256" s="328"/>
      <c r="SFH256" s="320"/>
      <c r="SFI256" s="330"/>
      <c r="SFJ256" s="331"/>
      <c r="SFK256" s="328"/>
      <c r="SFL256" s="320"/>
      <c r="SFM256" s="330"/>
      <c r="SFN256" s="331"/>
      <c r="SFO256" s="328"/>
      <c r="SFP256" s="320"/>
      <c r="SFQ256" s="330"/>
      <c r="SFR256" s="331"/>
      <c r="SFS256" s="328"/>
      <c r="SFT256" s="320"/>
      <c r="SFU256" s="330"/>
      <c r="SFV256" s="331"/>
      <c r="SFW256" s="328"/>
      <c r="SFX256" s="320"/>
      <c r="SFY256" s="330"/>
      <c r="SFZ256" s="331"/>
      <c r="SGA256" s="328"/>
      <c r="SGB256" s="320"/>
      <c r="SGC256" s="330"/>
      <c r="SGD256" s="331"/>
      <c r="SGE256" s="328"/>
      <c r="SGF256" s="320"/>
      <c r="SGG256" s="330"/>
      <c r="SGH256" s="331"/>
      <c r="SGI256" s="328"/>
      <c r="SGJ256" s="320"/>
      <c r="SGK256" s="330"/>
      <c r="SGL256" s="331"/>
      <c r="SGM256" s="328"/>
      <c r="SGN256" s="320"/>
      <c r="SGO256" s="330"/>
      <c r="SGP256" s="331"/>
      <c r="SGQ256" s="328"/>
      <c r="SGR256" s="320"/>
      <c r="SGS256" s="330"/>
      <c r="SGT256" s="331"/>
      <c r="SGU256" s="328"/>
      <c r="SGV256" s="320"/>
      <c r="SGW256" s="330"/>
      <c r="SGX256" s="331"/>
      <c r="SGY256" s="328"/>
      <c r="SGZ256" s="320"/>
      <c r="SHA256" s="330"/>
      <c r="SHB256" s="331"/>
      <c r="SHC256" s="328"/>
      <c r="SHD256" s="320"/>
      <c r="SHE256" s="330"/>
      <c r="SHF256" s="331"/>
      <c r="SHG256" s="328"/>
      <c r="SHH256" s="320"/>
      <c r="SHI256" s="330"/>
      <c r="SHJ256" s="331"/>
      <c r="SHK256" s="328"/>
      <c r="SHL256" s="320"/>
      <c r="SHM256" s="330"/>
      <c r="SHN256" s="331"/>
      <c r="SHO256" s="328"/>
      <c r="SHP256" s="320"/>
      <c r="SHQ256" s="330"/>
      <c r="SHR256" s="331"/>
      <c r="SHS256" s="328"/>
      <c r="SHT256" s="320"/>
      <c r="SHU256" s="330"/>
      <c r="SHV256" s="331"/>
      <c r="SHW256" s="328"/>
      <c r="SHX256" s="320"/>
      <c r="SHY256" s="330"/>
      <c r="SHZ256" s="331"/>
      <c r="SIA256" s="328"/>
      <c r="SIB256" s="320"/>
      <c r="SIC256" s="330"/>
      <c r="SID256" s="331"/>
      <c r="SIE256" s="328"/>
      <c r="SIF256" s="320"/>
      <c r="SIG256" s="330"/>
      <c r="SIH256" s="331"/>
      <c r="SII256" s="328"/>
      <c r="SIJ256" s="320"/>
      <c r="SIK256" s="330"/>
      <c r="SIL256" s="331"/>
      <c r="SIM256" s="328"/>
      <c r="SIN256" s="320"/>
      <c r="SIO256" s="330"/>
      <c r="SIP256" s="331"/>
      <c r="SIQ256" s="328"/>
      <c r="SIR256" s="320"/>
      <c r="SIS256" s="330"/>
      <c r="SIT256" s="331"/>
      <c r="SIU256" s="328"/>
      <c r="SIV256" s="320"/>
      <c r="SIW256" s="330"/>
      <c r="SIX256" s="331"/>
      <c r="SIY256" s="328"/>
      <c r="SIZ256" s="320"/>
      <c r="SJA256" s="330"/>
      <c r="SJB256" s="331"/>
      <c r="SJC256" s="328"/>
      <c r="SJD256" s="320"/>
      <c r="SJE256" s="330"/>
      <c r="SJF256" s="331"/>
      <c r="SJG256" s="328"/>
      <c r="SJH256" s="320"/>
      <c r="SJI256" s="330"/>
      <c r="SJJ256" s="331"/>
      <c r="SJK256" s="328"/>
      <c r="SJL256" s="320"/>
      <c r="SJM256" s="330"/>
      <c r="SJN256" s="331"/>
      <c r="SJO256" s="328"/>
      <c r="SJP256" s="320"/>
      <c r="SJQ256" s="330"/>
      <c r="SJR256" s="331"/>
      <c r="SJS256" s="328"/>
      <c r="SJT256" s="320"/>
      <c r="SJU256" s="330"/>
      <c r="SJV256" s="331"/>
      <c r="SJW256" s="328"/>
      <c r="SJX256" s="320"/>
      <c r="SJY256" s="330"/>
      <c r="SJZ256" s="331"/>
      <c r="SKA256" s="328"/>
      <c r="SKB256" s="320"/>
      <c r="SKC256" s="330"/>
      <c r="SKD256" s="331"/>
      <c r="SKE256" s="328"/>
      <c r="SKF256" s="320"/>
      <c r="SKG256" s="330"/>
      <c r="SKH256" s="331"/>
      <c r="SKI256" s="328"/>
      <c r="SKJ256" s="320"/>
      <c r="SKK256" s="330"/>
      <c r="SKL256" s="331"/>
      <c r="SKM256" s="328"/>
      <c r="SKN256" s="320"/>
      <c r="SKO256" s="330"/>
      <c r="SKP256" s="331"/>
      <c r="SKQ256" s="328"/>
      <c r="SKR256" s="320"/>
      <c r="SKS256" s="330"/>
      <c r="SKT256" s="331"/>
      <c r="SKU256" s="328"/>
      <c r="SKV256" s="320"/>
      <c r="SKW256" s="330"/>
      <c r="SKX256" s="331"/>
      <c r="SKY256" s="328"/>
      <c r="SKZ256" s="320"/>
      <c r="SLA256" s="330"/>
      <c r="SLB256" s="331"/>
      <c r="SLC256" s="328"/>
      <c r="SLD256" s="320"/>
      <c r="SLE256" s="330"/>
      <c r="SLF256" s="331"/>
      <c r="SLG256" s="328"/>
      <c r="SLH256" s="320"/>
      <c r="SLI256" s="330"/>
      <c r="SLJ256" s="331"/>
      <c r="SLK256" s="328"/>
      <c r="SLL256" s="320"/>
      <c r="SLM256" s="330"/>
      <c r="SLN256" s="331"/>
      <c r="SLO256" s="328"/>
      <c r="SLP256" s="320"/>
      <c r="SLQ256" s="330"/>
      <c r="SLR256" s="331"/>
      <c r="SLS256" s="328"/>
      <c r="SLT256" s="320"/>
      <c r="SLU256" s="330"/>
      <c r="SLV256" s="331"/>
      <c r="SLW256" s="328"/>
      <c r="SLX256" s="320"/>
      <c r="SLY256" s="330"/>
      <c r="SLZ256" s="331"/>
      <c r="SMA256" s="328"/>
      <c r="SMB256" s="320"/>
      <c r="SMC256" s="330"/>
      <c r="SMD256" s="331"/>
      <c r="SME256" s="328"/>
      <c r="SMF256" s="320"/>
      <c r="SMG256" s="330"/>
      <c r="SMH256" s="331"/>
      <c r="SMI256" s="328"/>
      <c r="SMJ256" s="320"/>
      <c r="SMK256" s="330"/>
      <c r="SML256" s="331"/>
      <c r="SMM256" s="328"/>
      <c r="SMN256" s="320"/>
      <c r="SMO256" s="330"/>
      <c r="SMP256" s="331"/>
      <c r="SMQ256" s="328"/>
      <c r="SMR256" s="320"/>
      <c r="SMS256" s="330"/>
      <c r="SMT256" s="331"/>
      <c r="SMU256" s="328"/>
      <c r="SMV256" s="320"/>
      <c r="SMW256" s="330"/>
      <c r="SMX256" s="331"/>
      <c r="SMY256" s="328"/>
      <c r="SMZ256" s="320"/>
      <c r="SNA256" s="330"/>
      <c r="SNB256" s="331"/>
      <c r="SNC256" s="328"/>
      <c r="SND256" s="320"/>
      <c r="SNE256" s="330"/>
      <c r="SNF256" s="331"/>
      <c r="SNG256" s="328"/>
      <c r="SNH256" s="320"/>
      <c r="SNI256" s="330"/>
      <c r="SNJ256" s="331"/>
      <c r="SNK256" s="328"/>
      <c r="SNL256" s="320"/>
      <c r="SNM256" s="330"/>
      <c r="SNN256" s="331"/>
      <c r="SNO256" s="328"/>
      <c r="SNP256" s="320"/>
      <c r="SNQ256" s="330"/>
      <c r="SNR256" s="331"/>
      <c r="SNS256" s="328"/>
      <c r="SNT256" s="320"/>
      <c r="SNU256" s="330"/>
      <c r="SNV256" s="331"/>
      <c r="SNW256" s="328"/>
      <c r="SNX256" s="320"/>
      <c r="SNY256" s="330"/>
      <c r="SNZ256" s="331"/>
      <c r="SOA256" s="328"/>
      <c r="SOB256" s="320"/>
      <c r="SOC256" s="330"/>
      <c r="SOD256" s="331"/>
      <c r="SOE256" s="328"/>
      <c r="SOF256" s="320"/>
      <c r="SOG256" s="330"/>
      <c r="SOH256" s="331"/>
      <c r="SOI256" s="328"/>
      <c r="SOJ256" s="320"/>
      <c r="SOK256" s="330"/>
      <c r="SOL256" s="331"/>
      <c r="SOM256" s="328"/>
      <c r="SON256" s="320"/>
      <c r="SOO256" s="330"/>
      <c r="SOP256" s="331"/>
      <c r="SOQ256" s="328"/>
      <c r="SOR256" s="320"/>
      <c r="SOS256" s="330"/>
      <c r="SOT256" s="331"/>
      <c r="SOU256" s="328"/>
      <c r="SOV256" s="320"/>
      <c r="SOW256" s="330"/>
      <c r="SOX256" s="331"/>
      <c r="SOY256" s="328"/>
      <c r="SOZ256" s="320"/>
      <c r="SPA256" s="330"/>
      <c r="SPB256" s="331"/>
      <c r="SPC256" s="328"/>
      <c r="SPD256" s="320"/>
      <c r="SPE256" s="330"/>
      <c r="SPF256" s="331"/>
      <c r="SPG256" s="328"/>
      <c r="SPH256" s="320"/>
      <c r="SPI256" s="330"/>
      <c r="SPJ256" s="331"/>
      <c r="SPK256" s="328"/>
      <c r="SPL256" s="320"/>
      <c r="SPM256" s="330"/>
      <c r="SPN256" s="331"/>
      <c r="SPO256" s="328"/>
      <c r="SPP256" s="320"/>
      <c r="SPQ256" s="330"/>
      <c r="SPR256" s="331"/>
      <c r="SPS256" s="328"/>
      <c r="SPT256" s="320"/>
      <c r="SPU256" s="330"/>
      <c r="SPV256" s="331"/>
      <c r="SPW256" s="328"/>
      <c r="SPX256" s="320"/>
      <c r="SPY256" s="330"/>
      <c r="SPZ256" s="331"/>
      <c r="SQA256" s="328"/>
      <c r="SQB256" s="320"/>
      <c r="SQC256" s="330"/>
      <c r="SQD256" s="331"/>
      <c r="SQE256" s="328"/>
      <c r="SQF256" s="320"/>
      <c r="SQG256" s="330"/>
      <c r="SQH256" s="331"/>
      <c r="SQI256" s="328"/>
      <c r="SQJ256" s="320"/>
      <c r="SQK256" s="330"/>
      <c r="SQL256" s="331"/>
      <c r="SQM256" s="328"/>
      <c r="SQN256" s="320"/>
      <c r="SQO256" s="330"/>
      <c r="SQP256" s="331"/>
      <c r="SQQ256" s="328"/>
      <c r="SQR256" s="320"/>
      <c r="SQS256" s="330"/>
      <c r="SQT256" s="331"/>
      <c r="SQU256" s="328"/>
      <c r="SQV256" s="320"/>
      <c r="SQW256" s="330"/>
      <c r="SQX256" s="331"/>
      <c r="SQY256" s="328"/>
      <c r="SQZ256" s="320"/>
      <c r="SRA256" s="330"/>
      <c r="SRB256" s="331"/>
      <c r="SRC256" s="328"/>
      <c r="SRD256" s="320"/>
      <c r="SRE256" s="330"/>
      <c r="SRF256" s="331"/>
      <c r="SRG256" s="328"/>
      <c r="SRH256" s="320"/>
      <c r="SRI256" s="330"/>
      <c r="SRJ256" s="331"/>
      <c r="SRK256" s="328"/>
      <c r="SRL256" s="320"/>
      <c r="SRM256" s="330"/>
      <c r="SRN256" s="331"/>
      <c r="SRO256" s="328"/>
      <c r="SRP256" s="320"/>
      <c r="SRQ256" s="330"/>
      <c r="SRR256" s="331"/>
      <c r="SRS256" s="328"/>
      <c r="SRT256" s="320"/>
      <c r="SRU256" s="330"/>
      <c r="SRV256" s="331"/>
      <c r="SRW256" s="328"/>
      <c r="SRX256" s="320"/>
      <c r="SRY256" s="330"/>
      <c r="SRZ256" s="331"/>
      <c r="SSA256" s="328"/>
      <c r="SSB256" s="320"/>
      <c r="SSC256" s="330"/>
      <c r="SSD256" s="331"/>
      <c r="SSE256" s="328"/>
      <c r="SSF256" s="320"/>
      <c r="SSG256" s="330"/>
      <c r="SSH256" s="331"/>
      <c r="SSI256" s="328"/>
      <c r="SSJ256" s="320"/>
      <c r="SSK256" s="330"/>
      <c r="SSL256" s="331"/>
      <c r="SSM256" s="328"/>
      <c r="SSN256" s="320"/>
      <c r="SSO256" s="330"/>
      <c r="SSP256" s="331"/>
      <c r="SSQ256" s="328"/>
      <c r="SSR256" s="320"/>
      <c r="SSS256" s="330"/>
      <c r="SST256" s="331"/>
      <c r="SSU256" s="328"/>
      <c r="SSV256" s="320"/>
      <c r="SSW256" s="330"/>
      <c r="SSX256" s="331"/>
      <c r="SSY256" s="328"/>
      <c r="SSZ256" s="320"/>
      <c r="STA256" s="330"/>
      <c r="STB256" s="331"/>
      <c r="STC256" s="328"/>
      <c r="STD256" s="320"/>
      <c r="STE256" s="330"/>
      <c r="STF256" s="331"/>
      <c r="STG256" s="328"/>
      <c r="STH256" s="320"/>
      <c r="STI256" s="330"/>
      <c r="STJ256" s="331"/>
      <c r="STK256" s="328"/>
      <c r="STL256" s="320"/>
      <c r="STM256" s="330"/>
      <c r="STN256" s="331"/>
      <c r="STO256" s="328"/>
      <c r="STP256" s="320"/>
      <c r="STQ256" s="330"/>
      <c r="STR256" s="331"/>
      <c r="STS256" s="328"/>
      <c r="STT256" s="320"/>
      <c r="STU256" s="330"/>
      <c r="STV256" s="331"/>
      <c r="STW256" s="328"/>
      <c r="STX256" s="320"/>
      <c r="STY256" s="330"/>
      <c r="STZ256" s="331"/>
      <c r="SUA256" s="328"/>
      <c r="SUB256" s="320"/>
      <c r="SUC256" s="330"/>
      <c r="SUD256" s="331"/>
      <c r="SUE256" s="328"/>
      <c r="SUF256" s="320"/>
      <c r="SUG256" s="330"/>
      <c r="SUH256" s="331"/>
      <c r="SUI256" s="328"/>
      <c r="SUJ256" s="320"/>
      <c r="SUK256" s="330"/>
      <c r="SUL256" s="331"/>
      <c r="SUM256" s="328"/>
      <c r="SUN256" s="320"/>
      <c r="SUO256" s="330"/>
      <c r="SUP256" s="331"/>
      <c r="SUQ256" s="328"/>
      <c r="SUR256" s="320"/>
      <c r="SUS256" s="330"/>
      <c r="SUT256" s="331"/>
      <c r="SUU256" s="328"/>
      <c r="SUV256" s="320"/>
      <c r="SUW256" s="330"/>
      <c r="SUX256" s="331"/>
      <c r="SUY256" s="328"/>
      <c r="SUZ256" s="320"/>
      <c r="SVA256" s="330"/>
      <c r="SVB256" s="331"/>
      <c r="SVC256" s="328"/>
      <c r="SVD256" s="320"/>
      <c r="SVE256" s="330"/>
      <c r="SVF256" s="331"/>
      <c r="SVG256" s="328"/>
      <c r="SVH256" s="320"/>
      <c r="SVI256" s="330"/>
      <c r="SVJ256" s="331"/>
      <c r="SVK256" s="328"/>
      <c r="SVL256" s="320"/>
      <c r="SVM256" s="330"/>
      <c r="SVN256" s="331"/>
      <c r="SVO256" s="328"/>
      <c r="SVP256" s="320"/>
      <c r="SVQ256" s="330"/>
      <c r="SVR256" s="331"/>
      <c r="SVS256" s="328"/>
      <c r="SVT256" s="320"/>
      <c r="SVU256" s="330"/>
      <c r="SVV256" s="331"/>
      <c r="SVW256" s="328"/>
      <c r="SVX256" s="320"/>
      <c r="SVY256" s="330"/>
      <c r="SVZ256" s="331"/>
      <c r="SWA256" s="328"/>
      <c r="SWB256" s="320"/>
      <c r="SWC256" s="330"/>
      <c r="SWD256" s="331"/>
      <c r="SWE256" s="328"/>
      <c r="SWF256" s="320"/>
      <c r="SWG256" s="330"/>
      <c r="SWH256" s="331"/>
      <c r="SWI256" s="328"/>
      <c r="SWJ256" s="320"/>
      <c r="SWK256" s="330"/>
      <c r="SWL256" s="331"/>
      <c r="SWM256" s="328"/>
      <c r="SWN256" s="320"/>
      <c r="SWO256" s="330"/>
      <c r="SWP256" s="331"/>
      <c r="SWQ256" s="328"/>
      <c r="SWR256" s="320"/>
      <c r="SWS256" s="330"/>
      <c r="SWT256" s="331"/>
      <c r="SWU256" s="328"/>
      <c r="SWV256" s="320"/>
      <c r="SWW256" s="330"/>
      <c r="SWX256" s="331"/>
      <c r="SWY256" s="328"/>
      <c r="SWZ256" s="320"/>
      <c r="SXA256" s="330"/>
      <c r="SXB256" s="331"/>
      <c r="SXC256" s="328"/>
      <c r="SXD256" s="320"/>
      <c r="SXE256" s="330"/>
      <c r="SXF256" s="331"/>
      <c r="SXG256" s="328"/>
      <c r="SXH256" s="320"/>
      <c r="SXI256" s="330"/>
      <c r="SXJ256" s="331"/>
      <c r="SXK256" s="328"/>
      <c r="SXL256" s="320"/>
      <c r="SXM256" s="330"/>
      <c r="SXN256" s="331"/>
      <c r="SXO256" s="328"/>
      <c r="SXP256" s="320"/>
      <c r="SXQ256" s="330"/>
      <c r="SXR256" s="331"/>
      <c r="SXS256" s="328"/>
      <c r="SXT256" s="320"/>
      <c r="SXU256" s="330"/>
      <c r="SXV256" s="331"/>
      <c r="SXW256" s="328"/>
      <c r="SXX256" s="320"/>
      <c r="SXY256" s="330"/>
      <c r="SXZ256" s="331"/>
      <c r="SYA256" s="328"/>
      <c r="SYB256" s="320"/>
      <c r="SYC256" s="330"/>
      <c r="SYD256" s="331"/>
      <c r="SYE256" s="328"/>
      <c r="SYF256" s="320"/>
      <c r="SYG256" s="330"/>
      <c r="SYH256" s="331"/>
      <c r="SYI256" s="328"/>
      <c r="SYJ256" s="320"/>
      <c r="SYK256" s="330"/>
      <c r="SYL256" s="331"/>
      <c r="SYM256" s="328"/>
      <c r="SYN256" s="320"/>
      <c r="SYO256" s="330"/>
      <c r="SYP256" s="331"/>
      <c r="SYQ256" s="328"/>
      <c r="SYR256" s="320"/>
      <c r="SYS256" s="330"/>
      <c r="SYT256" s="331"/>
      <c r="SYU256" s="328"/>
      <c r="SYV256" s="320"/>
      <c r="SYW256" s="330"/>
      <c r="SYX256" s="331"/>
      <c r="SYY256" s="328"/>
      <c r="SYZ256" s="320"/>
      <c r="SZA256" s="330"/>
      <c r="SZB256" s="331"/>
      <c r="SZC256" s="328"/>
      <c r="SZD256" s="320"/>
      <c r="SZE256" s="330"/>
      <c r="SZF256" s="331"/>
      <c r="SZG256" s="328"/>
      <c r="SZH256" s="320"/>
      <c r="SZI256" s="330"/>
      <c r="SZJ256" s="331"/>
      <c r="SZK256" s="328"/>
      <c r="SZL256" s="320"/>
      <c r="SZM256" s="330"/>
      <c r="SZN256" s="331"/>
      <c r="SZO256" s="328"/>
      <c r="SZP256" s="320"/>
      <c r="SZQ256" s="330"/>
      <c r="SZR256" s="331"/>
      <c r="SZS256" s="328"/>
      <c r="SZT256" s="320"/>
      <c r="SZU256" s="330"/>
      <c r="SZV256" s="331"/>
      <c r="SZW256" s="328"/>
      <c r="SZX256" s="320"/>
      <c r="SZY256" s="330"/>
      <c r="SZZ256" s="331"/>
      <c r="TAA256" s="328"/>
      <c r="TAB256" s="320"/>
      <c r="TAC256" s="330"/>
      <c r="TAD256" s="331"/>
      <c r="TAE256" s="328"/>
      <c r="TAF256" s="320"/>
      <c r="TAG256" s="330"/>
      <c r="TAH256" s="331"/>
      <c r="TAI256" s="328"/>
      <c r="TAJ256" s="320"/>
      <c r="TAK256" s="330"/>
      <c r="TAL256" s="331"/>
      <c r="TAM256" s="328"/>
      <c r="TAN256" s="320"/>
      <c r="TAO256" s="330"/>
      <c r="TAP256" s="331"/>
      <c r="TAQ256" s="328"/>
      <c r="TAR256" s="320"/>
      <c r="TAS256" s="330"/>
      <c r="TAT256" s="331"/>
      <c r="TAU256" s="328"/>
      <c r="TAV256" s="320"/>
      <c r="TAW256" s="330"/>
      <c r="TAX256" s="331"/>
      <c r="TAY256" s="328"/>
      <c r="TAZ256" s="320"/>
      <c r="TBA256" s="330"/>
      <c r="TBB256" s="331"/>
      <c r="TBC256" s="328"/>
      <c r="TBD256" s="320"/>
      <c r="TBE256" s="330"/>
      <c r="TBF256" s="331"/>
      <c r="TBG256" s="328"/>
      <c r="TBH256" s="320"/>
      <c r="TBI256" s="330"/>
      <c r="TBJ256" s="331"/>
      <c r="TBK256" s="328"/>
      <c r="TBL256" s="320"/>
      <c r="TBM256" s="330"/>
      <c r="TBN256" s="331"/>
      <c r="TBO256" s="328"/>
      <c r="TBP256" s="320"/>
      <c r="TBQ256" s="330"/>
      <c r="TBR256" s="331"/>
      <c r="TBS256" s="328"/>
      <c r="TBT256" s="320"/>
      <c r="TBU256" s="330"/>
      <c r="TBV256" s="331"/>
      <c r="TBW256" s="328"/>
      <c r="TBX256" s="320"/>
      <c r="TBY256" s="330"/>
      <c r="TBZ256" s="331"/>
      <c r="TCA256" s="328"/>
      <c r="TCB256" s="320"/>
      <c r="TCC256" s="330"/>
      <c r="TCD256" s="331"/>
      <c r="TCE256" s="328"/>
      <c r="TCF256" s="320"/>
      <c r="TCG256" s="330"/>
      <c r="TCH256" s="331"/>
      <c r="TCI256" s="328"/>
      <c r="TCJ256" s="320"/>
      <c r="TCK256" s="330"/>
      <c r="TCL256" s="331"/>
      <c r="TCM256" s="328"/>
      <c r="TCN256" s="320"/>
      <c r="TCO256" s="330"/>
      <c r="TCP256" s="331"/>
      <c r="TCQ256" s="328"/>
      <c r="TCR256" s="320"/>
      <c r="TCS256" s="330"/>
      <c r="TCT256" s="331"/>
      <c r="TCU256" s="328"/>
      <c r="TCV256" s="320"/>
      <c r="TCW256" s="330"/>
      <c r="TCX256" s="331"/>
      <c r="TCY256" s="328"/>
      <c r="TCZ256" s="320"/>
      <c r="TDA256" s="330"/>
      <c r="TDB256" s="331"/>
      <c r="TDC256" s="328"/>
      <c r="TDD256" s="320"/>
      <c r="TDE256" s="330"/>
      <c r="TDF256" s="331"/>
      <c r="TDG256" s="328"/>
      <c r="TDH256" s="320"/>
      <c r="TDI256" s="330"/>
      <c r="TDJ256" s="331"/>
      <c r="TDK256" s="328"/>
      <c r="TDL256" s="320"/>
      <c r="TDM256" s="330"/>
      <c r="TDN256" s="331"/>
      <c r="TDO256" s="328"/>
      <c r="TDP256" s="320"/>
      <c r="TDQ256" s="330"/>
      <c r="TDR256" s="331"/>
      <c r="TDS256" s="328"/>
      <c r="TDT256" s="320"/>
      <c r="TDU256" s="330"/>
      <c r="TDV256" s="331"/>
      <c r="TDW256" s="328"/>
      <c r="TDX256" s="320"/>
      <c r="TDY256" s="330"/>
      <c r="TDZ256" s="331"/>
      <c r="TEA256" s="328"/>
      <c r="TEB256" s="320"/>
      <c r="TEC256" s="330"/>
      <c r="TED256" s="331"/>
      <c r="TEE256" s="328"/>
      <c r="TEF256" s="320"/>
      <c r="TEG256" s="330"/>
      <c r="TEH256" s="331"/>
      <c r="TEI256" s="328"/>
      <c r="TEJ256" s="320"/>
      <c r="TEK256" s="330"/>
      <c r="TEL256" s="331"/>
      <c r="TEM256" s="328"/>
      <c r="TEN256" s="320"/>
      <c r="TEO256" s="330"/>
      <c r="TEP256" s="331"/>
      <c r="TEQ256" s="328"/>
      <c r="TER256" s="320"/>
      <c r="TES256" s="330"/>
      <c r="TET256" s="331"/>
      <c r="TEU256" s="328"/>
      <c r="TEV256" s="320"/>
      <c r="TEW256" s="330"/>
      <c r="TEX256" s="331"/>
      <c r="TEY256" s="328"/>
      <c r="TEZ256" s="320"/>
      <c r="TFA256" s="330"/>
      <c r="TFB256" s="331"/>
      <c r="TFC256" s="328"/>
      <c r="TFD256" s="320"/>
      <c r="TFE256" s="330"/>
      <c r="TFF256" s="331"/>
      <c r="TFG256" s="328"/>
      <c r="TFH256" s="320"/>
      <c r="TFI256" s="330"/>
      <c r="TFJ256" s="331"/>
      <c r="TFK256" s="328"/>
      <c r="TFL256" s="320"/>
      <c r="TFM256" s="330"/>
      <c r="TFN256" s="331"/>
      <c r="TFO256" s="328"/>
      <c r="TFP256" s="320"/>
      <c r="TFQ256" s="330"/>
      <c r="TFR256" s="331"/>
      <c r="TFS256" s="328"/>
      <c r="TFT256" s="320"/>
      <c r="TFU256" s="330"/>
      <c r="TFV256" s="331"/>
      <c r="TFW256" s="328"/>
      <c r="TFX256" s="320"/>
      <c r="TFY256" s="330"/>
      <c r="TFZ256" s="331"/>
      <c r="TGA256" s="328"/>
      <c r="TGB256" s="320"/>
      <c r="TGC256" s="330"/>
      <c r="TGD256" s="331"/>
      <c r="TGE256" s="328"/>
      <c r="TGF256" s="320"/>
      <c r="TGG256" s="330"/>
      <c r="TGH256" s="331"/>
      <c r="TGI256" s="328"/>
      <c r="TGJ256" s="320"/>
      <c r="TGK256" s="330"/>
      <c r="TGL256" s="331"/>
      <c r="TGM256" s="328"/>
      <c r="TGN256" s="320"/>
      <c r="TGO256" s="330"/>
      <c r="TGP256" s="331"/>
      <c r="TGQ256" s="328"/>
      <c r="TGR256" s="320"/>
      <c r="TGS256" s="330"/>
      <c r="TGT256" s="331"/>
      <c r="TGU256" s="328"/>
      <c r="TGV256" s="320"/>
      <c r="TGW256" s="330"/>
      <c r="TGX256" s="331"/>
      <c r="TGY256" s="328"/>
      <c r="TGZ256" s="320"/>
      <c r="THA256" s="330"/>
      <c r="THB256" s="331"/>
      <c r="THC256" s="328"/>
      <c r="THD256" s="320"/>
      <c r="THE256" s="330"/>
      <c r="THF256" s="331"/>
      <c r="THG256" s="328"/>
      <c r="THH256" s="320"/>
      <c r="THI256" s="330"/>
      <c r="THJ256" s="331"/>
      <c r="THK256" s="328"/>
      <c r="THL256" s="320"/>
      <c r="THM256" s="330"/>
      <c r="THN256" s="331"/>
      <c r="THO256" s="328"/>
      <c r="THP256" s="320"/>
      <c r="THQ256" s="330"/>
      <c r="THR256" s="331"/>
      <c r="THS256" s="328"/>
      <c r="THT256" s="320"/>
      <c r="THU256" s="330"/>
      <c r="THV256" s="331"/>
      <c r="THW256" s="328"/>
      <c r="THX256" s="320"/>
      <c r="THY256" s="330"/>
      <c r="THZ256" s="331"/>
      <c r="TIA256" s="328"/>
      <c r="TIB256" s="320"/>
      <c r="TIC256" s="330"/>
      <c r="TID256" s="331"/>
      <c r="TIE256" s="328"/>
      <c r="TIF256" s="320"/>
      <c r="TIG256" s="330"/>
      <c r="TIH256" s="331"/>
      <c r="TII256" s="328"/>
      <c r="TIJ256" s="320"/>
      <c r="TIK256" s="330"/>
      <c r="TIL256" s="331"/>
      <c r="TIM256" s="328"/>
      <c r="TIN256" s="320"/>
      <c r="TIO256" s="330"/>
      <c r="TIP256" s="331"/>
      <c r="TIQ256" s="328"/>
      <c r="TIR256" s="320"/>
      <c r="TIS256" s="330"/>
      <c r="TIT256" s="331"/>
      <c r="TIU256" s="328"/>
      <c r="TIV256" s="320"/>
      <c r="TIW256" s="330"/>
      <c r="TIX256" s="331"/>
      <c r="TIY256" s="328"/>
      <c r="TIZ256" s="320"/>
      <c r="TJA256" s="330"/>
      <c r="TJB256" s="331"/>
      <c r="TJC256" s="328"/>
      <c r="TJD256" s="320"/>
      <c r="TJE256" s="330"/>
      <c r="TJF256" s="331"/>
      <c r="TJG256" s="328"/>
      <c r="TJH256" s="320"/>
      <c r="TJI256" s="330"/>
      <c r="TJJ256" s="331"/>
      <c r="TJK256" s="328"/>
      <c r="TJL256" s="320"/>
      <c r="TJM256" s="330"/>
      <c r="TJN256" s="331"/>
      <c r="TJO256" s="328"/>
      <c r="TJP256" s="320"/>
      <c r="TJQ256" s="330"/>
      <c r="TJR256" s="331"/>
      <c r="TJS256" s="328"/>
      <c r="TJT256" s="320"/>
      <c r="TJU256" s="330"/>
      <c r="TJV256" s="331"/>
      <c r="TJW256" s="328"/>
      <c r="TJX256" s="320"/>
      <c r="TJY256" s="330"/>
      <c r="TJZ256" s="331"/>
      <c r="TKA256" s="328"/>
      <c r="TKB256" s="320"/>
      <c r="TKC256" s="330"/>
      <c r="TKD256" s="331"/>
      <c r="TKE256" s="328"/>
      <c r="TKF256" s="320"/>
      <c r="TKG256" s="330"/>
      <c r="TKH256" s="331"/>
      <c r="TKI256" s="328"/>
      <c r="TKJ256" s="320"/>
      <c r="TKK256" s="330"/>
      <c r="TKL256" s="331"/>
      <c r="TKM256" s="328"/>
      <c r="TKN256" s="320"/>
      <c r="TKO256" s="330"/>
      <c r="TKP256" s="331"/>
      <c r="TKQ256" s="328"/>
      <c r="TKR256" s="320"/>
      <c r="TKS256" s="330"/>
      <c r="TKT256" s="331"/>
      <c r="TKU256" s="328"/>
      <c r="TKV256" s="320"/>
      <c r="TKW256" s="330"/>
      <c r="TKX256" s="331"/>
      <c r="TKY256" s="328"/>
      <c r="TKZ256" s="320"/>
      <c r="TLA256" s="330"/>
      <c r="TLB256" s="331"/>
      <c r="TLC256" s="328"/>
      <c r="TLD256" s="320"/>
      <c r="TLE256" s="330"/>
      <c r="TLF256" s="331"/>
      <c r="TLG256" s="328"/>
      <c r="TLH256" s="320"/>
      <c r="TLI256" s="330"/>
      <c r="TLJ256" s="331"/>
      <c r="TLK256" s="328"/>
      <c r="TLL256" s="320"/>
      <c r="TLM256" s="330"/>
      <c r="TLN256" s="331"/>
      <c r="TLO256" s="328"/>
      <c r="TLP256" s="320"/>
      <c r="TLQ256" s="330"/>
      <c r="TLR256" s="331"/>
      <c r="TLS256" s="328"/>
      <c r="TLT256" s="320"/>
      <c r="TLU256" s="330"/>
      <c r="TLV256" s="331"/>
      <c r="TLW256" s="328"/>
      <c r="TLX256" s="320"/>
      <c r="TLY256" s="330"/>
      <c r="TLZ256" s="331"/>
      <c r="TMA256" s="328"/>
      <c r="TMB256" s="320"/>
      <c r="TMC256" s="330"/>
      <c r="TMD256" s="331"/>
      <c r="TME256" s="328"/>
      <c r="TMF256" s="320"/>
      <c r="TMG256" s="330"/>
      <c r="TMH256" s="331"/>
      <c r="TMI256" s="328"/>
      <c r="TMJ256" s="320"/>
      <c r="TMK256" s="330"/>
      <c r="TML256" s="331"/>
      <c r="TMM256" s="328"/>
      <c r="TMN256" s="320"/>
      <c r="TMO256" s="330"/>
      <c r="TMP256" s="331"/>
      <c r="TMQ256" s="328"/>
      <c r="TMR256" s="320"/>
      <c r="TMS256" s="330"/>
      <c r="TMT256" s="331"/>
      <c r="TMU256" s="328"/>
      <c r="TMV256" s="320"/>
      <c r="TMW256" s="330"/>
      <c r="TMX256" s="331"/>
      <c r="TMY256" s="328"/>
      <c r="TMZ256" s="320"/>
      <c r="TNA256" s="330"/>
      <c r="TNB256" s="331"/>
      <c r="TNC256" s="328"/>
      <c r="TND256" s="320"/>
      <c r="TNE256" s="330"/>
      <c r="TNF256" s="331"/>
      <c r="TNG256" s="328"/>
      <c r="TNH256" s="320"/>
      <c r="TNI256" s="330"/>
      <c r="TNJ256" s="331"/>
      <c r="TNK256" s="328"/>
      <c r="TNL256" s="320"/>
      <c r="TNM256" s="330"/>
      <c r="TNN256" s="331"/>
      <c r="TNO256" s="328"/>
      <c r="TNP256" s="320"/>
      <c r="TNQ256" s="330"/>
      <c r="TNR256" s="331"/>
      <c r="TNS256" s="328"/>
      <c r="TNT256" s="320"/>
      <c r="TNU256" s="330"/>
      <c r="TNV256" s="331"/>
      <c r="TNW256" s="328"/>
      <c r="TNX256" s="320"/>
      <c r="TNY256" s="330"/>
      <c r="TNZ256" s="331"/>
      <c r="TOA256" s="328"/>
      <c r="TOB256" s="320"/>
      <c r="TOC256" s="330"/>
      <c r="TOD256" s="331"/>
      <c r="TOE256" s="328"/>
      <c r="TOF256" s="320"/>
      <c r="TOG256" s="330"/>
      <c r="TOH256" s="331"/>
      <c r="TOI256" s="328"/>
      <c r="TOJ256" s="320"/>
      <c r="TOK256" s="330"/>
      <c r="TOL256" s="331"/>
      <c r="TOM256" s="328"/>
      <c r="TON256" s="320"/>
      <c r="TOO256" s="330"/>
      <c r="TOP256" s="331"/>
      <c r="TOQ256" s="328"/>
      <c r="TOR256" s="320"/>
      <c r="TOS256" s="330"/>
      <c r="TOT256" s="331"/>
      <c r="TOU256" s="328"/>
      <c r="TOV256" s="320"/>
      <c r="TOW256" s="330"/>
      <c r="TOX256" s="331"/>
      <c r="TOY256" s="328"/>
      <c r="TOZ256" s="320"/>
      <c r="TPA256" s="330"/>
      <c r="TPB256" s="331"/>
      <c r="TPC256" s="328"/>
      <c r="TPD256" s="320"/>
      <c r="TPE256" s="330"/>
      <c r="TPF256" s="331"/>
      <c r="TPG256" s="328"/>
      <c r="TPH256" s="320"/>
      <c r="TPI256" s="330"/>
      <c r="TPJ256" s="331"/>
      <c r="TPK256" s="328"/>
      <c r="TPL256" s="320"/>
      <c r="TPM256" s="330"/>
      <c r="TPN256" s="331"/>
      <c r="TPO256" s="328"/>
      <c r="TPP256" s="320"/>
      <c r="TPQ256" s="330"/>
      <c r="TPR256" s="331"/>
      <c r="TPS256" s="328"/>
      <c r="TPT256" s="320"/>
      <c r="TPU256" s="330"/>
      <c r="TPV256" s="331"/>
      <c r="TPW256" s="328"/>
      <c r="TPX256" s="320"/>
      <c r="TPY256" s="330"/>
      <c r="TPZ256" s="331"/>
      <c r="TQA256" s="328"/>
      <c r="TQB256" s="320"/>
      <c r="TQC256" s="330"/>
      <c r="TQD256" s="331"/>
      <c r="TQE256" s="328"/>
      <c r="TQF256" s="320"/>
      <c r="TQG256" s="330"/>
      <c r="TQH256" s="331"/>
      <c r="TQI256" s="328"/>
      <c r="TQJ256" s="320"/>
      <c r="TQK256" s="330"/>
      <c r="TQL256" s="331"/>
      <c r="TQM256" s="328"/>
      <c r="TQN256" s="320"/>
      <c r="TQO256" s="330"/>
      <c r="TQP256" s="331"/>
      <c r="TQQ256" s="328"/>
      <c r="TQR256" s="320"/>
      <c r="TQS256" s="330"/>
      <c r="TQT256" s="331"/>
      <c r="TQU256" s="328"/>
      <c r="TQV256" s="320"/>
      <c r="TQW256" s="330"/>
      <c r="TQX256" s="331"/>
      <c r="TQY256" s="328"/>
      <c r="TQZ256" s="320"/>
      <c r="TRA256" s="330"/>
      <c r="TRB256" s="331"/>
      <c r="TRC256" s="328"/>
      <c r="TRD256" s="320"/>
      <c r="TRE256" s="330"/>
      <c r="TRF256" s="331"/>
      <c r="TRG256" s="328"/>
      <c r="TRH256" s="320"/>
      <c r="TRI256" s="330"/>
      <c r="TRJ256" s="331"/>
      <c r="TRK256" s="328"/>
      <c r="TRL256" s="320"/>
      <c r="TRM256" s="330"/>
      <c r="TRN256" s="331"/>
      <c r="TRO256" s="328"/>
      <c r="TRP256" s="320"/>
      <c r="TRQ256" s="330"/>
      <c r="TRR256" s="331"/>
      <c r="TRS256" s="328"/>
      <c r="TRT256" s="320"/>
      <c r="TRU256" s="330"/>
      <c r="TRV256" s="331"/>
      <c r="TRW256" s="328"/>
      <c r="TRX256" s="320"/>
      <c r="TRY256" s="330"/>
      <c r="TRZ256" s="331"/>
      <c r="TSA256" s="328"/>
      <c r="TSB256" s="320"/>
      <c r="TSC256" s="330"/>
      <c r="TSD256" s="331"/>
      <c r="TSE256" s="328"/>
      <c r="TSF256" s="320"/>
      <c r="TSG256" s="330"/>
      <c r="TSH256" s="331"/>
      <c r="TSI256" s="328"/>
      <c r="TSJ256" s="320"/>
      <c r="TSK256" s="330"/>
      <c r="TSL256" s="331"/>
      <c r="TSM256" s="328"/>
      <c r="TSN256" s="320"/>
      <c r="TSO256" s="330"/>
      <c r="TSP256" s="331"/>
      <c r="TSQ256" s="328"/>
      <c r="TSR256" s="320"/>
      <c r="TSS256" s="330"/>
      <c r="TST256" s="331"/>
      <c r="TSU256" s="328"/>
      <c r="TSV256" s="320"/>
      <c r="TSW256" s="330"/>
      <c r="TSX256" s="331"/>
      <c r="TSY256" s="328"/>
      <c r="TSZ256" s="320"/>
      <c r="TTA256" s="330"/>
      <c r="TTB256" s="331"/>
      <c r="TTC256" s="328"/>
      <c r="TTD256" s="320"/>
      <c r="TTE256" s="330"/>
      <c r="TTF256" s="331"/>
      <c r="TTG256" s="328"/>
      <c r="TTH256" s="320"/>
      <c r="TTI256" s="330"/>
      <c r="TTJ256" s="331"/>
      <c r="TTK256" s="328"/>
      <c r="TTL256" s="320"/>
      <c r="TTM256" s="330"/>
      <c r="TTN256" s="331"/>
      <c r="TTO256" s="328"/>
      <c r="TTP256" s="320"/>
      <c r="TTQ256" s="330"/>
      <c r="TTR256" s="331"/>
      <c r="TTS256" s="328"/>
      <c r="TTT256" s="320"/>
      <c r="TTU256" s="330"/>
      <c r="TTV256" s="331"/>
      <c r="TTW256" s="328"/>
      <c r="TTX256" s="320"/>
      <c r="TTY256" s="330"/>
      <c r="TTZ256" s="331"/>
      <c r="TUA256" s="328"/>
      <c r="TUB256" s="320"/>
      <c r="TUC256" s="330"/>
      <c r="TUD256" s="331"/>
      <c r="TUE256" s="328"/>
      <c r="TUF256" s="320"/>
      <c r="TUG256" s="330"/>
      <c r="TUH256" s="331"/>
      <c r="TUI256" s="328"/>
      <c r="TUJ256" s="320"/>
      <c r="TUK256" s="330"/>
      <c r="TUL256" s="331"/>
      <c r="TUM256" s="328"/>
      <c r="TUN256" s="320"/>
      <c r="TUO256" s="330"/>
      <c r="TUP256" s="331"/>
      <c r="TUQ256" s="328"/>
      <c r="TUR256" s="320"/>
      <c r="TUS256" s="330"/>
      <c r="TUT256" s="331"/>
      <c r="TUU256" s="328"/>
      <c r="TUV256" s="320"/>
      <c r="TUW256" s="330"/>
      <c r="TUX256" s="331"/>
      <c r="TUY256" s="328"/>
      <c r="TUZ256" s="320"/>
      <c r="TVA256" s="330"/>
      <c r="TVB256" s="331"/>
      <c r="TVC256" s="328"/>
      <c r="TVD256" s="320"/>
      <c r="TVE256" s="330"/>
      <c r="TVF256" s="331"/>
      <c r="TVG256" s="328"/>
      <c r="TVH256" s="320"/>
      <c r="TVI256" s="330"/>
      <c r="TVJ256" s="331"/>
      <c r="TVK256" s="328"/>
      <c r="TVL256" s="320"/>
      <c r="TVM256" s="330"/>
      <c r="TVN256" s="331"/>
      <c r="TVO256" s="328"/>
      <c r="TVP256" s="320"/>
      <c r="TVQ256" s="330"/>
      <c r="TVR256" s="331"/>
      <c r="TVS256" s="328"/>
      <c r="TVT256" s="320"/>
      <c r="TVU256" s="330"/>
      <c r="TVV256" s="331"/>
      <c r="TVW256" s="328"/>
      <c r="TVX256" s="320"/>
      <c r="TVY256" s="330"/>
      <c r="TVZ256" s="331"/>
      <c r="TWA256" s="328"/>
      <c r="TWB256" s="320"/>
      <c r="TWC256" s="330"/>
      <c r="TWD256" s="331"/>
      <c r="TWE256" s="328"/>
      <c r="TWF256" s="320"/>
      <c r="TWG256" s="330"/>
      <c r="TWH256" s="331"/>
      <c r="TWI256" s="328"/>
      <c r="TWJ256" s="320"/>
      <c r="TWK256" s="330"/>
      <c r="TWL256" s="331"/>
      <c r="TWM256" s="328"/>
      <c r="TWN256" s="320"/>
      <c r="TWO256" s="330"/>
      <c r="TWP256" s="331"/>
      <c r="TWQ256" s="328"/>
      <c r="TWR256" s="320"/>
      <c r="TWS256" s="330"/>
      <c r="TWT256" s="331"/>
      <c r="TWU256" s="328"/>
      <c r="TWV256" s="320"/>
      <c r="TWW256" s="330"/>
      <c r="TWX256" s="331"/>
      <c r="TWY256" s="328"/>
      <c r="TWZ256" s="320"/>
      <c r="TXA256" s="330"/>
      <c r="TXB256" s="331"/>
      <c r="TXC256" s="328"/>
      <c r="TXD256" s="320"/>
      <c r="TXE256" s="330"/>
      <c r="TXF256" s="331"/>
      <c r="TXG256" s="328"/>
      <c r="TXH256" s="320"/>
      <c r="TXI256" s="330"/>
      <c r="TXJ256" s="331"/>
      <c r="TXK256" s="328"/>
      <c r="TXL256" s="320"/>
      <c r="TXM256" s="330"/>
      <c r="TXN256" s="331"/>
      <c r="TXO256" s="328"/>
      <c r="TXP256" s="320"/>
      <c r="TXQ256" s="330"/>
      <c r="TXR256" s="331"/>
      <c r="TXS256" s="328"/>
      <c r="TXT256" s="320"/>
      <c r="TXU256" s="330"/>
      <c r="TXV256" s="331"/>
      <c r="TXW256" s="328"/>
      <c r="TXX256" s="320"/>
      <c r="TXY256" s="330"/>
      <c r="TXZ256" s="331"/>
      <c r="TYA256" s="328"/>
      <c r="TYB256" s="320"/>
      <c r="TYC256" s="330"/>
      <c r="TYD256" s="331"/>
      <c r="TYE256" s="328"/>
      <c r="TYF256" s="320"/>
      <c r="TYG256" s="330"/>
      <c r="TYH256" s="331"/>
      <c r="TYI256" s="328"/>
      <c r="TYJ256" s="320"/>
      <c r="TYK256" s="330"/>
      <c r="TYL256" s="331"/>
      <c r="TYM256" s="328"/>
      <c r="TYN256" s="320"/>
      <c r="TYO256" s="330"/>
      <c r="TYP256" s="331"/>
      <c r="TYQ256" s="328"/>
      <c r="TYR256" s="320"/>
      <c r="TYS256" s="330"/>
      <c r="TYT256" s="331"/>
      <c r="TYU256" s="328"/>
      <c r="TYV256" s="320"/>
      <c r="TYW256" s="330"/>
      <c r="TYX256" s="331"/>
      <c r="TYY256" s="328"/>
      <c r="TYZ256" s="320"/>
      <c r="TZA256" s="330"/>
      <c r="TZB256" s="331"/>
      <c r="TZC256" s="328"/>
      <c r="TZD256" s="320"/>
      <c r="TZE256" s="330"/>
      <c r="TZF256" s="331"/>
      <c r="TZG256" s="328"/>
      <c r="TZH256" s="320"/>
      <c r="TZI256" s="330"/>
      <c r="TZJ256" s="331"/>
      <c r="TZK256" s="328"/>
      <c r="TZL256" s="320"/>
      <c r="TZM256" s="330"/>
      <c r="TZN256" s="331"/>
      <c r="TZO256" s="328"/>
      <c r="TZP256" s="320"/>
      <c r="TZQ256" s="330"/>
      <c r="TZR256" s="331"/>
      <c r="TZS256" s="328"/>
      <c r="TZT256" s="320"/>
      <c r="TZU256" s="330"/>
      <c r="TZV256" s="331"/>
      <c r="TZW256" s="328"/>
      <c r="TZX256" s="320"/>
      <c r="TZY256" s="330"/>
      <c r="TZZ256" s="331"/>
      <c r="UAA256" s="328"/>
      <c r="UAB256" s="320"/>
      <c r="UAC256" s="330"/>
      <c r="UAD256" s="331"/>
      <c r="UAE256" s="328"/>
      <c r="UAF256" s="320"/>
      <c r="UAG256" s="330"/>
      <c r="UAH256" s="331"/>
      <c r="UAI256" s="328"/>
      <c r="UAJ256" s="320"/>
      <c r="UAK256" s="330"/>
      <c r="UAL256" s="331"/>
      <c r="UAM256" s="328"/>
      <c r="UAN256" s="320"/>
      <c r="UAO256" s="330"/>
      <c r="UAP256" s="331"/>
      <c r="UAQ256" s="328"/>
      <c r="UAR256" s="320"/>
      <c r="UAS256" s="330"/>
      <c r="UAT256" s="331"/>
      <c r="UAU256" s="328"/>
      <c r="UAV256" s="320"/>
      <c r="UAW256" s="330"/>
      <c r="UAX256" s="331"/>
      <c r="UAY256" s="328"/>
      <c r="UAZ256" s="320"/>
      <c r="UBA256" s="330"/>
      <c r="UBB256" s="331"/>
      <c r="UBC256" s="328"/>
      <c r="UBD256" s="320"/>
      <c r="UBE256" s="330"/>
      <c r="UBF256" s="331"/>
      <c r="UBG256" s="328"/>
      <c r="UBH256" s="320"/>
      <c r="UBI256" s="330"/>
      <c r="UBJ256" s="331"/>
      <c r="UBK256" s="328"/>
      <c r="UBL256" s="320"/>
      <c r="UBM256" s="330"/>
      <c r="UBN256" s="331"/>
      <c r="UBO256" s="328"/>
      <c r="UBP256" s="320"/>
      <c r="UBQ256" s="330"/>
      <c r="UBR256" s="331"/>
      <c r="UBS256" s="328"/>
      <c r="UBT256" s="320"/>
      <c r="UBU256" s="330"/>
      <c r="UBV256" s="331"/>
      <c r="UBW256" s="328"/>
      <c r="UBX256" s="320"/>
      <c r="UBY256" s="330"/>
      <c r="UBZ256" s="331"/>
      <c r="UCA256" s="328"/>
      <c r="UCB256" s="320"/>
      <c r="UCC256" s="330"/>
      <c r="UCD256" s="331"/>
      <c r="UCE256" s="328"/>
      <c r="UCF256" s="320"/>
      <c r="UCG256" s="330"/>
      <c r="UCH256" s="331"/>
      <c r="UCI256" s="328"/>
      <c r="UCJ256" s="320"/>
      <c r="UCK256" s="330"/>
      <c r="UCL256" s="331"/>
      <c r="UCM256" s="328"/>
      <c r="UCN256" s="320"/>
      <c r="UCO256" s="330"/>
      <c r="UCP256" s="331"/>
      <c r="UCQ256" s="328"/>
      <c r="UCR256" s="320"/>
      <c r="UCS256" s="330"/>
      <c r="UCT256" s="331"/>
      <c r="UCU256" s="328"/>
      <c r="UCV256" s="320"/>
      <c r="UCW256" s="330"/>
      <c r="UCX256" s="331"/>
      <c r="UCY256" s="328"/>
      <c r="UCZ256" s="320"/>
      <c r="UDA256" s="330"/>
      <c r="UDB256" s="331"/>
      <c r="UDC256" s="328"/>
      <c r="UDD256" s="320"/>
      <c r="UDE256" s="330"/>
      <c r="UDF256" s="331"/>
      <c r="UDG256" s="328"/>
      <c r="UDH256" s="320"/>
      <c r="UDI256" s="330"/>
      <c r="UDJ256" s="331"/>
      <c r="UDK256" s="328"/>
      <c r="UDL256" s="320"/>
      <c r="UDM256" s="330"/>
      <c r="UDN256" s="331"/>
      <c r="UDO256" s="328"/>
      <c r="UDP256" s="320"/>
      <c r="UDQ256" s="330"/>
      <c r="UDR256" s="331"/>
      <c r="UDS256" s="328"/>
      <c r="UDT256" s="320"/>
      <c r="UDU256" s="330"/>
      <c r="UDV256" s="331"/>
      <c r="UDW256" s="328"/>
      <c r="UDX256" s="320"/>
      <c r="UDY256" s="330"/>
      <c r="UDZ256" s="331"/>
      <c r="UEA256" s="328"/>
      <c r="UEB256" s="320"/>
      <c r="UEC256" s="330"/>
      <c r="UED256" s="331"/>
      <c r="UEE256" s="328"/>
      <c r="UEF256" s="320"/>
      <c r="UEG256" s="330"/>
      <c r="UEH256" s="331"/>
      <c r="UEI256" s="328"/>
      <c r="UEJ256" s="320"/>
      <c r="UEK256" s="330"/>
      <c r="UEL256" s="331"/>
      <c r="UEM256" s="328"/>
      <c r="UEN256" s="320"/>
      <c r="UEO256" s="330"/>
      <c r="UEP256" s="331"/>
      <c r="UEQ256" s="328"/>
      <c r="UER256" s="320"/>
      <c r="UES256" s="330"/>
      <c r="UET256" s="331"/>
      <c r="UEU256" s="328"/>
      <c r="UEV256" s="320"/>
      <c r="UEW256" s="330"/>
      <c r="UEX256" s="331"/>
      <c r="UEY256" s="328"/>
      <c r="UEZ256" s="320"/>
      <c r="UFA256" s="330"/>
      <c r="UFB256" s="331"/>
      <c r="UFC256" s="328"/>
      <c r="UFD256" s="320"/>
      <c r="UFE256" s="330"/>
      <c r="UFF256" s="331"/>
      <c r="UFG256" s="328"/>
      <c r="UFH256" s="320"/>
      <c r="UFI256" s="330"/>
      <c r="UFJ256" s="331"/>
      <c r="UFK256" s="328"/>
      <c r="UFL256" s="320"/>
      <c r="UFM256" s="330"/>
      <c r="UFN256" s="331"/>
      <c r="UFO256" s="328"/>
      <c r="UFP256" s="320"/>
      <c r="UFQ256" s="330"/>
      <c r="UFR256" s="331"/>
      <c r="UFS256" s="328"/>
      <c r="UFT256" s="320"/>
      <c r="UFU256" s="330"/>
      <c r="UFV256" s="331"/>
      <c r="UFW256" s="328"/>
      <c r="UFX256" s="320"/>
      <c r="UFY256" s="330"/>
      <c r="UFZ256" s="331"/>
      <c r="UGA256" s="328"/>
      <c r="UGB256" s="320"/>
      <c r="UGC256" s="330"/>
      <c r="UGD256" s="331"/>
      <c r="UGE256" s="328"/>
      <c r="UGF256" s="320"/>
      <c r="UGG256" s="330"/>
      <c r="UGH256" s="331"/>
      <c r="UGI256" s="328"/>
      <c r="UGJ256" s="320"/>
      <c r="UGK256" s="330"/>
      <c r="UGL256" s="331"/>
      <c r="UGM256" s="328"/>
      <c r="UGN256" s="320"/>
      <c r="UGO256" s="330"/>
      <c r="UGP256" s="331"/>
      <c r="UGQ256" s="328"/>
      <c r="UGR256" s="320"/>
      <c r="UGS256" s="330"/>
      <c r="UGT256" s="331"/>
      <c r="UGU256" s="328"/>
      <c r="UGV256" s="320"/>
      <c r="UGW256" s="330"/>
      <c r="UGX256" s="331"/>
      <c r="UGY256" s="328"/>
      <c r="UGZ256" s="320"/>
      <c r="UHA256" s="330"/>
      <c r="UHB256" s="331"/>
      <c r="UHC256" s="328"/>
      <c r="UHD256" s="320"/>
      <c r="UHE256" s="330"/>
      <c r="UHF256" s="331"/>
      <c r="UHG256" s="328"/>
      <c r="UHH256" s="320"/>
      <c r="UHI256" s="330"/>
      <c r="UHJ256" s="331"/>
      <c r="UHK256" s="328"/>
      <c r="UHL256" s="320"/>
      <c r="UHM256" s="330"/>
      <c r="UHN256" s="331"/>
      <c r="UHO256" s="328"/>
      <c r="UHP256" s="320"/>
      <c r="UHQ256" s="330"/>
      <c r="UHR256" s="331"/>
      <c r="UHS256" s="328"/>
      <c r="UHT256" s="320"/>
      <c r="UHU256" s="330"/>
      <c r="UHV256" s="331"/>
      <c r="UHW256" s="328"/>
      <c r="UHX256" s="320"/>
      <c r="UHY256" s="330"/>
      <c r="UHZ256" s="331"/>
      <c r="UIA256" s="328"/>
      <c r="UIB256" s="320"/>
      <c r="UIC256" s="330"/>
      <c r="UID256" s="331"/>
      <c r="UIE256" s="328"/>
      <c r="UIF256" s="320"/>
      <c r="UIG256" s="330"/>
      <c r="UIH256" s="331"/>
      <c r="UII256" s="328"/>
      <c r="UIJ256" s="320"/>
      <c r="UIK256" s="330"/>
      <c r="UIL256" s="331"/>
      <c r="UIM256" s="328"/>
      <c r="UIN256" s="320"/>
      <c r="UIO256" s="330"/>
      <c r="UIP256" s="331"/>
      <c r="UIQ256" s="328"/>
      <c r="UIR256" s="320"/>
      <c r="UIS256" s="330"/>
      <c r="UIT256" s="331"/>
      <c r="UIU256" s="328"/>
      <c r="UIV256" s="320"/>
      <c r="UIW256" s="330"/>
      <c r="UIX256" s="331"/>
      <c r="UIY256" s="328"/>
      <c r="UIZ256" s="320"/>
      <c r="UJA256" s="330"/>
      <c r="UJB256" s="331"/>
      <c r="UJC256" s="328"/>
      <c r="UJD256" s="320"/>
      <c r="UJE256" s="330"/>
      <c r="UJF256" s="331"/>
      <c r="UJG256" s="328"/>
      <c r="UJH256" s="320"/>
      <c r="UJI256" s="330"/>
      <c r="UJJ256" s="331"/>
      <c r="UJK256" s="328"/>
      <c r="UJL256" s="320"/>
      <c r="UJM256" s="330"/>
      <c r="UJN256" s="331"/>
      <c r="UJO256" s="328"/>
      <c r="UJP256" s="320"/>
      <c r="UJQ256" s="330"/>
      <c r="UJR256" s="331"/>
      <c r="UJS256" s="328"/>
      <c r="UJT256" s="320"/>
      <c r="UJU256" s="330"/>
      <c r="UJV256" s="331"/>
      <c r="UJW256" s="328"/>
      <c r="UJX256" s="320"/>
      <c r="UJY256" s="330"/>
      <c r="UJZ256" s="331"/>
      <c r="UKA256" s="328"/>
      <c r="UKB256" s="320"/>
      <c r="UKC256" s="330"/>
      <c r="UKD256" s="331"/>
      <c r="UKE256" s="328"/>
      <c r="UKF256" s="320"/>
      <c r="UKG256" s="330"/>
      <c r="UKH256" s="331"/>
      <c r="UKI256" s="328"/>
      <c r="UKJ256" s="320"/>
      <c r="UKK256" s="330"/>
      <c r="UKL256" s="331"/>
      <c r="UKM256" s="328"/>
      <c r="UKN256" s="320"/>
      <c r="UKO256" s="330"/>
      <c r="UKP256" s="331"/>
      <c r="UKQ256" s="328"/>
      <c r="UKR256" s="320"/>
      <c r="UKS256" s="330"/>
      <c r="UKT256" s="331"/>
      <c r="UKU256" s="328"/>
      <c r="UKV256" s="320"/>
      <c r="UKW256" s="330"/>
      <c r="UKX256" s="331"/>
      <c r="UKY256" s="328"/>
      <c r="UKZ256" s="320"/>
      <c r="ULA256" s="330"/>
      <c r="ULB256" s="331"/>
      <c r="ULC256" s="328"/>
      <c r="ULD256" s="320"/>
      <c r="ULE256" s="330"/>
      <c r="ULF256" s="331"/>
      <c r="ULG256" s="328"/>
      <c r="ULH256" s="320"/>
      <c r="ULI256" s="330"/>
      <c r="ULJ256" s="331"/>
      <c r="ULK256" s="328"/>
      <c r="ULL256" s="320"/>
      <c r="ULM256" s="330"/>
      <c r="ULN256" s="331"/>
      <c r="ULO256" s="328"/>
      <c r="ULP256" s="320"/>
      <c r="ULQ256" s="330"/>
      <c r="ULR256" s="331"/>
      <c r="ULS256" s="328"/>
      <c r="ULT256" s="320"/>
      <c r="ULU256" s="330"/>
      <c r="ULV256" s="331"/>
      <c r="ULW256" s="328"/>
      <c r="ULX256" s="320"/>
      <c r="ULY256" s="330"/>
      <c r="ULZ256" s="331"/>
      <c r="UMA256" s="328"/>
      <c r="UMB256" s="320"/>
      <c r="UMC256" s="330"/>
      <c r="UMD256" s="331"/>
      <c r="UME256" s="328"/>
      <c r="UMF256" s="320"/>
      <c r="UMG256" s="330"/>
      <c r="UMH256" s="331"/>
      <c r="UMI256" s="328"/>
      <c r="UMJ256" s="320"/>
      <c r="UMK256" s="330"/>
      <c r="UML256" s="331"/>
      <c r="UMM256" s="328"/>
      <c r="UMN256" s="320"/>
      <c r="UMO256" s="330"/>
      <c r="UMP256" s="331"/>
      <c r="UMQ256" s="328"/>
      <c r="UMR256" s="320"/>
      <c r="UMS256" s="330"/>
      <c r="UMT256" s="331"/>
      <c r="UMU256" s="328"/>
      <c r="UMV256" s="320"/>
      <c r="UMW256" s="330"/>
      <c r="UMX256" s="331"/>
      <c r="UMY256" s="328"/>
      <c r="UMZ256" s="320"/>
      <c r="UNA256" s="330"/>
      <c r="UNB256" s="331"/>
      <c r="UNC256" s="328"/>
      <c r="UND256" s="320"/>
      <c r="UNE256" s="330"/>
      <c r="UNF256" s="331"/>
      <c r="UNG256" s="328"/>
      <c r="UNH256" s="320"/>
      <c r="UNI256" s="330"/>
      <c r="UNJ256" s="331"/>
      <c r="UNK256" s="328"/>
      <c r="UNL256" s="320"/>
      <c r="UNM256" s="330"/>
      <c r="UNN256" s="331"/>
      <c r="UNO256" s="328"/>
      <c r="UNP256" s="320"/>
      <c r="UNQ256" s="330"/>
      <c r="UNR256" s="331"/>
      <c r="UNS256" s="328"/>
      <c r="UNT256" s="320"/>
      <c r="UNU256" s="330"/>
      <c r="UNV256" s="331"/>
      <c r="UNW256" s="328"/>
      <c r="UNX256" s="320"/>
      <c r="UNY256" s="330"/>
      <c r="UNZ256" s="331"/>
      <c r="UOA256" s="328"/>
      <c r="UOB256" s="320"/>
      <c r="UOC256" s="330"/>
      <c r="UOD256" s="331"/>
      <c r="UOE256" s="328"/>
      <c r="UOF256" s="320"/>
      <c r="UOG256" s="330"/>
      <c r="UOH256" s="331"/>
      <c r="UOI256" s="328"/>
      <c r="UOJ256" s="320"/>
      <c r="UOK256" s="330"/>
      <c r="UOL256" s="331"/>
      <c r="UOM256" s="328"/>
      <c r="UON256" s="320"/>
      <c r="UOO256" s="330"/>
      <c r="UOP256" s="331"/>
      <c r="UOQ256" s="328"/>
      <c r="UOR256" s="320"/>
      <c r="UOS256" s="330"/>
      <c r="UOT256" s="331"/>
      <c r="UOU256" s="328"/>
      <c r="UOV256" s="320"/>
      <c r="UOW256" s="330"/>
      <c r="UOX256" s="331"/>
      <c r="UOY256" s="328"/>
      <c r="UOZ256" s="320"/>
      <c r="UPA256" s="330"/>
      <c r="UPB256" s="331"/>
      <c r="UPC256" s="328"/>
      <c r="UPD256" s="320"/>
      <c r="UPE256" s="330"/>
      <c r="UPF256" s="331"/>
      <c r="UPG256" s="328"/>
      <c r="UPH256" s="320"/>
      <c r="UPI256" s="330"/>
      <c r="UPJ256" s="331"/>
      <c r="UPK256" s="328"/>
      <c r="UPL256" s="320"/>
      <c r="UPM256" s="330"/>
      <c r="UPN256" s="331"/>
      <c r="UPO256" s="328"/>
      <c r="UPP256" s="320"/>
      <c r="UPQ256" s="330"/>
      <c r="UPR256" s="331"/>
      <c r="UPS256" s="328"/>
      <c r="UPT256" s="320"/>
      <c r="UPU256" s="330"/>
      <c r="UPV256" s="331"/>
      <c r="UPW256" s="328"/>
      <c r="UPX256" s="320"/>
      <c r="UPY256" s="330"/>
      <c r="UPZ256" s="331"/>
      <c r="UQA256" s="328"/>
      <c r="UQB256" s="320"/>
      <c r="UQC256" s="330"/>
      <c r="UQD256" s="331"/>
      <c r="UQE256" s="328"/>
      <c r="UQF256" s="320"/>
      <c r="UQG256" s="330"/>
      <c r="UQH256" s="331"/>
      <c r="UQI256" s="328"/>
      <c r="UQJ256" s="320"/>
      <c r="UQK256" s="330"/>
      <c r="UQL256" s="331"/>
      <c r="UQM256" s="328"/>
      <c r="UQN256" s="320"/>
      <c r="UQO256" s="330"/>
      <c r="UQP256" s="331"/>
      <c r="UQQ256" s="328"/>
      <c r="UQR256" s="320"/>
      <c r="UQS256" s="330"/>
      <c r="UQT256" s="331"/>
      <c r="UQU256" s="328"/>
      <c r="UQV256" s="320"/>
      <c r="UQW256" s="330"/>
      <c r="UQX256" s="331"/>
      <c r="UQY256" s="328"/>
      <c r="UQZ256" s="320"/>
      <c r="URA256" s="330"/>
      <c r="URB256" s="331"/>
      <c r="URC256" s="328"/>
      <c r="URD256" s="320"/>
      <c r="URE256" s="330"/>
      <c r="URF256" s="331"/>
      <c r="URG256" s="328"/>
      <c r="URH256" s="320"/>
      <c r="URI256" s="330"/>
      <c r="URJ256" s="331"/>
      <c r="URK256" s="328"/>
      <c r="URL256" s="320"/>
      <c r="URM256" s="330"/>
      <c r="URN256" s="331"/>
      <c r="URO256" s="328"/>
      <c r="URP256" s="320"/>
      <c r="URQ256" s="330"/>
      <c r="URR256" s="331"/>
      <c r="URS256" s="328"/>
      <c r="URT256" s="320"/>
      <c r="URU256" s="330"/>
      <c r="URV256" s="331"/>
      <c r="URW256" s="328"/>
      <c r="URX256" s="320"/>
      <c r="URY256" s="330"/>
      <c r="URZ256" s="331"/>
      <c r="USA256" s="328"/>
      <c r="USB256" s="320"/>
      <c r="USC256" s="330"/>
      <c r="USD256" s="331"/>
      <c r="USE256" s="328"/>
      <c r="USF256" s="320"/>
      <c r="USG256" s="330"/>
      <c r="USH256" s="331"/>
      <c r="USI256" s="328"/>
      <c r="USJ256" s="320"/>
      <c r="USK256" s="330"/>
      <c r="USL256" s="331"/>
      <c r="USM256" s="328"/>
      <c r="USN256" s="320"/>
      <c r="USO256" s="330"/>
      <c r="USP256" s="331"/>
      <c r="USQ256" s="328"/>
      <c r="USR256" s="320"/>
      <c r="USS256" s="330"/>
      <c r="UST256" s="331"/>
      <c r="USU256" s="328"/>
      <c r="USV256" s="320"/>
      <c r="USW256" s="330"/>
      <c r="USX256" s="331"/>
      <c r="USY256" s="328"/>
      <c r="USZ256" s="320"/>
      <c r="UTA256" s="330"/>
      <c r="UTB256" s="331"/>
      <c r="UTC256" s="328"/>
      <c r="UTD256" s="320"/>
      <c r="UTE256" s="330"/>
      <c r="UTF256" s="331"/>
      <c r="UTG256" s="328"/>
      <c r="UTH256" s="320"/>
      <c r="UTI256" s="330"/>
      <c r="UTJ256" s="331"/>
      <c r="UTK256" s="328"/>
      <c r="UTL256" s="320"/>
      <c r="UTM256" s="330"/>
      <c r="UTN256" s="331"/>
      <c r="UTO256" s="328"/>
      <c r="UTP256" s="320"/>
      <c r="UTQ256" s="330"/>
      <c r="UTR256" s="331"/>
      <c r="UTS256" s="328"/>
      <c r="UTT256" s="320"/>
      <c r="UTU256" s="330"/>
      <c r="UTV256" s="331"/>
      <c r="UTW256" s="328"/>
      <c r="UTX256" s="320"/>
      <c r="UTY256" s="330"/>
      <c r="UTZ256" s="331"/>
      <c r="UUA256" s="328"/>
      <c r="UUB256" s="320"/>
      <c r="UUC256" s="330"/>
      <c r="UUD256" s="331"/>
      <c r="UUE256" s="328"/>
      <c r="UUF256" s="320"/>
      <c r="UUG256" s="330"/>
      <c r="UUH256" s="331"/>
      <c r="UUI256" s="328"/>
      <c r="UUJ256" s="320"/>
      <c r="UUK256" s="330"/>
      <c r="UUL256" s="331"/>
      <c r="UUM256" s="328"/>
      <c r="UUN256" s="320"/>
      <c r="UUO256" s="330"/>
      <c r="UUP256" s="331"/>
      <c r="UUQ256" s="328"/>
      <c r="UUR256" s="320"/>
      <c r="UUS256" s="330"/>
      <c r="UUT256" s="331"/>
      <c r="UUU256" s="328"/>
      <c r="UUV256" s="320"/>
      <c r="UUW256" s="330"/>
      <c r="UUX256" s="331"/>
      <c r="UUY256" s="328"/>
      <c r="UUZ256" s="320"/>
      <c r="UVA256" s="330"/>
      <c r="UVB256" s="331"/>
      <c r="UVC256" s="328"/>
      <c r="UVD256" s="320"/>
      <c r="UVE256" s="330"/>
      <c r="UVF256" s="331"/>
      <c r="UVG256" s="328"/>
      <c r="UVH256" s="320"/>
      <c r="UVI256" s="330"/>
      <c r="UVJ256" s="331"/>
      <c r="UVK256" s="328"/>
      <c r="UVL256" s="320"/>
      <c r="UVM256" s="330"/>
      <c r="UVN256" s="331"/>
      <c r="UVO256" s="328"/>
      <c r="UVP256" s="320"/>
      <c r="UVQ256" s="330"/>
      <c r="UVR256" s="331"/>
      <c r="UVS256" s="328"/>
      <c r="UVT256" s="320"/>
      <c r="UVU256" s="330"/>
      <c r="UVV256" s="331"/>
      <c r="UVW256" s="328"/>
      <c r="UVX256" s="320"/>
      <c r="UVY256" s="330"/>
      <c r="UVZ256" s="331"/>
      <c r="UWA256" s="328"/>
      <c r="UWB256" s="320"/>
      <c r="UWC256" s="330"/>
      <c r="UWD256" s="331"/>
      <c r="UWE256" s="328"/>
      <c r="UWF256" s="320"/>
      <c r="UWG256" s="330"/>
      <c r="UWH256" s="331"/>
      <c r="UWI256" s="328"/>
      <c r="UWJ256" s="320"/>
      <c r="UWK256" s="330"/>
      <c r="UWL256" s="331"/>
      <c r="UWM256" s="328"/>
      <c r="UWN256" s="320"/>
      <c r="UWO256" s="330"/>
      <c r="UWP256" s="331"/>
      <c r="UWQ256" s="328"/>
      <c r="UWR256" s="320"/>
      <c r="UWS256" s="330"/>
      <c r="UWT256" s="331"/>
      <c r="UWU256" s="328"/>
      <c r="UWV256" s="320"/>
      <c r="UWW256" s="330"/>
      <c r="UWX256" s="331"/>
      <c r="UWY256" s="328"/>
      <c r="UWZ256" s="320"/>
      <c r="UXA256" s="330"/>
      <c r="UXB256" s="331"/>
      <c r="UXC256" s="328"/>
      <c r="UXD256" s="320"/>
      <c r="UXE256" s="330"/>
      <c r="UXF256" s="331"/>
      <c r="UXG256" s="328"/>
      <c r="UXH256" s="320"/>
      <c r="UXI256" s="330"/>
      <c r="UXJ256" s="331"/>
      <c r="UXK256" s="328"/>
      <c r="UXL256" s="320"/>
      <c r="UXM256" s="330"/>
      <c r="UXN256" s="331"/>
      <c r="UXO256" s="328"/>
      <c r="UXP256" s="320"/>
      <c r="UXQ256" s="330"/>
      <c r="UXR256" s="331"/>
      <c r="UXS256" s="328"/>
      <c r="UXT256" s="320"/>
      <c r="UXU256" s="330"/>
      <c r="UXV256" s="331"/>
      <c r="UXW256" s="328"/>
      <c r="UXX256" s="320"/>
      <c r="UXY256" s="330"/>
      <c r="UXZ256" s="331"/>
      <c r="UYA256" s="328"/>
      <c r="UYB256" s="320"/>
      <c r="UYC256" s="330"/>
      <c r="UYD256" s="331"/>
      <c r="UYE256" s="328"/>
      <c r="UYF256" s="320"/>
      <c r="UYG256" s="330"/>
      <c r="UYH256" s="331"/>
      <c r="UYI256" s="328"/>
      <c r="UYJ256" s="320"/>
      <c r="UYK256" s="330"/>
      <c r="UYL256" s="331"/>
      <c r="UYM256" s="328"/>
      <c r="UYN256" s="320"/>
      <c r="UYO256" s="330"/>
      <c r="UYP256" s="331"/>
      <c r="UYQ256" s="328"/>
      <c r="UYR256" s="320"/>
      <c r="UYS256" s="330"/>
      <c r="UYT256" s="331"/>
      <c r="UYU256" s="328"/>
      <c r="UYV256" s="320"/>
      <c r="UYW256" s="330"/>
      <c r="UYX256" s="331"/>
      <c r="UYY256" s="328"/>
      <c r="UYZ256" s="320"/>
      <c r="UZA256" s="330"/>
      <c r="UZB256" s="331"/>
      <c r="UZC256" s="328"/>
      <c r="UZD256" s="320"/>
      <c r="UZE256" s="330"/>
      <c r="UZF256" s="331"/>
      <c r="UZG256" s="328"/>
      <c r="UZH256" s="320"/>
      <c r="UZI256" s="330"/>
      <c r="UZJ256" s="331"/>
      <c r="UZK256" s="328"/>
      <c r="UZL256" s="320"/>
      <c r="UZM256" s="330"/>
      <c r="UZN256" s="331"/>
      <c r="UZO256" s="328"/>
      <c r="UZP256" s="320"/>
      <c r="UZQ256" s="330"/>
      <c r="UZR256" s="331"/>
      <c r="UZS256" s="328"/>
      <c r="UZT256" s="320"/>
      <c r="UZU256" s="330"/>
      <c r="UZV256" s="331"/>
      <c r="UZW256" s="328"/>
      <c r="UZX256" s="320"/>
      <c r="UZY256" s="330"/>
      <c r="UZZ256" s="331"/>
      <c r="VAA256" s="328"/>
      <c r="VAB256" s="320"/>
      <c r="VAC256" s="330"/>
      <c r="VAD256" s="331"/>
      <c r="VAE256" s="328"/>
      <c r="VAF256" s="320"/>
      <c r="VAG256" s="330"/>
      <c r="VAH256" s="331"/>
      <c r="VAI256" s="328"/>
      <c r="VAJ256" s="320"/>
      <c r="VAK256" s="330"/>
      <c r="VAL256" s="331"/>
      <c r="VAM256" s="328"/>
      <c r="VAN256" s="320"/>
      <c r="VAO256" s="330"/>
      <c r="VAP256" s="331"/>
      <c r="VAQ256" s="328"/>
      <c r="VAR256" s="320"/>
      <c r="VAS256" s="330"/>
      <c r="VAT256" s="331"/>
      <c r="VAU256" s="328"/>
      <c r="VAV256" s="320"/>
      <c r="VAW256" s="330"/>
      <c r="VAX256" s="331"/>
      <c r="VAY256" s="328"/>
      <c r="VAZ256" s="320"/>
      <c r="VBA256" s="330"/>
      <c r="VBB256" s="331"/>
      <c r="VBC256" s="328"/>
      <c r="VBD256" s="320"/>
      <c r="VBE256" s="330"/>
      <c r="VBF256" s="331"/>
      <c r="VBG256" s="328"/>
      <c r="VBH256" s="320"/>
      <c r="VBI256" s="330"/>
      <c r="VBJ256" s="331"/>
      <c r="VBK256" s="328"/>
      <c r="VBL256" s="320"/>
      <c r="VBM256" s="330"/>
      <c r="VBN256" s="331"/>
      <c r="VBO256" s="328"/>
      <c r="VBP256" s="320"/>
      <c r="VBQ256" s="330"/>
      <c r="VBR256" s="331"/>
      <c r="VBS256" s="328"/>
      <c r="VBT256" s="320"/>
      <c r="VBU256" s="330"/>
      <c r="VBV256" s="331"/>
      <c r="VBW256" s="328"/>
      <c r="VBX256" s="320"/>
      <c r="VBY256" s="330"/>
      <c r="VBZ256" s="331"/>
      <c r="VCA256" s="328"/>
      <c r="VCB256" s="320"/>
      <c r="VCC256" s="330"/>
      <c r="VCD256" s="331"/>
      <c r="VCE256" s="328"/>
      <c r="VCF256" s="320"/>
      <c r="VCG256" s="330"/>
      <c r="VCH256" s="331"/>
      <c r="VCI256" s="328"/>
      <c r="VCJ256" s="320"/>
      <c r="VCK256" s="330"/>
      <c r="VCL256" s="331"/>
      <c r="VCM256" s="328"/>
      <c r="VCN256" s="320"/>
      <c r="VCO256" s="330"/>
      <c r="VCP256" s="331"/>
      <c r="VCQ256" s="328"/>
      <c r="VCR256" s="320"/>
      <c r="VCS256" s="330"/>
      <c r="VCT256" s="331"/>
      <c r="VCU256" s="328"/>
      <c r="VCV256" s="320"/>
      <c r="VCW256" s="330"/>
      <c r="VCX256" s="331"/>
      <c r="VCY256" s="328"/>
      <c r="VCZ256" s="320"/>
      <c r="VDA256" s="330"/>
      <c r="VDB256" s="331"/>
      <c r="VDC256" s="328"/>
      <c r="VDD256" s="320"/>
      <c r="VDE256" s="330"/>
      <c r="VDF256" s="331"/>
      <c r="VDG256" s="328"/>
      <c r="VDH256" s="320"/>
      <c r="VDI256" s="330"/>
      <c r="VDJ256" s="331"/>
      <c r="VDK256" s="328"/>
      <c r="VDL256" s="320"/>
      <c r="VDM256" s="330"/>
      <c r="VDN256" s="331"/>
      <c r="VDO256" s="328"/>
      <c r="VDP256" s="320"/>
      <c r="VDQ256" s="330"/>
      <c r="VDR256" s="331"/>
      <c r="VDS256" s="328"/>
      <c r="VDT256" s="320"/>
      <c r="VDU256" s="330"/>
      <c r="VDV256" s="331"/>
      <c r="VDW256" s="328"/>
      <c r="VDX256" s="320"/>
      <c r="VDY256" s="330"/>
      <c r="VDZ256" s="331"/>
      <c r="VEA256" s="328"/>
      <c r="VEB256" s="320"/>
      <c r="VEC256" s="330"/>
      <c r="VED256" s="331"/>
      <c r="VEE256" s="328"/>
      <c r="VEF256" s="320"/>
      <c r="VEG256" s="330"/>
      <c r="VEH256" s="331"/>
      <c r="VEI256" s="328"/>
      <c r="VEJ256" s="320"/>
      <c r="VEK256" s="330"/>
      <c r="VEL256" s="331"/>
      <c r="VEM256" s="328"/>
      <c r="VEN256" s="320"/>
      <c r="VEO256" s="330"/>
      <c r="VEP256" s="331"/>
      <c r="VEQ256" s="328"/>
      <c r="VER256" s="320"/>
      <c r="VES256" s="330"/>
      <c r="VET256" s="331"/>
      <c r="VEU256" s="328"/>
      <c r="VEV256" s="320"/>
      <c r="VEW256" s="330"/>
      <c r="VEX256" s="331"/>
      <c r="VEY256" s="328"/>
      <c r="VEZ256" s="320"/>
      <c r="VFA256" s="330"/>
      <c r="VFB256" s="331"/>
      <c r="VFC256" s="328"/>
      <c r="VFD256" s="320"/>
      <c r="VFE256" s="330"/>
      <c r="VFF256" s="331"/>
      <c r="VFG256" s="328"/>
      <c r="VFH256" s="320"/>
      <c r="VFI256" s="330"/>
      <c r="VFJ256" s="331"/>
      <c r="VFK256" s="328"/>
      <c r="VFL256" s="320"/>
      <c r="VFM256" s="330"/>
      <c r="VFN256" s="331"/>
      <c r="VFO256" s="328"/>
      <c r="VFP256" s="320"/>
      <c r="VFQ256" s="330"/>
      <c r="VFR256" s="331"/>
      <c r="VFS256" s="328"/>
      <c r="VFT256" s="320"/>
      <c r="VFU256" s="330"/>
      <c r="VFV256" s="331"/>
      <c r="VFW256" s="328"/>
      <c r="VFX256" s="320"/>
      <c r="VFY256" s="330"/>
      <c r="VFZ256" s="331"/>
      <c r="VGA256" s="328"/>
      <c r="VGB256" s="320"/>
      <c r="VGC256" s="330"/>
      <c r="VGD256" s="331"/>
      <c r="VGE256" s="328"/>
      <c r="VGF256" s="320"/>
      <c r="VGG256" s="330"/>
      <c r="VGH256" s="331"/>
      <c r="VGI256" s="328"/>
      <c r="VGJ256" s="320"/>
      <c r="VGK256" s="330"/>
      <c r="VGL256" s="331"/>
      <c r="VGM256" s="328"/>
      <c r="VGN256" s="320"/>
      <c r="VGO256" s="330"/>
      <c r="VGP256" s="331"/>
      <c r="VGQ256" s="328"/>
      <c r="VGR256" s="320"/>
      <c r="VGS256" s="330"/>
      <c r="VGT256" s="331"/>
      <c r="VGU256" s="328"/>
      <c r="VGV256" s="320"/>
      <c r="VGW256" s="330"/>
      <c r="VGX256" s="331"/>
      <c r="VGY256" s="328"/>
      <c r="VGZ256" s="320"/>
      <c r="VHA256" s="330"/>
      <c r="VHB256" s="331"/>
      <c r="VHC256" s="328"/>
      <c r="VHD256" s="320"/>
      <c r="VHE256" s="330"/>
      <c r="VHF256" s="331"/>
      <c r="VHG256" s="328"/>
      <c r="VHH256" s="320"/>
      <c r="VHI256" s="330"/>
      <c r="VHJ256" s="331"/>
      <c r="VHK256" s="328"/>
      <c r="VHL256" s="320"/>
      <c r="VHM256" s="330"/>
      <c r="VHN256" s="331"/>
      <c r="VHO256" s="328"/>
      <c r="VHP256" s="320"/>
      <c r="VHQ256" s="330"/>
      <c r="VHR256" s="331"/>
      <c r="VHS256" s="328"/>
      <c r="VHT256" s="320"/>
      <c r="VHU256" s="330"/>
      <c r="VHV256" s="331"/>
      <c r="VHW256" s="328"/>
      <c r="VHX256" s="320"/>
      <c r="VHY256" s="330"/>
      <c r="VHZ256" s="331"/>
      <c r="VIA256" s="328"/>
      <c r="VIB256" s="320"/>
      <c r="VIC256" s="330"/>
      <c r="VID256" s="331"/>
      <c r="VIE256" s="328"/>
      <c r="VIF256" s="320"/>
      <c r="VIG256" s="330"/>
      <c r="VIH256" s="331"/>
      <c r="VII256" s="328"/>
      <c r="VIJ256" s="320"/>
      <c r="VIK256" s="330"/>
      <c r="VIL256" s="331"/>
      <c r="VIM256" s="328"/>
      <c r="VIN256" s="320"/>
      <c r="VIO256" s="330"/>
      <c r="VIP256" s="331"/>
      <c r="VIQ256" s="328"/>
      <c r="VIR256" s="320"/>
      <c r="VIS256" s="330"/>
      <c r="VIT256" s="331"/>
      <c r="VIU256" s="328"/>
      <c r="VIV256" s="320"/>
      <c r="VIW256" s="330"/>
      <c r="VIX256" s="331"/>
      <c r="VIY256" s="328"/>
      <c r="VIZ256" s="320"/>
      <c r="VJA256" s="330"/>
      <c r="VJB256" s="331"/>
      <c r="VJC256" s="328"/>
      <c r="VJD256" s="320"/>
      <c r="VJE256" s="330"/>
      <c r="VJF256" s="331"/>
      <c r="VJG256" s="328"/>
      <c r="VJH256" s="320"/>
      <c r="VJI256" s="330"/>
      <c r="VJJ256" s="331"/>
      <c r="VJK256" s="328"/>
      <c r="VJL256" s="320"/>
      <c r="VJM256" s="330"/>
      <c r="VJN256" s="331"/>
      <c r="VJO256" s="328"/>
      <c r="VJP256" s="320"/>
      <c r="VJQ256" s="330"/>
      <c r="VJR256" s="331"/>
      <c r="VJS256" s="328"/>
      <c r="VJT256" s="320"/>
      <c r="VJU256" s="330"/>
      <c r="VJV256" s="331"/>
      <c r="VJW256" s="328"/>
      <c r="VJX256" s="320"/>
      <c r="VJY256" s="330"/>
      <c r="VJZ256" s="331"/>
      <c r="VKA256" s="328"/>
      <c r="VKB256" s="320"/>
      <c r="VKC256" s="330"/>
      <c r="VKD256" s="331"/>
      <c r="VKE256" s="328"/>
      <c r="VKF256" s="320"/>
      <c r="VKG256" s="330"/>
      <c r="VKH256" s="331"/>
      <c r="VKI256" s="328"/>
      <c r="VKJ256" s="320"/>
      <c r="VKK256" s="330"/>
      <c r="VKL256" s="331"/>
      <c r="VKM256" s="328"/>
      <c r="VKN256" s="320"/>
      <c r="VKO256" s="330"/>
      <c r="VKP256" s="331"/>
      <c r="VKQ256" s="328"/>
      <c r="VKR256" s="320"/>
      <c r="VKS256" s="330"/>
      <c r="VKT256" s="331"/>
      <c r="VKU256" s="328"/>
      <c r="VKV256" s="320"/>
      <c r="VKW256" s="330"/>
      <c r="VKX256" s="331"/>
      <c r="VKY256" s="328"/>
      <c r="VKZ256" s="320"/>
      <c r="VLA256" s="330"/>
      <c r="VLB256" s="331"/>
      <c r="VLC256" s="328"/>
      <c r="VLD256" s="320"/>
      <c r="VLE256" s="330"/>
      <c r="VLF256" s="331"/>
      <c r="VLG256" s="328"/>
      <c r="VLH256" s="320"/>
      <c r="VLI256" s="330"/>
      <c r="VLJ256" s="331"/>
      <c r="VLK256" s="328"/>
      <c r="VLL256" s="320"/>
      <c r="VLM256" s="330"/>
      <c r="VLN256" s="331"/>
      <c r="VLO256" s="328"/>
      <c r="VLP256" s="320"/>
      <c r="VLQ256" s="330"/>
      <c r="VLR256" s="331"/>
      <c r="VLS256" s="328"/>
      <c r="VLT256" s="320"/>
      <c r="VLU256" s="330"/>
      <c r="VLV256" s="331"/>
      <c r="VLW256" s="328"/>
      <c r="VLX256" s="320"/>
      <c r="VLY256" s="330"/>
      <c r="VLZ256" s="331"/>
      <c r="VMA256" s="328"/>
      <c r="VMB256" s="320"/>
      <c r="VMC256" s="330"/>
      <c r="VMD256" s="331"/>
      <c r="VME256" s="328"/>
      <c r="VMF256" s="320"/>
      <c r="VMG256" s="330"/>
      <c r="VMH256" s="331"/>
      <c r="VMI256" s="328"/>
      <c r="VMJ256" s="320"/>
      <c r="VMK256" s="330"/>
      <c r="VML256" s="331"/>
      <c r="VMM256" s="328"/>
      <c r="VMN256" s="320"/>
      <c r="VMO256" s="330"/>
      <c r="VMP256" s="331"/>
      <c r="VMQ256" s="328"/>
      <c r="VMR256" s="320"/>
      <c r="VMS256" s="330"/>
      <c r="VMT256" s="331"/>
      <c r="VMU256" s="328"/>
      <c r="VMV256" s="320"/>
      <c r="VMW256" s="330"/>
      <c r="VMX256" s="331"/>
      <c r="VMY256" s="328"/>
      <c r="VMZ256" s="320"/>
      <c r="VNA256" s="330"/>
      <c r="VNB256" s="331"/>
      <c r="VNC256" s="328"/>
      <c r="VND256" s="320"/>
      <c r="VNE256" s="330"/>
      <c r="VNF256" s="331"/>
      <c r="VNG256" s="328"/>
      <c r="VNH256" s="320"/>
      <c r="VNI256" s="330"/>
      <c r="VNJ256" s="331"/>
      <c r="VNK256" s="328"/>
      <c r="VNL256" s="320"/>
      <c r="VNM256" s="330"/>
      <c r="VNN256" s="331"/>
      <c r="VNO256" s="328"/>
      <c r="VNP256" s="320"/>
      <c r="VNQ256" s="330"/>
      <c r="VNR256" s="331"/>
      <c r="VNS256" s="328"/>
      <c r="VNT256" s="320"/>
      <c r="VNU256" s="330"/>
      <c r="VNV256" s="331"/>
      <c r="VNW256" s="328"/>
      <c r="VNX256" s="320"/>
      <c r="VNY256" s="330"/>
      <c r="VNZ256" s="331"/>
      <c r="VOA256" s="328"/>
      <c r="VOB256" s="320"/>
      <c r="VOC256" s="330"/>
      <c r="VOD256" s="331"/>
      <c r="VOE256" s="328"/>
      <c r="VOF256" s="320"/>
      <c r="VOG256" s="330"/>
      <c r="VOH256" s="331"/>
      <c r="VOI256" s="328"/>
      <c r="VOJ256" s="320"/>
      <c r="VOK256" s="330"/>
      <c r="VOL256" s="331"/>
      <c r="VOM256" s="328"/>
      <c r="VON256" s="320"/>
      <c r="VOO256" s="330"/>
      <c r="VOP256" s="331"/>
      <c r="VOQ256" s="328"/>
      <c r="VOR256" s="320"/>
      <c r="VOS256" s="330"/>
      <c r="VOT256" s="331"/>
      <c r="VOU256" s="328"/>
      <c r="VOV256" s="320"/>
      <c r="VOW256" s="330"/>
      <c r="VOX256" s="331"/>
      <c r="VOY256" s="328"/>
      <c r="VOZ256" s="320"/>
      <c r="VPA256" s="330"/>
      <c r="VPB256" s="331"/>
      <c r="VPC256" s="328"/>
      <c r="VPD256" s="320"/>
      <c r="VPE256" s="330"/>
      <c r="VPF256" s="331"/>
      <c r="VPG256" s="328"/>
      <c r="VPH256" s="320"/>
      <c r="VPI256" s="330"/>
      <c r="VPJ256" s="331"/>
      <c r="VPK256" s="328"/>
      <c r="VPL256" s="320"/>
      <c r="VPM256" s="330"/>
      <c r="VPN256" s="331"/>
      <c r="VPO256" s="328"/>
      <c r="VPP256" s="320"/>
      <c r="VPQ256" s="330"/>
      <c r="VPR256" s="331"/>
      <c r="VPS256" s="328"/>
      <c r="VPT256" s="320"/>
      <c r="VPU256" s="330"/>
      <c r="VPV256" s="331"/>
      <c r="VPW256" s="328"/>
      <c r="VPX256" s="320"/>
      <c r="VPY256" s="330"/>
      <c r="VPZ256" s="331"/>
      <c r="VQA256" s="328"/>
      <c r="VQB256" s="320"/>
      <c r="VQC256" s="330"/>
      <c r="VQD256" s="331"/>
      <c r="VQE256" s="328"/>
      <c r="VQF256" s="320"/>
      <c r="VQG256" s="330"/>
      <c r="VQH256" s="331"/>
      <c r="VQI256" s="328"/>
      <c r="VQJ256" s="320"/>
      <c r="VQK256" s="330"/>
      <c r="VQL256" s="331"/>
      <c r="VQM256" s="328"/>
      <c r="VQN256" s="320"/>
      <c r="VQO256" s="330"/>
      <c r="VQP256" s="331"/>
      <c r="VQQ256" s="328"/>
      <c r="VQR256" s="320"/>
      <c r="VQS256" s="330"/>
      <c r="VQT256" s="331"/>
      <c r="VQU256" s="328"/>
      <c r="VQV256" s="320"/>
      <c r="VQW256" s="330"/>
      <c r="VQX256" s="331"/>
      <c r="VQY256" s="328"/>
      <c r="VQZ256" s="320"/>
      <c r="VRA256" s="330"/>
      <c r="VRB256" s="331"/>
      <c r="VRC256" s="328"/>
      <c r="VRD256" s="320"/>
      <c r="VRE256" s="330"/>
      <c r="VRF256" s="331"/>
      <c r="VRG256" s="328"/>
      <c r="VRH256" s="320"/>
      <c r="VRI256" s="330"/>
      <c r="VRJ256" s="331"/>
      <c r="VRK256" s="328"/>
      <c r="VRL256" s="320"/>
      <c r="VRM256" s="330"/>
      <c r="VRN256" s="331"/>
      <c r="VRO256" s="328"/>
      <c r="VRP256" s="320"/>
      <c r="VRQ256" s="330"/>
      <c r="VRR256" s="331"/>
      <c r="VRS256" s="328"/>
      <c r="VRT256" s="320"/>
      <c r="VRU256" s="330"/>
      <c r="VRV256" s="331"/>
      <c r="VRW256" s="328"/>
      <c r="VRX256" s="320"/>
      <c r="VRY256" s="330"/>
      <c r="VRZ256" s="331"/>
      <c r="VSA256" s="328"/>
      <c r="VSB256" s="320"/>
      <c r="VSC256" s="330"/>
      <c r="VSD256" s="331"/>
      <c r="VSE256" s="328"/>
      <c r="VSF256" s="320"/>
      <c r="VSG256" s="330"/>
      <c r="VSH256" s="331"/>
      <c r="VSI256" s="328"/>
      <c r="VSJ256" s="320"/>
      <c r="VSK256" s="330"/>
      <c r="VSL256" s="331"/>
      <c r="VSM256" s="328"/>
      <c r="VSN256" s="320"/>
      <c r="VSO256" s="330"/>
      <c r="VSP256" s="331"/>
      <c r="VSQ256" s="328"/>
      <c r="VSR256" s="320"/>
      <c r="VSS256" s="330"/>
      <c r="VST256" s="331"/>
      <c r="VSU256" s="328"/>
      <c r="VSV256" s="320"/>
      <c r="VSW256" s="330"/>
      <c r="VSX256" s="331"/>
      <c r="VSY256" s="328"/>
      <c r="VSZ256" s="320"/>
      <c r="VTA256" s="330"/>
      <c r="VTB256" s="331"/>
      <c r="VTC256" s="328"/>
      <c r="VTD256" s="320"/>
      <c r="VTE256" s="330"/>
      <c r="VTF256" s="331"/>
      <c r="VTG256" s="328"/>
      <c r="VTH256" s="320"/>
      <c r="VTI256" s="330"/>
      <c r="VTJ256" s="331"/>
      <c r="VTK256" s="328"/>
      <c r="VTL256" s="320"/>
      <c r="VTM256" s="330"/>
      <c r="VTN256" s="331"/>
      <c r="VTO256" s="328"/>
      <c r="VTP256" s="320"/>
      <c r="VTQ256" s="330"/>
      <c r="VTR256" s="331"/>
      <c r="VTS256" s="328"/>
      <c r="VTT256" s="320"/>
      <c r="VTU256" s="330"/>
      <c r="VTV256" s="331"/>
      <c r="VTW256" s="328"/>
      <c r="VTX256" s="320"/>
      <c r="VTY256" s="330"/>
      <c r="VTZ256" s="331"/>
      <c r="VUA256" s="328"/>
      <c r="VUB256" s="320"/>
      <c r="VUC256" s="330"/>
      <c r="VUD256" s="331"/>
      <c r="VUE256" s="328"/>
      <c r="VUF256" s="320"/>
      <c r="VUG256" s="330"/>
      <c r="VUH256" s="331"/>
      <c r="VUI256" s="328"/>
      <c r="VUJ256" s="320"/>
      <c r="VUK256" s="330"/>
      <c r="VUL256" s="331"/>
      <c r="VUM256" s="328"/>
      <c r="VUN256" s="320"/>
      <c r="VUO256" s="330"/>
      <c r="VUP256" s="331"/>
      <c r="VUQ256" s="328"/>
      <c r="VUR256" s="320"/>
      <c r="VUS256" s="330"/>
      <c r="VUT256" s="331"/>
      <c r="VUU256" s="328"/>
      <c r="VUV256" s="320"/>
      <c r="VUW256" s="330"/>
      <c r="VUX256" s="331"/>
      <c r="VUY256" s="328"/>
      <c r="VUZ256" s="320"/>
      <c r="VVA256" s="330"/>
      <c r="VVB256" s="331"/>
      <c r="VVC256" s="328"/>
      <c r="VVD256" s="320"/>
      <c r="VVE256" s="330"/>
      <c r="VVF256" s="331"/>
      <c r="VVG256" s="328"/>
      <c r="VVH256" s="320"/>
      <c r="VVI256" s="330"/>
      <c r="VVJ256" s="331"/>
      <c r="VVK256" s="328"/>
      <c r="VVL256" s="320"/>
      <c r="VVM256" s="330"/>
      <c r="VVN256" s="331"/>
      <c r="VVO256" s="328"/>
      <c r="VVP256" s="320"/>
      <c r="VVQ256" s="330"/>
      <c r="VVR256" s="331"/>
      <c r="VVS256" s="328"/>
      <c r="VVT256" s="320"/>
      <c r="VVU256" s="330"/>
      <c r="VVV256" s="331"/>
      <c r="VVW256" s="328"/>
      <c r="VVX256" s="320"/>
      <c r="VVY256" s="330"/>
      <c r="VVZ256" s="331"/>
      <c r="VWA256" s="328"/>
      <c r="VWB256" s="320"/>
      <c r="VWC256" s="330"/>
      <c r="VWD256" s="331"/>
      <c r="VWE256" s="328"/>
      <c r="VWF256" s="320"/>
      <c r="VWG256" s="330"/>
      <c r="VWH256" s="331"/>
      <c r="VWI256" s="328"/>
      <c r="VWJ256" s="320"/>
      <c r="VWK256" s="330"/>
      <c r="VWL256" s="331"/>
      <c r="VWM256" s="328"/>
      <c r="VWN256" s="320"/>
      <c r="VWO256" s="330"/>
      <c r="VWP256" s="331"/>
      <c r="VWQ256" s="328"/>
      <c r="VWR256" s="320"/>
      <c r="VWS256" s="330"/>
      <c r="VWT256" s="331"/>
      <c r="VWU256" s="328"/>
      <c r="VWV256" s="320"/>
      <c r="VWW256" s="330"/>
      <c r="VWX256" s="331"/>
      <c r="VWY256" s="328"/>
      <c r="VWZ256" s="320"/>
      <c r="VXA256" s="330"/>
      <c r="VXB256" s="331"/>
      <c r="VXC256" s="328"/>
      <c r="VXD256" s="320"/>
      <c r="VXE256" s="330"/>
      <c r="VXF256" s="331"/>
      <c r="VXG256" s="328"/>
      <c r="VXH256" s="320"/>
      <c r="VXI256" s="330"/>
      <c r="VXJ256" s="331"/>
      <c r="VXK256" s="328"/>
      <c r="VXL256" s="320"/>
      <c r="VXM256" s="330"/>
      <c r="VXN256" s="331"/>
      <c r="VXO256" s="328"/>
      <c r="VXP256" s="320"/>
      <c r="VXQ256" s="330"/>
      <c r="VXR256" s="331"/>
      <c r="VXS256" s="328"/>
      <c r="VXT256" s="320"/>
      <c r="VXU256" s="330"/>
      <c r="VXV256" s="331"/>
      <c r="VXW256" s="328"/>
      <c r="VXX256" s="320"/>
      <c r="VXY256" s="330"/>
      <c r="VXZ256" s="331"/>
      <c r="VYA256" s="328"/>
      <c r="VYB256" s="320"/>
      <c r="VYC256" s="330"/>
      <c r="VYD256" s="331"/>
      <c r="VYE256" s="328"/>
      <c r="VYF256" s="320"/>
      <c r="VYG256" s="330"/>
      <c r="VYH256" s="331"/>
      <c r="VYI256" s="328"/>
      <c r="VYJ256" s="320"/>
      <c r="VYK256" s="330"/>
      <c r="VYL256" s="331"/>
      <c r="VYM256" s="328"/>
      <c r="VYN256" s="320"/>
      <c r="VYO256" s="330"/>
      <c r="VYP256" s="331"/>
      <c r="VYQ256" s="328"/>
      <c r="VYR256" s="320"/>
      <c r="VYS256" s="330"/>
      <c r="VYT256" s="331"/>
      <c r="VYU256" s="328"/>
      <c r="VYV256" s="320"/>
      <c r="VYW256" s="330"/>
      <c r="VYX256" s="331"/>
      <c r="VYY256" s="328"/>
      <c r="VYZ256" s="320"/>
      <c r="VZA256" s="330"/>
      <c r="VZB256" s="331"/>
      <c r="VZC256" s="328"/>
      <c r="VZD256" s="320"/>
      <c r="VZE256" s="330"/>
      <c r="VZF256" s="331"/>
      <c r="VZG256" s="328"/>
      <c r="VZH256" s="320"/>
      <c r="VZI256" s="330"/>
      <c r="VZJ256" s="331"/>
      <c r="VZK256" s="328"/>
      <c r="VZL256" s="320"/>
      <c r="VZM256" s="330"/>
      <c r="VZN256" s="331"/>
      <c r="VZO256" s="328"/>
      <c r="VZP256" s="320"/>
      <c r="VZQ256" s="330"/>
      <c r="VZR256" s="331"/>
      <c r="VZS256" s="328"/>
      <c r="VZT256" s="320"/>
      <c r="VZU256" s="330"/>
      <c r="VZV256" s="331"/>
      <c r="VZW256" s="328"/>
      <c r="VZX256" s="320"/>
      <c r="VZY256" s="330"/>
      <c r="VZZ256" s="331"/>
      <c r="WAA256" s="328"/>
      <c r="WAB256" s="320"/>
      <c r="WAC256" s="330"/>
      <c r="WAD256" s="331"/>
      <c r="WAE256" s="328"/>
      <c r="WAF256" s="320"/>
      <c r="WAG256" s="330"/>
      <c r="WAH256" s="331"/>
      <c r="WAI256" s="328"/>
      <c r="WAJ256" s="320"/>
      <c r="WAK256" s="330"/>
      <c r="WAL256" s="331"/>
      <c r="WAM256" s="328"/>
      <c r="WAN256" s="320"/>
      <c r="WAO256" s="330"/>
      <c r="WAP256" s="331"/>
      <c r="WAQ256" s="328"/>
      <c r="WAR256" s="320"/>
      <c r="WAS256" s="330"/>
      <c r="WAT256" s="331"/>
      <c r="WAU256" s="328"/>
      <c r="WAV256" s="320"/>
      <c r="WAW256" s="330"/>
      <c r="WAX256" s="331"/>
      <c r="WAY256" s="328"/>
      <c r="WAZ256" s="320"/>
      <c r="WBA256" s="330"/>
      <c r="WBB256" s="331"/>
      <c r="WBC256" s="328"/>
      <c r="WBD256" s="320"/>
      <c r="WBE256" s="330"/>
      <c r="WBF256" s="331"/>
      <c r="WBG256" s="328"/>
      <c r="WBH256" s="320"/>
      <c r="WBI256" s="330"/>
      <c r="WBJ256" s="331"/>
      <c r="WBK256" s="328"/>
      <c r="WBL256" s="320"/>
      <c r="WBM256" s="330"/>
      <c r="WBN256" s="331"/>
      <c r="WBO256" s="328"/>
      <c r="WBP256" s="320"/>
      <c r="WBQ256" s="330"/>
      <c r="WBR256" s="331"/>
      <c r="WBS256" s="328"/>
      <c r="WBT256" s="320"/>
      <c r="WBU256" s="330"/>
      <c r="WBV256" s="331"/>
      <c r="WBW256" s="328"/>
      <c r="WBX256" s="320"/>
      <c r="WBY256" s="330"/>
      <c r="WBZ256" s="331"/>
      <c r="WCA256" s="328"/>
      <c r="WCB256" s="320"/>
      <c r="WCC256" s="330"/>
      <c r="WCD256" s="331"/>
      <c r="WCE256" s="328"/>
      <c r="WCF256" s="320"/>
      <c r="WCG256" s="330"/>
      <c r="WCH256" s="331"/>
      <c r="WCI256" s="328"/>
      <c r="WCJ256" s="320"/>
      <c r="WCK256" s="330"/>
      <c r="WCL256" s="331"/>
      <c r="WCM256" s="328"/>
      <c r="WCN256" s="320"/>
      <c r="WCO256" s="330"/>
      <c r="WCP256" s="331"/>
      <c r="WCQ256" s="328"/>
      <c r="WCR256" s="320"/>
      <c r="WCS256" s="330"/>
      <c r="WCT256" s="331"/>
      <c r="WCU256" s="328"/>
      <c r="WCV256" s="320"/>
      <c r="WCW256" s="330"/>
      <c r="WCX256" s="331"/>
      <c r="WCY256" s="328"/>
      <c r="WCZ256" s="320"/>
      <c r="WDA256" s="330"/>
      <c r="WDB256" s="331"/>
      <c r="WDC256" s="328"/>
      <c r="WDD256" s="320"/>
      <c r="WDE256" s="330"/>
      <c r="WDF256" s="331"/>
      <c r="WDG256" s="328"/>
      <c r="WDH256" s="320"/>
      <c r="WDI256" s="330"/>
      <c r="WDJ256" s="331"/>
      <c r="WDK256" s="328"/>
      <c r="WDL256" s="320"/>
      <c r="WDM256" s="330"/>
      <c r="WDN256" s="331"/>
      <c r="WDO256" s="328"/>
      <c r="WDP256" s="320"/>
      <c r="WDQ256" s="330"/>
      <c r="WDR256" s="331"/>
      <c r="WDS256" s="328"/>
      <c r="WDT256" s="320"/>
      <c r="WDU256" s="330"/>
      <c r="WDV256" s="331"/>
      <c r="WDW256" s="328"/>
      <c r="WDX256" s="320"/>
      <c r="WDY256" s="330"/>
      <c r="WDZ256" s="331"/>
      <c r="WEA256" s="328"/>
      <c r="WEB256" s="320"/>
      <c r="WEC256" s="330"/>
      <c r="WED256" s="331"/>
      <c r="WEE256" s="328"/>
      <c r="WEF256" s="320"/>
      <c r="WEG256" s="330"/>
      <c r="WEH256" s="331"/>
      <c r="WEI256" s="328"/>
      <c r="WEJ256" s="320"/>
      <c r="WEK256" s="330"/>
      <c r="WEL256" s="331"/>
      <c r="WEM256" s="328"/>
      <c r="WEN256" s="320"/>
      <c r="WEO256" s="330"/>
      <c r="WEP256" s="331"/>
      <c r="WEQ256" s="328"/>
      <c r="WER256" s="320"/>
      <c r="WES256" s="330"/>
      <c r="WET256" s="331"/>
      <c r="WEU256" s="328"/>
      <c r="WEV256" s="320"/>
      <c r="WEW256" s="330"/>
      <c r="WEX256" s="331"/>
      <c r="WEY256" s="328"/>
      <c r="WEZ256" s="320"/>
      <c r="WFA256" s="330"/>
      <c r="WFB256" s="331"/>
      <c r="WFC256" s="328"/>
      <c r="WFD256" s="320"/>
      <c r="WFE256" s="330"/>
      <c r="WFF256" s="331"/>
      <c r="WFG256" s="328"/>
      <c r="WFH256" s="320"/>
      <c r="WFI256" s="330"/>
      <c r="WFJ256" s="331"/>
      <c r="WFK256" s="328"/>
      <c r="WFL256" s="320"/>
      <c r="WFM256" s="330"/>
      <c r="WFN256" s="331"/>
      <c r="WFO256" s="328"/>
      <c r="WFP256" s="320"/>
      <c r="WFQ256" s="330"/>
      <c r="WFR256" s="331"/>
      <c r="WFS256" s="328"/>
      <c r="WFT256" s="320"/>
      <c r="WFU256" s="330"/>
      <c r="WFV256" s="331"/>
      <c r="WFW256" s="328"/>
      <c r="WFX256" s="320"/>
      <c r="WFY256" s="330"/>
      <c r="WFZ256" s="331"/>
      <c r="WGA256" s="328"/>
      <c r="WGB256" s="320"/>
      <c r="WGC256" s="330"/>
      <c r="WGD256" s="331"/>
      <c r="WGE256" s="328"/>
      <c r="WGF256" s="320"/>
      <c r="WGG256" s="330"/>
      <c r="WGH256" s="331"/>
      <c r="WGI256" s="328"/>
      <c r="WGJ256" s="320"/>
      <c r="WGK256" s="330"/>
      <c r="WGL256" s="331"/>
      <c r="WGM256" s="328"/>
      <c r="WGN256" s="320"/>
      <c r="WGO256" s="330"/>
      <c r="WGP256" s="331"/>
      <c r="WGQ256" s="328"/>
      <c r="WGR256" s="320"/>
      <c r="WGS256" s="330"/>
      <c r="WGT256" s="331"/>
      <c r="WGU256" s="328"/>
      <c r="WGV256" s="320"/>
      <c r="WGW256" s="330"/>
      <c r="WGX256" s="331"/>
      <c r="WGY256" s="328"/>
      <c r="WGZ256" s="320"/>
      <c r="WHA256" s="330"/>
      <c r="WHB256" s="331"/>
      <c r="WHC256" s="328"/>
      <c r="WHD256" s="320"/>
      <c r="WHE256" s="330"/>
      <c r="WHF256" s="331"/>
      <c r="WHG256" s="328"/>
      <c r="WHH256" s="320"/>
      <c r="WHI256" s="330"/>
      <c r="WHJ256" s="331"/>
      <c r="WHK256" s="328"/>
      <c r="WHL256" s="320"/>
      <c r="WHM256" s="330"/>
      <c r="WHN256" s="331"/>
      <c r="WHO256" s="328"/>
      <c r="WHP256" s="320"/>
      <c r="WHQ256" s="330"/>
      <c r="WHR256" s="331"/>
      <c r="WHS256" s="328"/>
      <c r="WHT256" s="320"/>
      <c r="WHU256" s="330"/>
      <c r="WHV256" s="331"/>
      <c r="WHW256" s="328"/>
      <c r="WHX256" s="320"/>
      <c r="WHY256" s="330"/>
      <c r="WHZ256" s="331"/>
      <c r="WIA256" s="328"/>
      <c r="WIB256" s="320"/>
      <c r="WIC256" s="330"/>
      <c r="WID256" s="331"/>
      <c r="WIE256" s="328"/>
      <c r="WIF256" s="320"/>
      <c r="WIG256" s="330"/>
      <c r="WIH256" s="331"/>
      <c r="WII256" s="328"/>
      <c r="WIJ256" s="320"/>
      <c r="WIK256" s="330"/>
      <c r="WIL256" s="331"/>
      <c r="WIM256" s="328"/>
      <c r="WIN256" s="320"/>
      <c r="WIO256" s="330"/>
      <c r="WIP256" s="331"/>
      <c r="WIQ256" s="328"/>
      <c r="WIR256" s="320"/>
      <c r="WIS256" s="330"/>
      <c r="WIT256" s="331"/>
      <c r="WIU256" s="328"/>
      <c r="WIV256" s="320"/>
      <c r="WIW256" s="330"/>
      <c r="WIX256" s="331"/>
      <c r="WIY256" s="328"/>
      <c r="WIZ256" s="320"/>
      <c r="WJA256" s="330"/>
      <c r="WJB256" s="331"/>
      <c r="WJC256" s="328"/>
      <c r="WJD256" s="320"/>
      <c r="WJE256" s="330"/>
      <c r="WJF256" s="331"/>
      <c r="WJG256" s="328"/>
      <c r="WJH256" s="320"/>
      <c r="WJI256" s="330"/>
      <c r="WJJ256" s="331"/>
      <c r="WJK256" s="328"/>
      <c r="WJL256" s="320"/>
      <c r="WJM256" s="330"/>
      <c r="WJN256" s="331"/>
      <c r="WJO256" s="328"/>
      <c r="WJP256" s="320"/>
      <c r="WJQ256" s="330"/>
      <c r="WJR256" s="331"/>
      <c r="WJS256" s="328"/>
      <c r="WJT256" s="320"/>
      <c r="WJU256" s="330"/>
      <c r="WJV256" s="331"/>
      <c r="WJW256" s="328"/>
      <c r="WJX256" s="320"/>
      <c r="WJY256" s="330"/>
      <c r="WJZ256" s="331"/>
      <c r="WKA256" s="328"/>
      <c r="WKB256" s="320"/>
      <c r="WKC256" s="330"/>
      <c r="WKD256" s="331"/>
      <c r="WKE256" s="328"/>
      <c r="WKF256" s="320"/>
      <c r="WKG256" s="330"/>
      <c r="WKH256" s="331"/>
      <c r="WKI256" s="328"/>
      <c r="WKJ256" s="320"/>
      <c r="WKK256" s="330"/>
      <c r="WKL256" s="331"/>
      <c r="WKM256" s="328"/>
      <c r="WKN256" s="320"/>
      <c r="WKO256" s="330"/>
      <c r="WKP256" s="331"/>
      <c r="WKQ256" s="328"/>
      <c r="WKR256" s="320"/>
      <c r="WKS256" s="330"/>
      <c r="WKT256" s="331"/>
      <c r="WKU256" s="328"/>
      <c r="WKV256" s="320"/>
      <c r="WKW256" s="330"/>
      <c r="WKX256" s="331"/>
      <c r="WKY256" s="328"/>
      <c r="WKZ256" s="320"/>
      <c r="WLA256" s="330"/>
      <c r="WLB256" s="331"/>
      <c r="WLC256" s="328"/>
      <c r="WLD256" s="320"/>
      <c r="WLE256" s="330"/>
      <c r="WLF256" s="331"/>
      <c r="WLG256" s="328"/>
      <c r="WLH256" s="320"/>
      <c r="WLI256" s="330"/>
      <c r="WLJ256" s="331"/>
      <c r="WLK256" s="328"/>
      <c r="WLL256" s="320"/>
      <c r="WLM256" s="330"/>
      <c r="WLN256" s="331"/>
      <c r="WLO256" s="328"/>
      <c r="WLP256" s="320"/>
      <c r="WLQ256" s="330"/>
      <c r="WLR256" s="331"/>
      <c r="WLS256" s="328"/>
      <c r="WLT256" s="320"/>
      <c r="WLU256" s="330"/>
      <c r="WLV256" s="331"/>
      <c r="WLW256" s="328"/>
      <c r="WLX256" s="320"/>
      <c r="WLY256" s="330"/>
      <c r="WLZ256" s="331"/>
      <c r="WMA256" s="328"/>
      <c r="WMB256" s="320"/>
      <c r="WMC256" s="330"/>
      <c r="WMD256" s="331"/>
      <c r="WME256" s="328"/>
      <c r="WMF256" s="320"/>
      <c r="WMG256" s="330"/>
      <c r="WMH256" s="331"/>
      <c r="WMI256" s="328"/>
      <c r="WMJ256" s="320"/>
      <c r="WMK256" s="330"/>
      <c r="WML256" s="331"/>
      <c r="WMM256" s="328"/>
      <c r="WMN256" s="320"/>
      <c r="WMO256" s="330"/>
      <c r="WMP256" s="331"/>
      <c r="WMQ256" s="328"/>
      <c r="WMR256" s="320"/>
      <c r="WMS256" s="330"/>
      <c r="WMT256" s="331"/>
      <c r="WMU256" s="328"/>
      <c r="WMV256" s="320"/>
      <c r="WMW256" s="330"/>
      <c r="WMX256" s="331"/>
      <c r="WMY256" s="328"/>
      <c r="WMZ256" s="320"/>
      <c r="WNA256" s="330"/>
      <c r="WNB256" s="331"/>
      <c r="WNC256" s="328"/>
      <c r="WND256" s="320"/>
      <c r="WNE256" s="330"/>
      <c r="WNF256" s="331"/>
      <c r="WNG256" s="328"/>
      <c r="WNH256" s="320"/>
      <c r="WNI256" s="330"/>
      <c r="WNJ256" s="331"/>
      <c r="WNK256" s="328"/>
      <c r="WNL256" s="320"/>
      <c r="WNM256" s="330"/>
      <c r="WNN256" s="331"/>
      <c r="WNO256" s="328"/>
      <c r="WNP256" s="320"/>
      <c r="WNQ256" s="330"/>
      <c r="WNR256" s="331"/>
      <c r="WNS256" s="328"/>
      <c r="WNT256" s="320"/>
      <c r="WNU256" s="330"/>
      <c r="WNV256" s="331"/>
      <c r="WNW256" s="328"/>
      <c r="WNX256" s="320"/>
      <c r="WNY256" s="330"/>
      <c r="WNZ256" s="331"/>
      <c r="WOA256" s="328"/>
      <c r="WOB256" s="320"/>
      <c r="WOC256" s="330"/>
      <c r="WOD256" s="331"/>
      <c r="WOE256" s="328"/>
      <c r="WOF256" s="320"/>
      <c r="WOG256" s="330"/>
      <c r="WOH256" s="331"/>
      <c r="WOI256" s="328"/>
      <c r="WOJ256" s="320"/>
      <c r="WOK256" s="330"/>
      <c r="WOL256" s="331"/>
      <c r="WOM256" s="328"/>
      <c r="WON256" s="320"/>
      <c r="WOO256" s="330"/>
      <c r="WOP256" s="331"/>
      <c r="WOQ256" s="328"/>
      <c r="WOR256" s="320"/>
      <c r="WOS256" s="330"/>
      <c r="WOT256" s="331"/>
      <c r="WOU256" s="328"/>
      <c r="WOV256" s="320"/>
      <c r="WOW256" s="330"/>
      <c r="WOX256" s="331"/>
      <c r="WOY256" s="328"/>
      <c r="WOZ256" s="320"/>
      <c r="WPA256" s="330"/>
      <c r="WPB256" s="331"/>
      <c r="WPC256" s="328"/>
      <c r="WPD256" s="320"/>
      <c r="WPE256" s="330"/>
      <c r="WPF256" s="331"/>
      <c r="WPG256" s="328"/>
      <c r="WPH256" s="320"/>
      <c r="WPI256" s="330"/>
      <c r="WPJ256" s="331"/>
      <c r="WPK256" s="328"/>
      <c r="WPL256" s="320"/>
      <c r="WPM256" s="330"/>
      <c r="WPN256" s="331"/>
      <c r="WPO256" s="328"/>
      <c r="WPP256" s="320"/>
      <c r="WPQ256" s="330"/>
      <c r="WPR256" s="331"/>
      <c r="WPS256" s="328"/>
      <c r="WPT256" s="320"/>
      <c r="WPU256" s="330"/>
      <c r="WPV256" s="331"/>
      <c r="WPW256" s="328"/>
      <c r="WPX256" s="320"/>
      <c r="WPY256" s="330"/>
      <c r="WPZ256" s="331"/>
      <c r="WQA256" s="328"/>
      <c r="WQB256" s="320"/>
      <c r="WQC256" s="330"/>
      <c r="WQD256" s="331"/>
      <c r="WQE256" s="328"/>
      <c r="WQF256" s="320"/>
      <c r="WQG256" s="330"/>
      <c r="WQH256" s="331"/>
      <c r="WQI256" s="328"/>
      <c r="WQJ256" s="320"/>
      <c r="WQK256" s="330"/>
      <c r="WQL256" s="331"/>
      <c r="WQM256" s="328"/>
      <c r="WQN256" s="320"/>
      <c r="WQO256" s="330"/>
      <c r="WQP256" s="331"/>
      <c r="WQQ256" s="328"/>
      <c r="WQR256" s="320"/>
      <c r="WQS256" s="330"/>
      <c r="WQT256" s="331"/>
      <c r="WQU256" s="328"/>
      <c r="WQV256" s="320"/>
      <c r="WQW256" s="330"/>
      <c r="WQX256" s="331"/>
      <c r="WQY256" s="328"/>
      <c r="WQZ256" s="320"/>
      <c r="WRA256" s="330"/>
      <c r="WRB256" s="331"/>
      <c r="WRC256" s="328"/>
      <c r="WRD256" s="320"/>
      <c r="WRE256" s="330"/>
      <c r="WRF256" s="331"/>
      <c r="WRG256" s="328"/>
      <c r="WRH256" s="320"/>
      <c r="WRI256" s="330"/>
      <c r="WRJ256" s="331"/>
      <c r="WRK256" s="328"/>
      <c r="WRL256" s="320"/>
      <c r="WRM256" s="330"/>
      <c r="WRN256" s="331"/>
      <c r="WRO256" s="328"/>
      <c r="WRP256" s="320"/>
      <c r="WRQ256" s="330"/>
      <c r="WRR256" s="331"/>
      <c r="WRS256" s="328"/>
      <c r="WRT256" s="320"/>
      <c r="WRU256" s="330"/>
      <c r="WRV256" s="331"/>
      <c r="WRW256" s="328"/>
      <c r="WRX256" s="320"/>
      <c r="WRY256" s="330"/>
      <c r="WRZ256" s="331"/>
      <c r="WSA256" s="328"/>
      <c r="WSB256" s="320"/>
      <c r="WSC256" s="330"/>
      <c r="WSD256" s="331"/>
      <c r="WSE256" s="328"/>
      <c r="WSF256" s="320"/>
      <c r="WSG256" s="330"/>
      <c r="WSH256" s="331"/>
      <c r="WSI256" s="328"/>
      <c r="WSJ256" s="320"/>
      <c r="WSK256" s="330"/>
      <c r="WSL256" s="331"/>
      <c r="WSM256" s="328"/>
      <c r="WSN256" s="320"/>
      <c r="WSO256" s="330"/>
      <c r="WSP256" s="331"/>
      <c r="WSQ256" s="328"/>
      <c r="WSR256" s="320"/>
      <c r="WSS256" s="330"/>
      <c r="WST256" s="331"/>
      <c r="WSU256" s="328"/>
      <c r="WSV256" s="320"/>
      <c r="WSW256" s="330"/>
      <c r="WSX256" s="331"/>
      <c r="WSY256" s="328"/>
      <c r="WSZ256" s="320"/>
      <c r="WTA256" s="330"/>
      <c r="WTB256" s="331"/>
      <c r="WTC256" s="328"/>
      <c r="WTD256" s="320"/>
      <c r="WTE256" s="330"/>
      <c r="WTF256" s="331"/>
      <c r="WTG256" s="328"/>
      <c r="WTH256" s="320"/>
      <c r="WTI256" s="330"/>
      <c r="WTJ256" s="331"/>
      <c r="WTK256" s="328"/>
      <c r="WTL256" s="320"/>
      <c r="WTM256" s="330"/>
      <c r="WTN256" s="331"/>
      <c r="WTO256" s="328"/>
      <c r="WTP256" s="320"/>
      <c r="WTQ256" s="330"/>
      <c r="WTR256" s="331"/>
      <c r="WTS256" s="328"/>
      <c r="WTT256" s="320"/>
      <c r="WTU256" s="330"/>
      <c r="WTV256" s="331"/>
      <c r="WTW256" s="328"/>
      <c r="WTX256" s="320"/>
      <c r="WTY256" s="330"/>
      <c r="WTZ256" s="331"/>
      <c r="WUA256" s="328"/>
      <c r="WUB256" s="320"/>
      <c r="WUC256" s="330"/>
      <c r="WUD256" s="331"/>
      <c r="WUE256" s="328"/>
      <c r="WUF256" s="320"/>
      <c r="WUG256" s="330"/>
      <c r="WUH256" s="331"/>
      <c r="WUI256" s="328"/>
      <c r="WUJ256" s="320"/>
      <c r="WUK256" s="330"/>
      <c r="WUL256" s="331"/>
      <c r="WUM256" s="328"/>
      <c r="WUN256" s="320"/>
      <c r="WUO256" s="330"/>
      <c r="WUP256" s="331"/>
      <c r="WUQ256" s="328"/>
      <c r="WUR256" s="320"/>
      <c r="WUS256" s="330"/>
      <c r="WUT256" s="331"/>
      <c r="WUU256" s="328"/>
      <c r="WUV256" s="320"/>
      <c r="WUW256" s="330"/>
      <c r="WUX256" s="331"/>
      <c r="WUY256" s="328"/>
      <c r="WUZ256" s="320"/>
      <c r="WVA256" s="330"/>
      <c r="WVB256" s="331"/>
      <c r="WVC256" s="328"/>
      <c r="WVD256" s="320"/>
      <c r="WVE256" s="330"/>
      <c r="WVF256" s="331"/>
      <c r="WVG256" s="328"/>
      <c r="WVH256" s="320"/>
      <c r="WVI256" s="330"/>
      <c r="WVJ256" s="331"/>
      <c r="WVK256" s="328"/>
      <c r="WVL256" s="320"/>
      <c r="WVM256" s="330"/>
      <c r="WVN256" s="331"/>
      <c r="WVO256" s="328"/>
      <c r="WVP256" s="320"/>
      <c r="WVQ256" s="330"/>
      <c r="WVR256" s="331"/>
      <c r="WVS256" s="328"/>
      <c r="WVT256" s="320"/>
      <c r="WVU256" s="330"/>
      <c r="WVV256" s="331"/>
      <c r="WVW256" s="328"/>
      <c r="WVX256" s="320"/>
      <c r="WVY256" s="330"/>
      <c r="WVZ256" s="331"/>
      <c r="WWA256" s="328"/>
      <c r="WWB256" s="320"/>
      <c r="WWC256" s="330"/>
      <c r="WWD256" s="331"/>
      <c r="WWE256" s="328"/>
      <c r="WWF256" s="320"/>
      <c r="WWG256" s="330"/>
      <c r="WWH256" s="331"/>
      <c r="WWI256" s="328"/>
      <c r="WWJ256" s="320"/>
      <c r="WWK256" s="330"/>
      <c r="WWL256" s="331"/>
      <c r="WWM256" s="328"/>
      <c r="WWN256" s="320"/>
      <c r="WWO256" s="330"/>
      <c r="WWP256" s="331"/>
      <c r="WWQ256" s="328"/>
      <c r="WWR256" s="320"/>
      <c r="WWS256" s="330"/>
      <c r="WWT256" s="331"/>
      <c r="WWU256" s="328"/>
      <c r="WWV256" s="320"/>
      <c r="WWW256" s="330"/>
      <c r="WWX256" s="331"/>
      <c r="WWY256" s="328"/>
      <c r="WWZ256" s="320"/>
      <c r="WXA256" s="330"/>
      <c r="WXB256" s="331"/>
      <c r="WXC256" s="328"/>
      <c r="WXD256" s="320"/>
      <c r="WXE256" s="330"/>
      <c r="WXF256" s="331"/>
      <c r="WXG256" s="328"/>
      <c r="WXH256" s="320"/>
      <c r="WXI256" s="330"/>
      <c r="WXJ256" s="331"/>
      <c r="WXK256" s="328"/>
      <c r="WXL256" s="320"/>
      <c r="WXM256" s="330"/>
      <c r="WXN256" s="331"/>
      <c r="WXO256" s="328"/>
      <c r="WXP256" s="320"/>
      <c r="WXQ256" s="330"/>
      <c r="WXR256" s="331"/>
      <c r="WXS256" s="328"/>
      <c r="WXT256" s="320"/>
      <c r="WXU256" s="330"/>
      <c r="WXV256" s="331"/>
      <c r="WXW256" s="328"/>
      <c r="WXX256" s="320"/>
      <c r="WXY256" s="330"/>
      <c r="WXZ256" s="331"/>
      <c r="WYA256" s="328"/>
      <c r="WYB256" s="320"/>
      <c r="WYC256" s="330"/>
      <c r="WYD256" s="331"/>
      <c r="WYE256" s="328"/>
      <c r="WYF256" s="320"/>
      <c r="WYG256" s="330"/>
      <c r="WYH256" s="331"/>
      <c r="WYI256" s="328"/>
      <c r="WYJ256" s="320"/>
      <c r="WYK256" s="330"/>
      <c r="WYL256" s="331"/>
      <c r="WYM256" s="328"/>
      <c r="WYN256" s="320"/>
      <c r="WYO256" s="330"/>
      <c r="WYP256" s="331"/>
      <c r="WYQ256" s="328"/>
      <c r="WYR256" s="320"/>
      <c r="WYS256" s="330"/>
      <c r="WYT256" s="331"/>
      <c r="WYU256" s="328"/>
      <c r="WYV256" s="320"/>
      <c r="WYW256" s="330"/>
      <c r="WYX256" s="331"/>
      <c r="WYY256" s="328"/>
      <c r="WYZ256" s="320"/>
      <c r="WZA256" s="330"/>
      <c r="WZB256" s="331"/>
      <c r="WZC256" s="328"/>
      <c r="WZD256" s="320"/>
      <c r="WZE256" s="330"/>
      <c r="WZF256" s="331"/>
      <c r="WZG256" s="328"/>
      <c r="WZH256" s="320"/>
      <c r="WZI256" s="330"/>
      <c r="WZJ256" s="331"/>
      <c r="WZK256" s="328"/>
      <c r="WZL256" s="320"/>
      <c r="WZM256" s="330"/>
      <c r="WZN256" s="331"/>
      <c r="WZO256" s="328"/>
      <c r="WZP256" s="320"/>
      <c r="WZQ256" s="330"/>
      <c r="WZR256" s="331"/>
      <c r="WZS256" s="328"/>
      <c r="WZT256" s="320"/>
      <c r="WZU256" s="330"/>
      <c r="WZV256" s="331"/>
      <c r="WZW256" s="328"/>
      <c r="WZX256" s="320"/>
      <c r="WZY256" s="330"/>
      <c r="WZZ256" s="331"/>
      <c r="XAA256" s="328"/>
      <c r="XAB256" s="320"/>
      <c r="XAC256" s="330"/>
      <c r="XAD256" s="331"/>
      <c r="XAE256" s="328"/>
      <c r="XAF256" s="320"/>
      <c r="XAG256" s="330"/>
      <c r="XAH256" s="331"/>
      <c r="XAI256" s="328"/>
      <c r="XAJ256" s="320"/>
      <c r="XAK256" s="330"/>
      <c r="XAL256" s="331"/>
      <c r="XAM256" s="328"/>
      <c r="XAN256" s="320"/>
      <c r="XAO256" s="330"/>
      <c r="XAP256" s="331"/>
      <c r="XAQ256" s="328"/>
      <c r="XAR256" s="320"/>
      <c r="XAS256" s="330"/>
      <c r="XAT256" s="331"/>
      <c r="XAU256" s="328"/>
      <c r="XAV256" s="320"/>
      <c r="XAW256" s="330"/>
      <c r="XAX256" s="331"/>
      <c r="XAY256" s="328"/>
      <c r="XAZ256" s="320"/>
      <c r="XBA256" s="330"/>
      <c r="XBB256" s="331"/>
      <c r="XBC256" s="328"/>
      <c r="XBD256" s="320"/>
      <c r="XBE256" s="330"/>
      <c r="XBF256" s="331"/>
      <c r="XBG256" s="328"/>
      <c r="XBH256" s="320"/>
      <c r="XBI256" s="330"/>
      <c r="XBJ256" s="331"/>
      <c r="XBK256" s="328"/>
      <c r="XBL256" s="320"/>
      <c r="XBM256" s="330"/>
      <c r="XBN256" s="331"/>
      <c r="XBO256" s="328"/>
      <c r="XBP256" s="320"/>
      <c r="XBQ256" s="330"/>
      <c r="XBR256" s="331"/>
      <c r="XBS256" s="328"/>
      <c r="XBT256" s="320"/>
      <c r="XBU256" s="330"/>
      <c r="XBV256" s="331"/>
      <c r="XBW256" s="328"/>
      <c r="XBX256" s="320"/>
      <c r="XBY256" s="330"/>
      <c r="XBZ256" s="331"/>
      <c r="XCA256" s="328"/>
      <c r="XCB256" s="320"/>
      <c r="XCC256" s="330"/>
      <c r="XCD256" s="331"/>
      <c r="XCE256" s="328"/>
      <c r="XCF256" s="320"/>
      <c r="XCG256" s="330"/>
      <c r="XCH256" s="331"/>
      <c r="XCI256" s="328"/>
      <c r="XCJ256" s="320"/>
      <c r="XCK256" s="330"/>
      <c r="XCL256" s="331"/>
      <c r="XCM256" s="328"/>
      <c r="XCN256" s="320"/>
      <c r="XCO256" s="330"/>
      <c r="XCP256" s="331"/>
      <c r="XCQ256" s="328"/>
      <c r="XCR256" s="320"/>
      <c r="XCS256" s="330"/>
      <c r="XCT256" s="331"/>
      <c r="XCU256" s="328"/>
      <c r="XCV256" s="320"/>
      <c r="XCW256" s="330"/>
      <c r="XCX256" s="331"/>
      <c r="XCY256" s="328"/>
      <c r="XCZ256" s="320"/>
      <c r="XDA256" s="330"/>
      <c r="XDB256" s="331"/>
      <c r="XDC256" s="328"/>
      <c r="XDD256" s="320"/>
      <c r="XDE256" s="330"/>
      <c r="XDF256" s="331"/>
      <c r="XDG256" s="328"/>
      <c r="XDH256" s="320"/>
      <c r="XDI256" s="330"/>
      <c r="XDJ256" s="331"/>
      <c r="XDK256" s="328"/>
      <c r="XDL256" s="320"/>
      <c r="XDM256" s="330"/>
      <c r="XDN256" s="331"/>
      <c r="XDO256" s="328"/>
      <c r="XDP256" s="320"/>
      <c r="XDQ256" s="330"/>
      <c r="XDR256" s="331"/>
      <c r="XDS256" s="328"/>
      <c r="XDT256" s="320"/>
      <c r="XDU256" s="330"/>
      <c r="XDV256" s="331"/>
      <c r="XDW256" s="328"/>
      <c r="XDX256" s="320"/>
      <c r="XDY256" s="330"/>
      <c r="XDZ256" s="331"/>
      <c r="XEA256" s="328"/>
      <c r="XEB256" s="320"/>
      <c r="XEC256" s="330"/>
      <c r="XED256" s="331"/>
      <c r="XEE256" s="328"/>
      <c r="XEF256" s="320"/>
      <c r="XEG256" s="330"/>
      <c r="XEH256" s="331"/>
      <c r="XEI256" s="328"/>
      <c r="XEJ256" s="320"/>
      <c r="XEK256" s="330"/>
      <c r="XEL256" s="331"/>
      <c r="XEM256" s="328"/>
      <c r="XEN256" s="320"/>
      <c r="XEO256" s="330"/>
      <c r="XEP256" s="331"/>
      <c r="XEQ256" s="328"/>
      <c r="XER256" s="320"/>
      <c r="XES256" s="330"/>
      <c r="XET256" s="331"/>
    </row>
    <row r="257" spans="1:16374" hidden="1">
      <c r="A257" s="335" t="s">
        <v>181</v>
      </c>
      <c r="B257" s="305" t="s">
        <v>182</v>
      </c>
      <c r="C257" s="334" t="s">
        <v>183</v>
      </c>
      <c r="D257" s="307">
        <v>0</v>
      </c>
      <c r="E257" s="335"/>
      <c r="F257" s="307"/>
      <c r="G257" s="723"/>
      <c r="H257" s="305"/>
      <c r="I257" s="334"/>
      <c r="J257" s="307"/>
      <c r="K257" s="335"/>
      <c r="L257" s="305"/>
      <c r="M257" s="334"/>
      <c r="N257" s="307"/>
      <c r="O257" s="335"/>
      <c r="P257" s="305"/>
      <c r="Q257" s="334"/>
      <c r="R257" s="307"/>
      <c r="S257" s="335"/>
      <c r="T257" s="305"/>
      <c r="U257" s="334"/>
      <c r="V257" s="307"/>
      <c r="W257" s="335"/>
      <c r="X257" s="305"/>
      <c r="Y257" s="334"/>
      <c r="Z257" s="307"/>
      <c r="AA257" s="335"/>
      <c r="AB257" s="305"/>
      <c r="AC257" s="334"/>
      <c r="AD257" s="307"/>
      <c r="AE257" s="335"/>
      <c r="AF257" s="305"/>
      <c r="AG257" s="334"/>
      <c r="AH257" s="307"/>
      <c r="AI257" s="335"/>
      <c r="AJ257" s="305"/>
      <c r="AK257" s="334"/>
      <c r="AL257" s="307"/>
      <c r="AM257" s="335"/>
      <c r="AN257" s="305"/>
      <c r="AO257" s="334"/>
      <c r="AP257" s="307"/>
      <c r="AQ257" s="335"/>
      <c r="AR257" s="305"/>
      <c r="AS257" s="334"/>
      <c r="AT257" s="307"/>
      <c r="AU257" s="335"/>
      <c r="AV257" s="305"/>
      <c r="AW257" s="334"/>
      <c r="AX257" s="307"/>
      <c r="AY257" s="335"/>
      <c r="AZ257" s="305"/>
      <c r="BA257" s="334"/>
      <c r="BB257" s="307"/>
      <c r="BC257" s="335"/>
      <c r="BD257" s="305"/>
      <c r="BE257" s="334"/>
      <c r="BF257" s="307"/>
      <c r="BG257" s="335"/>
      <c r="BH257" s="305"/>
      <c r="BI257" s="334"/>
      <c r="BJ257" s="307"/>
      <c r="BK257" s="335"/>
      <c r="BL257" s="305"/>
      <c r="BM257" s="334"/>
      <c r="BN257" s="307"/>
      <c r="BO257" s="335"/>
      <c r="BP257" s="305"/>
      <c r="BQ257" s="334"/>
      <c r="BR257" s="307"/>
      <c r="BS257" s="335"/>
      <c r="BT257" s="305"/>
      <c r="BU257" s="334"/>
      <c r="BV257" s="307"/>
      <c r="BW257" s="335"/>
      <c r="BX257" s="305"/>
      <c r="BY257" s="334"/>
      <c r="BZ257" s="307"/>
      <c r="CA257" s="335"/>
      <c r="CB257" s="305"/>
      <c r="CC257" s="334"/>
      <c r="CD257" s="307"/>
      <c r="CE257" s="335"/>
      <c r="CF257" s="305"/>
      <c r="CG257" s="334"/>
      <c r="CH257" s="307"/>
      <c r="CI257" s="335"/>
      <c r="CJ257" s="305"/>
      <c r="CK257" s="334"/>
      <c r="CL257" s="307"/>
      <c r="CM257" s="335"/>
      <c r="CN257" s="305"/>
      <c r="CO257" s="334"/>
      <c r="CP257" s="307"/>
      <c r="CQ257" s="335"/>
      <c r="CR257" s="305"/>
      <c r="CS257" s="334"/>
      <c r="CT257" s="307"/>
      <c r="CU257" s="335"/>
      <c r="CV257" s="305"/>
      <c r="CW257" s="334"/>
      <c r="CX257" s="307"/>
      <c r="CY257" s="335"/>
      <c r="CZ257" s="305"/>
      <c r="DA257" s="334"/>
      <c r="DB257" s="307"/>
      <c r="DC257" s="335"/>
      <c r="DD257" s="305"/>
      <c r="DE257" s="334"/>
      <c r="DF257" s="307"/>
      <c r="DG257" s="335"/>
      <c r="DH257" s="305"/>
      <c r="DI257" s="334"/>
      <c r="DJ257" s="307"/>
      <c r="DK257" s="335"/>
      <c r="DL257" s="305"/>
      <c r="DM257" s="334"/>
      <c r="DN257" s="307"/>
      <c r="DO257" s="335"/>
      <c r="DP257" s="305"/>
      <c r="DQ257" s="334"/>
      <c r="DR257" s="307"/>
      <c r="DS257" s="335"/>
      <c r="DT257" s="305"/>
      <c r="DU257" s="334"/>
      <c r="DV257" s="307"/>
      <c r="DW257" s="335"/>
      <c r="DX257" s="305"/>
      <c r="DY257" s="334"/>
      <c r="DZ257" s="307"/>
      <c r="EA257" s="335"/>
      <c r="EB257" s="305"/>
      <c r="EC257" s="334"/>
      <c r="ED257" s="307"/>
      <c r="EE257" s="335"/>
      <c r="EF257" s="305"/>
      <c r="EG257" s="334"/>
      <c r="EH257" s="307"/>
      <c r="EI257" s="335"/>
      <c r="EJ257" s="305"/>
      <c r="EK257" s="334"/>
      <c r="EL257" s="307"/>
      <c r="EM257" s="335"/>
      <c r="EN257" s="305"/>
      <c r="EO257" s="334"/>
      <c r="EP257" s="307"/>
      <c r="EQ257" s="335"/>
      <c r="ER257" s="305"/>
      <c r="ES257" s="334"/>
      <c r="ET257" s="307"/>
      <c r="EU257" s="335"/>
      <c r="EV257" s="305"/>
      <c r="EW257" s="334"/>
      <c r="EX257" s="307"/>
      <c r="EY257" s="335"/>
      <c r="EZ257" s="305"/>
      <c r="FA257" s="334"/>
      <c r="FB257" s="307"/>
      <c r="FC257" s="335"/>
      <c r="FD257" s="305"/>
      <c r="FE257" s="334"/>
      <c r="FF257" s="307"/>
      <c r="FG257" s="335"/>
      <c r="FH257" s="305"/>
      <c r="FI257" s="334"/>
      <c r="FJ257" s="307"/>
      <c r="FK257" s="335"/>
      <c r="FL257" s="305"/>
      <c r="FM257" s="334"/>
      <c r="FN257" s="307"/>
      <c r="FO257" s="335"/>
      <c r="FP257" s="305"/>
      <c r="FQ257" s="334"/>
      <c r="FR257" s="307"/>
      <c r="FS257" s="335"/>
      <c r="FT257" s="305"/>
      <c r="FU257" s="334"/>
      <c r="FV257" s="307"/>
      <c r="FW257" s="335"/>
      <c r="FX257" s="305"/>
      <c r="FY257" s="334"/>
      <c r="FZ257" s="307"/>
      <c r="GA257" s="335"/>
      <c r="GB257" s="305"/>
      <c r="GC257" s="334"/>
      <c r="GD257" s="307"/>
      <c r="GE257" s="335"/>
      <c r="GF257" s="305"/>
      <c r="GG257" s="334"/>
      <c r="GH257" s="307"/>
      <c r="GI257" s="335"/>
      <c r="GJ257" s="305"/>
      <c r="GK257" s="334"/>
      <c r="GL257" s="307"/>
      <c r="GM257" s="335"/>
      <c r="GN257" s="305"/>
      <c r="GO257" s="334"/>
      <c r="GP257" s="307"/>
      <c r="GQ257" s="335"/>
      <c r="GR257" s="305"/>
      <c r="GS257" s="334"/>
      <c r="GT257" s="307"/>
      <c r="GU257" s="335"/>
      <c r="GV257" s="305"/>
      <c r="GW257" s="334"/>
      <c r="GX257" s="307"/>
      <c r="GY257" s="335"/>
      <c r="GZ257" s="305"/>
      <c r="HA257" s="334"/>
      <c r="HB257" s="307"/>
      <c r="HC257" s="335"/>
      <c r="HD257" s="305"/>
      <c r="HE257" s="334"/>
      <c r="HF257" s="307"/>
      <c r="HG257" s="335"/>
      <c r="HH257" s="305"/>
      <c r="HI257" s="334"/>
      <c r="HJ257" s="307"/>
      <c r="HK257" s="335"/>
      <c r="HL257" s="305"/>
      <c r="HM257" s="334"/>
      <c r="HN257" s="307"/>
      <c r="HO257" s="335"/>
      <c r="HP257" s="305"/>
      <c r="HQ257" s="334"/>
      <c r="HR257" s="307"/>
      <c r="HS257" s="335"/>
      <c r="HT257" s="305"/>
      <c r="HU257" s="334"/>
      <c r="HV257" s="307"/>
      <c r="HW257" s="335"/>
      <c r="HX257" s="305"/>
      <c r="HY257" s="334"/>
      <c r="HZ257" s="307"/>
      <c r="IA257" s="335"/>
      <c r="IB257" s="305"/>
      <c r="IC257" s="334"/>
      <c r="ID257" s="307"/>
      <c r="IE257" s="335"/>
      <c r="IF257" s="305"/>
      <c r="IG257" s="334"/>
      <c r="IH257" s="307"/>
      <c r="II257" s="335"/>
      <c r="IJ257" s="305"/>
      <c r="IK257" s="334"/>
      <c r="IL257" s="307"/>
      <c r="IM257" s="335"/>
      <c r="IN257" s="305"/>
      <c r="IO257" s="334"/>
      <c r="IP257" s="307"/>
      <c r="IQ257" s="335"/>
      <c r="IR257" s="305"/>
      <c r="IS257" s="334"/>
      <c r="IT257" s="307"/>
      <c r="IU257" s="335"/>
      <c r="IV257" s="305"/>
      <c r="IW257" s="334"/>
      <c r="IX257" s="307"/>
      <c r="IY257" s="335"/>
      <c r="IZ257" s="305"/>
      <c r="JA257" s="334"/>
      <c r="JB257" s="307"/>
      <c r="JC257" s="335"/>
      <c r="JD257" s="305"/>
      <c r="JE257" s="334"/>
      <c r="JF257" s="307"/>
      <c r="JG257" s="335"/>
      <c r="JH257" s="305"/>
      <c r="JI257" s="334"/>
      <c r="JJ257" s="307"/>
      <c r="JK257" s="335"/>
      <c r="JL257" s="305"/>
      <c r="JM257" s="334"/>
      <c r="JN257" s="307"/>
      <c r="JO257" s="335"/>
      <c r="JP257" s="305"/>
      <c r="JQ257" s="334"/>
      <c r="JR257" s="307"/>
      <c r="JS257" s="335"/>
      <c r="JT257" s="305"/>
      <c r="JU257" s="334"/>
      <c r="JV257" s="307"/>
      <c r="JW257" s="335"/>
      <c r="JX257" s="305"/>
      <c r="JY257" s="334"/>
      <c r="JZ257" s="307"/>
      <c r="KA257" s="335"/>
      <c r="KB257" s="305"/>
      <c r="KC257" s="334"/>
      <c r="KD257" s="307"/>
      <c r="KE257" s="335"/>
      <c r="KF257" s="305"/>
      <c r="KG257" s="334"/>
      <c r="KH257" s="307"/>
      <c r="KI257" s="335"/>
      <c r="KJ257" s="305"/>
      <c r="KK257" s="334"/>
      <c r="KL257" s="307"/>
      <c r="KM257" s="335"/>
      <c r="KN257" s="305"/>
      <c r="KO257" s="334"/>
      <c r="KP257" s="307"/>
      <c r="KQ257" s="335"/>
      <c r="KR257" s="305"/>
      <c r="KS257" s="334"/>
      <c r="KT257" s="307"/>
      <c r="KU257" s="335"/>
      <c r="KV257" s="305"/>
      <c r="KW257" s="334"/>
      <c r="KX257" s="307"/>
      <c r="KY257" s="335"/>
      <c r="KZ257" s="305"/>
      <c r="LA257" s="334"/>
      <c r="LB257" s="307"/>
      <c r="LC257" s="335"/>
      <c r="LD257" s="305"/>
      <c r="LE257" s="334"/>
      <c r="LF257" s="307"/>
      <c r="LG257" s="335"/>
      <c r="LH257" s="305"/>
      <c r="LI257" s="334"/>
      <c r="LJ257" s="307"/>
      <c r="LK257" s="335"/>
      <c r="LL257" s="305"/>
      <c r="LM257" s="334"/>
      <c r="LN257" s="307"/>
      <c r="LO257" s="335"/>
      <c r="LP257" s="305"/>
      <c r="LQ257" s="334"/>
      <c r="LR257" s="307"/>
      <c r="LS257" s="335"/>
      <c r="LT257" s="305"/>
      <c r="LU257" s="334"/>
      <c r="LV257" s="307"/>
      <c r="LW257" s="335"/>
      <c r="LX257" s="305"/>
      <c r="LY257" s="334"/>
      <c r="LZ257" s="307"/>
      <c r="MA257" s="335"/>
      <c r="MB257" s="305"/>
      <c r="MC257" s="334"/>
      <c r="MD257" s="307"/>
      <c r="ME257" s="335"/>
      <c r="MF257" s="305"/>
      <c r="MG257" s="334"/>
      <c r="MH257" s="307"/>
      <c r="MI257" s="335"/>
      <c r="MJ257" s="305"/>
      <c r="MK257" s="334"/>
      <c r="ML257" s="307"/>
      <c r="MM257" s="335"/>
      <c r="MN257" s="305"/>
      <c r="MO257" s="334"/>
      <c r="MP257" s="307"/>
      <c r="MQ257" s="335"/>
      <c r="MR257" s="305"/>
      <c r="MS257" s="334"/>
      <c r="MT257" s="307"/>
      <c r="MU257" s="335"/>
      <c r="MV257" s="305"/>
      <c r="MW257" s="334"/>
      <c r="MX257" s="307"/>
      <c r="MY257" s="335"/>
      <c r="MZ257" s="305"/>
      <c r="NA257" s="334"/>
      <c r="NB257" s="307"/>
      <c r="NC257" s="335"/>
      <c r="ND257" s="305"/>
      <c r="NE257" s="334"/>
      <c r="NF257" s="307"/>
      <c r="NG257" s="335"/>
      <c r="NH257" s="305"/>
      <c r="NI257" s="334"/>
      <c r="NJ257" s="307"/>
      <c r="NK257" s="335"/>
      <c r="NL257" s="305"/>
      <c r="NM257" s="334"/>
      <c r="NN257" s="307"/>
      <c r="NO257" s="335"/>
      <c r="NP257" s="305"/>
      <c r="NQ257" s="334"/>
      <c r="NR257" s="307"/>
      <c r="NS257" s="335"/>
      <c r="NT257" s="305"/>
      <c r="NU257" s="334"/>
      <c r="NV257" s="307"/>
      <c r="NW257" s="335"/>
      <c r="NX257" s="305"/>
      <c r="NY257" s="334"/>
      <c r="NZ257" s="307"/>
      <c r="OA257" s="335"/>
      <c r="OB257" s="305"/>
      <c r="OC257" s="334"/>
      <c r="OD257" s="307"/>
      <c r="OE257" s="335"/>
      <c r="OF257" s="305"/>
      <c r="OG257" s="334"/>
      <c r="OH257" s="307"/>
      <c r="OI257" s="335"/>
      <c r="OJ257" s="305"/>
      <c r="OK257" s="334"/>
      <c r="OL257" s="307"/>
      <c r="OM257" s="335"/>
      <c r="ON257" s="305"/>
      <c r="OO257" s="334"/>
      <c r="OP257" s="307"/>
      <c r="OQ257" s="335"/>
      <c r="OR257" s="305"/>
      <c r="OS257" s="334"/>
      <c r="OT257" s="307"/>
      <c r="OU257" s="335"/>
      <c r="OV257" s="305"/>
      <c r="OW257" s="334"/>
      <c r="OX257" s="307"/>
      <c r="OY257" s="335"/>
      <c r="OZ257" s="305"/>
      <c r="PA257" s="334"/>
      <c r="PB257" s="307"/>
      <c r="PC257" s="335"/>
      <c r="PD257" s="305"/>
      <c r="PE257" s="334"/>
      <c r="PF257" s="307"/>
      <c r="PG257" s="335"/>
      <c r="PH257" s="305"/>
      <c r="PI257" s="334"/>
      <c r="PJ257" s="307"/>
      <c r="PK257" s="335"/>
      <c r="PL257" s="305"/>
      <c r="PM257" s="334"/>
      <c r="PN257" s="307"/>
      <c r="PO257" s="335"/>
      <c r="PP257" s="305"/>
      <c r="PQ257" s="334"/>
      <c r="PR257" s="307"/>
      <c r="PS257" s="335"/>
      <c r="PT257" s="305"/>
      <c r="PU257" s="334"/>
      <c r="PV257" s="307"/>
      <c r="PW257" s="335"/>
      <c r="PX257" s="305"/>
      <c r="PY257" s="334"/>
      <c r="PZ257" s="307"/>
      <c r="QA257" s="335"/>
      <c r="QB257" s="305"/>
      <c r="QC257" s="334"/>
      <c r="QD257" s="307"/>
      <c r="QE257" s="335"/>
      <c r="QF257" s="305"/>
      <c r="QG257" s="334"/>
      <c r="QH257" s="307"/>
      <c r="QI257" s="335"/>
      <c r="QJ257" s="305"/>
      <c r="QK257" s="334"/>
      <c r="QL257" s="307"/>
      <c r="QM257" s="335"/>
      <c r="QN257" s="305"/>
      <c r="QO257" s="334"/>
      <c r="QP257" s="307"/>
      <c r="QQ257" s="335"/>
      <c r="QR257" s="305"/>
      <c r="QS257" s="334"/>
      <c r="QT257" s="307"/>
      <c r="QU257" s="335"/>
      <c r="QV257" s="305"/>
      <c r="QW257" s="334"/>
      <c r="QX257" s="307"/>
      <c r="QY257" s="335"/>
      <c r="QZ257" s="305"/>
      <c r="RA257" s="334"/>
      <c r="RB257" s="307"/>
      <c r="RC257" s="335"/>
      <c r="RD257" s="305"/>
      <c r="RE257" s="334"/>
      <c r="RF257" s="307"/>
      <c r="RG257" s="335"/>
      <c r="RH257" s="305"/>
      <c r="RI257" s="334"/>
      <c r="RJ257" s="307"/>
      <c r="RK257" s="335"/>
      <c r="RL257" s="305"/>
      <c r="RM257" s="334"/>
      <c r="RN257" s="307"/>
      <c r="RO257" s="335"/>
      <c r="RP257" s="305"/>
      <c r="RQ257" s="334"/>
      <c r="RR257" s="307"/>
      <c r="RS257" s="335"/>
      <c r="RT257" s="305"/>
      <c r="RU257" s="334"/>
      <c r="RV257" s="307"/>
      <c r="RW257" s="335"/>
      <c r="RX257" s="305"/>
      <c r="RY257" s="334"/>
      <c r="RZ257" s="307"/>
      <c r="SA257" s="335"/>
      <c r="SB257" s="305"/>
      <c r="SC257" s="334"/>
      <c r="SD257" s="307"/>
      <c r="SE257" s="335"/>
      <c r="SF257" s="305"/>
      <c r="SG257" s="334"/>
      <c r="SH257" s="307"/>
      <c r="SI257" s="335"/>
      <c r="SJ257" s="305"/>
      <c r="SK257" s="334"/>
      <c r="SL257" s="307"/>
      <c r="SM257" s="335"/>
      <c r="SN257" s="305"/>
      <c r="SO257" s="334"/>
      <c r="SP257" s="307"/>
      <c r="SQ257" s="335"/>
      <c r="SR257" s="305"/>
      <c r="SS257" s="334"/>
      <c r="ST257" s="307"/>
      <c r="SU257" s="335"/>
      <c r="SV257" s="305"/>
      <c r="SW257" s="334"/>
      <c r="SX257" s="307"/>
      <c r="SY257" s="335"/>
      <c r="SZ257" s="305"/>
      <c r="TA257" s="334"/>
      <c r="TB257" s="307"/>
      <c r="TC257" s="335"/>
      <c r="TD257" s="305"/>
      <c r="TE257" s="334"/>
      <c r="TF257" s="307"/>
      <c r="TG257" s="335"/>
      <c r="TH257" s="305"/>
      <c r="TI257" s="334"/>
      <c r="TJ257" s="307"/>
      <c r="TK257" s="335"/>
      <c r="TL257" s="305"/>
      <c r="TM257" s="334"/>
      <c r="TN257" s="307"/>
      <c r="TO257" s="335"/>
      <c r="TP257" s="305"/>
      <c r="TQ257" s="334"/>
      <c r="TR257" s="307"/>
      <c r="TS257" s="335"/>
      <c r="TT257" s="305"/>
      <c r="TU257" s="334"/>
      <c r="TV257" s="307"/>
      <c r="TW257" s="335"/>
      <c r="TX257" s="305"/>
      <c r="TY257" s="334"/>
      <c r="TZ257" s="307"/>
      <c r="UA257" s="335"/>
      <c r="UB257" s="305"/>
      <c r="UC257" s="334"/>
      <c r="UD257" s="307"/>
      <c r="UE257" s="335"/>
      <c r="UF257" s="305"/>
      <c r="UG257" s="334"/>
      <c r="UH257" s="307"/>
      <c r="UI257" s="335"/>
      <c r="UJ257" s="305"/>
      <c r="UK257" s="334"/>
      <c r="UL257" s="307"/>
      <c r="UM257" s="335"/>
      <c r="UN257" s="305"/>
      <c r="UO257" s="334"/>
      <c r="UP257" s="307"/>
      <c r="UQ257" s="335"/>
      <c r="UR257" s="305"/>
      <c r="US257" s="334"/>
      <c r="UT257" s="307"/>
      <c r="UU257" s="335"/>
      <c r="UV257" s="305"/>
      <c r="UW257" s="334"/>
      <c r="UX257" s="307"/>
      <c r="UY257" s="335"/>
      <c r="UZ257" s="305"/>
      <c r="VA257" s="334"/>
      <c r="VB257" s="307"/>
      <c r="VC257" s="335"/>
      <c r="VD257" s="305"/>
      <c r="VE257" s="334"/>
      <c r="VF257" s="307"/>
      <c r="VG257" s="335"/>
      <c r="VH257" s="305"/>
      <c r="VI257" s="334"/>
      <c r="VJ257" s="307"/>
      <c r="VK257" s="335"/>
      <c r="VL257" s="305"/>
      <c r="VM257" s="334"/>
      <c r="VN257" s="307"/>
      <c r="VO257" s="335"/>
      <c r="VP257" s="305"/>
      <c r="VQ257" s="334"/>
      <c r="VR257" s="307"/>
      <c r="VS257" s="335"/>
      <c r="VT257" s="305"/>
      <c r="VU257" s="334"/>
      <c r="VV257" s="307"/>
      <c r="VW257" s="335"/>
      <c r="VX257" s="305"/>
      <c r="VY257" s="334"/>
      <c r="VZ257" s="307"/>
      <c r="WA257" s="335"/>
      <c r="WB257" s="305"/>
      <c r="WC257" s="334"/>
      <c r="WD257" s="307"/>
      <c r="WE257" s="335"/>
      <c r="WF257" s="305"/>
      <c r="WG257" s="334"/>
      <c r="WH257" s="307"/>
      <c r="WI257" s="335"/>
      <c r="WJ257" s="305"/>
      <c r="WK257" s="334"/>
      <c r="WL257" s="307"/>
      <c r="WM257" s="335"/>
      <c r="WN257" s="305"/>
      <c r="WO257" s="334"/>
      <c r="WP257" s="307"/>
      <c r="WQ257" s="335"/>
      <c r="WR257" s="305"/>
      <c r="WS257" s="334"/>
      <c r="WT257" s="307"/>
      <c r="WU257" s="335"/>
      <c r="WV257" s="305"/>
      <c r="WW257" s="334"/>
      <c r="WX257" s="307"/>
      <c r="WY257" s="335"/>
      <c r="WZ257" s="305"/>
      <c r="XA257" s="334"/>
      <c r="XB257" s="307"/>
      <c r="XC257" s="335"/>
      <c r="XD257" s="305"/>
      <c r="XE257" s="334"/>
      <c r="XF257" s="307"/>
      <c r="XG257" s="335"/>
      <c r="XH257" s="305"/>
      <c r="XI257" s="334"/>
      <c r="XJ257" s="307"/>
      <c r="XK257" s="335"/>
      <c r="XL257" s="305"/>
      <c r="XM257" s="334"/>
      <c r="XN257" s="307"/>
      <c r="XO257" s="335"/>
      <c r="XP257" s="305"/>
      <c r="XQ257" s="334"/>
      <c r="XR257" s="307"/>
      <c r="XS257" s="335"/>
      <c r="XT257" s="305"/>
      <c r="XU257" s="334"/>
      <c r="XV257" s="307"/>
      <c r="XW257" s="335"/>
      <c r="XX257" s="305"/>
      <c r="XY257" s="334"/>
      <c r="XZ257" s="307"/>
      <c r="YA257" s="335"/>
      <c r="YB257" s="305"/>
      <c r="YC257" s="334"/>
      <c r="YD257" s="307"/>
      <c r="YE257" s="335"/>
      <c r="YF257" s="305"/>
      <c r="YG257" s="334"/>
      <c r="YH257" s="307"/>
      <c r="YI257" s="335"/>
      <c r="YJ257" s="305"/>
      <c r="YK257" s="334"/>
      <c r="YL257" s="307"/>
      <c r="YM257" s="335"/>
      <c r="YN257" s="305"/>
      <c r="YO257" s="334"/>
      <c r="YP257" s="307"/>
      <c r="YQ257" s="335"/>
      <c r="YR257" s="305"/>
      <c r="YS257" s="334"/>
      <c r="YT257" s="307"/>
      <c r="YU257" s="335"/>
      <c r="YV257" s="305"/>
      <c r="YW257" s="334"/>
      <c r="YX257" s="307"/>
      <c r="YY257" s="335"/>
      <c r="YZ257" s="305"/>
      <c r="ZA257" s="334"/>
      <c r="ZB257" s="307"/>
      <c r="ZC257" s="335"/>
      <c r="ZD257" s="305"/>
      <c r="ZE257" s="334"/>
      <c r="ZF257" s="307"/>
      <c r="ZG257" s="335"/>
      <c r="ZH257" s="305"/>
      <c r="ZI257" s="334"/>
      <c r="ZJ257" s="307"/>
      <c r="ZK257" s="335"/>
      <c r="ZL257" s="305"/>
      <c r="ZM257" s="334"/>
      <c r="ZN257" s="307"/>
      <c r="ZO257" s="335"/>
      <c r="ZP257" s="305"/>
      <c r="ZQ257" s="334"/>
      <c r="ZR257" s="307"/>
      <c r="ZS257" s="335"/>
      <c r="ZT257" s="305"/>
      <c r="ZU257" s="334"/>
      <c r="ZV257" s="307"/>
      <c r="ZW257" s="335"/>
      <c r="ZX257" s="305"/>
      <c r="ZY257" s="334"/>
      <c r="ZZ257" s="307"/>
      <c r="AAA257" s="335"/>
      <c r="AAB257" s="305"/>
      <c r="AAC257" s="334"/>
      <c r="AAD257" s="307"/>
      <c r="AAE257" s="335"/>
      <c r="AAF257" s="305"/>
      <c r="AAG257" s="334"/>
      <c r="AAH257" s="307"/>
      <c r="AAI257" s="335"/>
      <c r="AAJ257" s="305"/>
      <c r="AAK257" s="334"/>
      <c r="AAL257" s="307"/>
      <c r="AAM257" s="335"/>
      <c r="AAN257" s="305"/>
      <c r="AAO257" s="334"/>
      <c r="AAP257" s="307"/>
      <c r="AAQ257" s="335"/>
      <c r="AAR257" s="305"/>
      <c r="AAS257" s="334"/>
      <c r="AAT257" s="307"/>
      <c r="AAU257" s="335"/>
      <c r="AAV257" s="305"/>
      <c r="AAW257" s="334"/>
      <c r="AAX257" s="307"/>
      <c r="AAY257" s="335"/>
      <c r="AAZ257" s="305"/>
      <c r="ABA257" s="334"/>
      <c r="ABB257" s="307"/>
      <c r="ABC257" s="335"/>
      <c r="ABD257" s="305"/>
      <c r="ABE257" s="334"/>
      <c r="ABF257" s="307"/>
      <c r="ABG257" s="335"/>
      <c r="ABH257" s="305"/>
      <c r="ABI257" s="334"/>
      <c r="ABJ257" s="307"/>
      <c r="ABK257" s="335"/>
      <c r="ABL257" s="305"/>
      <c r="ABM257" s="334"/>
      <c r="ABN257" s="307"/>
      <c r="ABO257" s="335"/>
      <c r="ABP257" s="305"/>
      <c r="ABQ257" s="334"/>
      <c r="ABR257" s="307"/>
      <c r="ABS257" s="335"/>
      <c r="ABT257" s="305"/>
      <c r="ABU257" s="334"/>
      <c r="ABV257" s="307"/>
      <c r="ABW257" s="335"/>
      <c r="ABX257" s="305"/>
      <c r="ABY257" s="334"/>
      <c r="ABZ257" s="307"/>
      <c r="ACA257" s="335"/>
      <c r="ACB257" s="305"/>
      <c r="ACC257" s="334"/>
      <c r="ACD257" s="307"/>
      <c r="ACE257" s="335"/>
      <c r="ACF257" s="305"/>
      <c r="ACG257" s="334"/>
      <c r="ACH257" s="307"/>
      <c r="ACI257" s="335"/>
      <c r="ACJ257" s="305"/>
      <c r="ACK257" s="334"/>
      <c r="ACL257" s="307"/>
      <c r="ACM257" s="335"/>
      <c r="ACN257" s="305"/>
      <c r="ACO257" s="334"/>
      <c r="ACP257" s="307"/>
      <c r="ACQ257" s="335"/>
      <c r="ACR257" s="305"/>
      <c r="ACS257" s="334"/>
      <c r="ACT257" s="307"/>
      <c r="ACU257" s="335"/>
      <c r="ACV257" s="305"/>
      <c r="ACW257" s="334"/>
      <c r="ACX257" s="307"/>
      <c r="ACY257" s="335"/>
      <c r="ACZ257" s="305"/>
      <c r="ADA257" s="334"/>
      <c r="ADB257" s="307"/>
      <c r="ADC257" s="335"/>
      <c r="ADD257" s="305"/>
      <c r="ADE257" s="334"/>
      <c r="ADF257" s="307"/>
      <c r="ADG257" s="335"/>
      <c r="ADH257" s="305"/>
      <c r="ADI257" s="334"/>
      <c r="ADJ257" s="307"/>
      <c r="ADK257" s="335"/>
      <c r="ADL257" s="305"/>
      <c r="ADM257" s="334"/>
      <c r="ADN257" s="307"/>
      <c r="ADO257" s="335"/>
      <c r="ADP257" s="305"/>
      <c r="ADQ257" s="334"/>
      <c r="ADR257" s="307"/>
      <c r="ADS257" s="335"/>
      <c r="ADT257" s="305"/>
      <c r="ADU257" s="334"/>
      <c r="ADV257" s="307"/>
      <c r="ADW257" s="335"/>
      <c r="ADX257" s="305"/>
      <c r="ADY257" s="334"/>
      <c r="ADZ257" s="307"/>
      <c r="AEA257" s="335"/>
      <c r="AEB257" s="305"/>
      <c r="AEC257" s="334"/>
      <c r="AED257" s="307"/>
      <c r="AEE257" s="335"/>
      <c r="AEF257" s="305"/>
      <c r="AEG257" s="334"/>
      <c r="AEH257" s="307"/>
      <c r="AEI257" s="335"/>
      <c r="AEJ257" s="305"/>
      <c r="AEK257" s="334"/>
      <c r="AEL257" s="307"/>
      <c r="AEM257" s="335"/>
      <c r="AEN257" s="305"/>
      <c r="AEO257" s="334"/>
      <c r="AEP257" s="307"/>
      <c r="AEQ257" s="335"/>
      <c r="AER257" s="305"/>
      <c r="AES257" s="334"/>
      <c r="AET257" s="307"/>
      <c r="AEU257" s="335"/>
      <c r="AEV257" s="305"/>
      <c r="AEW257" s="334"/>
      <c r="AEX257" s="307"/>
      <c r="AEY257" s="335"/>
      <c r="AEZ257" s="305"/>
      <c r="AFA257" s="334"/>
      <c r="AFB257" s="307"/>
      <c r="AFC257" s="335"/>
      <c r="AFD257" s="305"/>
      <c r="AFE257" s="334"/>
      <c r="AFF257" s="307"/>
      <c r="AFG257" s="335"/>
      <c r="AFH257" s="305"/>
      <c r="AFI257" s="334"/>
      <c r="AFJ257" s="307"/>
      <c r="AFK257" s="335"/>
      <c r="AFL257" s="305"/>
      <c r="AFM257" s="334"/>
      <c r="AFN257" s="307"/>
      <c r="AFO257" s="335"/>
      <c r="AFP257" s="305"/>
      <c r="AFQ257" s="334"/>
      <c r="AFR257" s="307"/>
      <c r="AFS257" s="335"/>
      <c r="AFT257" s="305"/>
      <c r="AFU257" s="334"/>
      <c r="AFV257" s="307"/>
      <c r="AFW257" s="335"/>
      <c r="AFX257" s="305"/>
      <c r="AFY257" s="334"/>
      <c r="AFZ257" s="307"/>
      <c r="AGA257" s="335"/>
      <c r="AGB257" s="305"/>
      <c r="AGC257" s="334"/>
      <c r="AGD257" s="307"/>
      <c r="AGE257" s="335"/>
      <c r="AGF257" s="305"/>
      <c r="AGG257" s="334"/>
      <c r="AGH257" s="307"/>
      <c r="AGI257" s="335"/>
      <c r="AGJ257" s="305"/>
      <c r="AGK257" s="334"/>
      <c r="AGL257" s="307"/>
      <c r="AGM257" s="335"/>
      <c r="AGN257" s="305"/>
      <c r="AGO257" s="334"/>
      <c r="AGP257" s="307"/>
      <c r="AGQ257" s="335"/>
      <c r="AGR257" s="305"/>
      <c r="AGS257" s="334"/>
      <c r="AGT257" s="307"/>
      <c r="AGU257" s="335"/>
      <c r="AGV257" s="305"/>
      <c r="AGW257" s="334"/>
      <c r="AGX257" s="307"/>
      <c r="AGY257" s="335"/>
      <c r="AGZ257" s="305"/>
      <c r="AHA257" s="334"/>
      <c r="AHB257" s="307"/>
      <c r="AHC257" s="335"/>
      <c r="AHD257" s="305"/>
      <c r="AHE257" s="334"/>
      <c r="AHF257" s="307"/>
      <c r="AHG257" s="335"/>
      <c r="AHH257" s="305"/>
      <c r="AHI257" s="334"/>
      <c r="AHJ257" s="307"/>
      <c r="AHK257" s="335"/>
      <c r="AHL257" s="305"/>
      <c r="AHM257" s="334"/>
      <c r="AHN257" s="307"/>
      <c r="AHO257" s="335"/>
      <c r="AHP257" s="305"/>
      <c r="AHQ257" s="334"/>
      <c r="AHR257" s="307"/>
      <c r="AHS257" s="335"/>
      <c r="AHT257" s="305"/>
      <c r="AHU257" s="334"/>
      <c r="AHV257" s="307"/>
      <c r="AHW257" s="335"/>
      <c r="AHX257" s="305"/>
      <c r="AHY257" s="334"/>
      <c r="AHZ257" s="307"/>
      <c r="AIA257" s="335"/>
      <c r="AIB257" s="305"/>
      <c r="AIC257" s="334"/>
      <c r="AID257" s="307"/>
      <c r="AIE257" s="335"/>
      <c r="AIF257" s="305"/>
      <c r="AIG257" s="334"/>
      <c r="AIH257" s="307"/>
      <c r="AII257" s="335"/>
      <c r="AIJ257" s="305"/>
      <c r="AIK257" s="334"/>
      <c r="AIL257" s="307"/>
      <c r="AIM257" s="335"/>
      <c r="AIN257" s="305"/>
      <c r="AIO257" s="334"/>
      <c r="AIP257" s="307"/>
      <c r="AIQ257" s="335"/>
      <c r="AIR257" s="305"/>
      <c r="AIS257" s="334"/>
      <c r="AIT257" s="307"/>
      <c r="AIU257" s="335"/>
      <c r="AIV257" s="305"/>
      <c r="AIW257" s="334"/>
      <c r="AIX257" s="307"/>
      <c r="AIY257" s="335"/>
      <c r="AIZ257" s="305"/>
      <c r="AJA257" s="334"/>
      <c r="AJB257" s="307"/>
      <c r="AJC257" s="335"/>
      <c r="AJD257" s="305"/>
      <c r="AJE257" s="334"/>
      <c r="AJF257" s="307"/>
      <c r="AJG257" s="335"/>
      <c r="AJH257" s="305"/>
      <c r="AJI257" s="334"/>
      <c r="AJJ257" s="307"/>
      <c r="AJK257" s="335"/>
      <c r="AJL257" s="305"/>
      <c r="AJM257" s="334"/>
      <c r="AJN257" s="307"/>
      <c r="AJO257" s="335"/>
      <c r="AJP257" s="305"/>
      <c r="AJQ257" s="334"/>
      <c r="AJR257" s="307"/>
      <c r="AJS257" s="335"/>
      <c r="AJT257" s="305"/>
      <c r="AJU257" s="334"/>
      <c r="AJV257" s="307"/>
      <c r="AJW257" s="335"/>
      <c r="AJX257" s="305"/>
      <c r="AJY257" s="334"/>
      <c r="AJZ257" s="307"/>
      <c r="AKA257" s="335"/>
      <c r="AKB257" s="305"/>
      <c r="AKC257" s="334"/>
      <c r="AKD257" s="307"/>
      <c r="AKE257" s="335"/>
      <c r="AKF257" s="305"/>
      <c r="AKG257" s="334"/>
      <c r="AKH257" s="307"/>
      <c r="AKI257" s="335"/>
      <c r="AKJ257" s="305"/>
      <c r="AKK257" s="334"/>
      <c r="AKL257" s="307"/>
      <c r="AKM257" s="335"/>
      <c r="AKN257" s="305"/>
      <c r="AKO257" s="334"/>
      <c r="AKP257" s="307"/>
      <c r="AKQ257" s="335"/>
      <c r="AKR257" s="305"/>
      <c r="AKS257" s="334"/>
      <c r="AKT257" s="307"/>
      <c r="AKU257" s="335"/>
      <c r="AKV257" s="305"/>
      <c r="AKW257" s="334"/>
      <c r="AKX257" s="307"/>
      <c r="AKY257" s="335"/>
      <c r="AKZ257" s="305"/>
      <c r="ALA257" s="334"/>
      <c r="ALB257" s="307"/>
      <c r="ALC257" s="335"/>
      <c r="ALD257" s="305"/>
      <c r="ALE257" s="334"/>
      <c r="ALF257" s="307"/>
      <c r="ALG257" s="335"/>
      <c r="ALH257" s="305"/>
      <c r="ALI257" s="334"/>
      <c r="ALJ257" s="307"/>
      <c r="ALK257" s="335"/>
      <c r="ALL257" s="305"/>
      <c r="ALM257" s="334"/>
      <c r="ALN257" s="307"/>
      <c r="ALO257" s="335"/>
      <c r="ALP257" s="305"/>
      <c r="ALQ257" s="334"/>
      <c r="ALR257" s="307"/>
      <c r="ALS257" s="335"/>
      <c r="ALT257" s="305"/>
      <c r="ALU257" s="334"/>
      <c r="ALV257" s="307"/>
      <c r="ALW257" s="335"/>
      <c r="ALX257" s="305"/>
      <c r="ALY257" s="334"/>
      <c r="ALZ257" s="307"/>
      <c r="AMA257" s="335"/>
      <c r="AMB257" s="305"/>
      <c r="AMC257" s="334"/>
      <c r="AMD257" s="307"/>
      <c r="AME257" s="335"/>
      <c r="AMF257" s="305"/>
      <c r="AMG257" s="334"/>
      <c r="AMH257" s="307"/>
      <c r="AMI257" s="335"/>
      <c r="AMJ257" s="305"/>
      <c r="AMK257" s="334"/>
      <c r="AML257" s="307"/>
      <c r="AMM257" s="335"/>
      <c r="AMN257" s="305"/>
      <c r="AMO257" s="334"/>
      <c r="AMP257" s="307"/>
      <c r="AMQ257" s="335"/>
      <c r="AMR257" s="305"/>
      <c r="AMS257" s="334"/>
      <c r="AMT257" s="307"/>
      <c r="AMU257" s="335"/>
      <c r="AMV257" s="305"/>
      <c r="AMW257" s="334"/>
      <c r="AMX257" s="307"/>
      <c r="AMY257" s="335"/>
      <c r="AMZ257" s="305"/>
      <c r="ANA257" s="334"/>
      <c r="ANB257" s="307"/>
      <c r="ANC257" s="335"/>
      <c r="AND257" s="305"/>
      <c r="ANE257" s="334"/>
      <c r="ANF257" s="307"/>
      <c r="ANG257" s="335"/>
      <c r="ANH257" s="305"/>
      <c r="ANI257" s="334"/>
      <c r="ANJ257" s="307"/>
      <c r="ANK257" s="335"/>
      <c r="ANL257" s="305"/>
      <c r="ANM257" s="334"/>
      <c r="ANN257" s="307"/>
      <c r="ANO257" s="335"/>
      <c r="ANP257" s="305"/>
      <c r="ANQ257" s="334"/>
      <c r="ANR257" s="307"/>
      <c r="ANS257" s="335"/>
      <c r="ANT257" s="305"/>
      <c r="ANU257" s="334"/>
      <c r="ANV257" s="307"/>
      <c r="ANW257" s="335"/>
      <c r="ANX257" s="305"/>
      <c r="ANY257" s="334"/>
      <c r="ANZ257" s="307"/>
      <c r="AOA257" s="335"/>
      <c r="AOB257" s="305"/>
      <c r="AOC257" s="334"/>
      <c r="AOD257" s="307"/>
      <c r="AOE257" s="335"/>
      <c r="AOF257" s="305"/>
      <c r="AOG257" s="334"/>
      <c r="AOH257" s="307"/>
      <c r="AOI257" s="335"/>
      <c r="AOJ257" s="305"/>
      <c r="AOK257" s="334"/>
      <c r="AOL257" s="307"/>
      <c r="AOM257" s="335"/>
      <c r="AON257" s="305"/>
      <c r="AOO257" s="334"/>
      <c r="AOP257" s="307"/>
      <c r="AOQ257" s="335"/>
      <c r="AOR257" s="305"/>
      <c r="AOS257" s="334"/>
      <c r="AOT257" s="307"/>
      <c r="AOU257" s="335"/>
      <c r="AOV257" s="305"/>
      <c r="AOW257" s="334"/>
      <c r="AOX257" s="307"/>
      <c r="AOY257" s="335"/>
      <c r="AOZ257" s="305"/>
      <c r="APA257" s="334"/>
      <c r="APB257" s="307"/>
      <c r="APC257" s="335"/>
      <c r="APD257" s="305"/>
      <c r="APE257" s="334"/>
      <c r="APF257" s="307"/>
      <c r="APG257" s="335"/>
      <c r="APH257" s="305"/>
      <c r="API257" s="334"/>
      <c r="APJ257" s="307"/>
      <c r="APK257" s="335"/>
      <c r="APL257" s="305"/>
      <c r="APM257" s="334"/>
      <c r="APN257" s="307"/>
      <c r="APO257" s="335"/>
      <c r="APP257" s="305"/>
      <c r="APQ257" s="334"/>
      <c r="APR257" s="307"/>
      <c r="APS257" s="335"/>
      <c r="APT257" s="305"/>
      <c r="APU257" s="334"/>
      <c r="APV257" s="307"/>
      <c r="APW257" s="335"/>
      <c r="APX257" s="305"/>
      <c r="APY257" s="334"/>
      <c r="APZ257" s="307"/>
      <c r="AQA257" s="335"/>
      <c r="AQB257" s="305"/>
      <c r="AQC257" s="334"/>
      <c r="AQD257" s="307"/>
      <c r="AQE257" s="335"/>
      <c r="AQF257" s="305"/>
      <c r="AQG257" s="334"/>
      <c r="AQH257" s="307"/>
      <c r="AQI257" s="335"/>
      <c r="AQJ257" s="305"/>
      <c r="AQK257" s="334"/>
      <c r="AQL257" s="307"/>
      <c r="AQM257" s="335"/>
      <c r="AQN257" s="305"/>
      <c r="AQO257" s="334"/>
      <c r="AQP257" s="307"/>
      <c r="AQQ257" s="335"/>
      <c r="AQR257" s="305"/>
      <c r="AQS257" s="334"/>
      <c r="AQT257" s="307"/>
      <c r="AQU257" s="335"/>
      <c r="AQV257" s="305"/>
      <c r="AQW257" s="334"/>
      <c r="AQX257" s="307"/>
      <c r="AQY257" s="335"/>
      <c r="AQZ257" s="305"/>
      <c r="ARA257" s="334"/>
      <c r="ARB257" s="307"/>
      <c r="ARC257" s="335"/>
      <c r="ARD257" s="305"/>
      <c r="ARE257" s="334"/>
      <c r="ARF257" s="307"/>
      <c r="ARG257" s="335"/>
      <c r="ARH257" s="305"/>
      <c r="ARI257" s="334"/>
      <c r="ARJ257" s="307"/>
      <c r="ARK257" s="335"/>
      <c r="ARL257" s="305"/>
      <c r="ARM257" s="334"/>
      <c r="ARN257" s="307"/>
      <c r="ARO257" s="335"/>
      <c r="ARP257" s="305"/>
      <c r="ARQ257" s="334"/>
      <c r="ARR257" s="307"/>
      <c r="ARS257" s="335"/>
      <c r="ART257" s="305"/>
      <c r="ARU257" s="334"/>
      <c r="ARV257" s="307"/>
      <c r="ARW257" s="335"/>
      <c r="ARX257" s="305"/>
      <c r="ARY257" s="334"/>
      <c r="ARZ257" s="307"/>
      <c r="ASA257" s="335"/>
      <c r="ASB257" s="305"/>
      <c r="ASC257" s="334"/>
      <c r="ASD257" s="307"/>
      <c r="ASE257" s="335"/>
      <c r="ASF257" s="305"/>
      <c r="ASG257" s="334"/>
      <c r="ASH257" s="307"/>
      <c r="ASI257" s="335"/>
      <c r="ASJ257" s="305"/>
      <c r="ASK257" s="334"/>
      <c r="ASL257" s="307"/>
      <c r="ASM257" s="335"/>
      <c r="ASN257" s="305"/>
      <c r="ASO257" s="334"/>
      <c r="ASP257" s="307"/>
      <c r="ASQ257" s="335"/>
      <c r="ASR257" s="305"/>
      <c r="ASS257" s="334"/>
      <c r="AST257" s="307"/>
      <c r="ASU257" s="335"/>
      <c r="ASV257" s="305"/>
      <c r="ASW257" s="334"/>
      <c r="ASX257" s="307"/>
      <c r="ASY257" s="335"/>
      <c r="ASZ257" s="305"/>
      <c r="ATA257" s="334"/>
      <c r="ATB257" s="307"/>
      <c r="ATC257" s="335"/>
      <c r="ATD257" s="305"/>
      <c r="ATE257" s="334"/>
      <c r="ATF257" s="307"/>
      <c r="ATG257" s="335"/>
      <c r="ATH257" s="305"/>
      <c r="ATI257" s="334"/>
      <c r="ATJ257" s="307"/>
      <c r="ATK257" s="335"/>
      <c r="ATL257" s="305"/>
      <c r="ATM257" s="334"/>
      <c r="ATN257" s="307"/>
      <c r="ATO257" s="335"/>
      <c r="ATP257" s="305"/>
      <c r="ATQ257" s="334"/>
      <c r="ATR257" s="307"/>
      <c r="ATS257" s="335"/>
      <c r="ATT257" s="305"/>
      <c r="ATU257" s="334"/>
      <c r="ATV257" s="307"/>
      <c r="ATW257" s="335"/>
      <c r="ATX257" s="305"/>
      <c r="ATY257" s="334"/>
      <c r="ATZ257" s="307"/>
      <c r="AUA257" s="335"/>
      <c r="AUB257" s="305"/>
      <c r="AUC257" s="334"/>
      <c r="AUD257" s="307"/>
      <c r="AUE257" s="335"/>
      <c r="AUF257" s="305"/>
      <c r="AUG257" s="334"/>
      <c r="AUH257" s="307"/>
      <c r="AUI257" s="335"/>
      <c r="AUJ257" s="305"/>
      <c r="AUK257" s="334"/>
      <c r="AUL257" s="307"/>
      <c r="AUM257" s="335"/>
      <c r="AUN257" s="305"/>
      <c r="AUO257" s="334"/>
      <c r="AUP257" s="307"/>
      <c r="AUQ257" s="335"/>
      <c r="AUR257" s="305"/>
      <c r="AUS257" s="334"/>
      <c r="AUT257" s="307"/>
      <c r="AUU257" s="335"/>
      <c r="AUV257" s="305"/>
      <c r="AUW257" s="334"/>
      <c r="AUX257" s="307"/>
      <c r="AUY257" s="335"/>
      <c r="AUZ257" s="305"/>
      <c r="AVA257" s="334"/>
      <c r="AVB257" s="307"/>
      <c r="AVC257" s="335"/>
      <c r="AVD257" s="305"/>
      <c r="AVE257" s="334"/>
      <c r="AVF257" s="307"/>
      <c r="AVG257" s="335"/>
      <c r="AVH257" s="305"/>
      <c r="AVI257" s="334"/>
      <c r="AVJ257" s="307"/>
      <c r="AVK257" s="335"/>
      <c r="AVL257" s="305"/>
      <c r="AVM257" s="334"/>
      <c r="AVN257" s="307"/>
      <c r="AVO257" s="335"/>
      <c r="AVP257" s="305"/>
      <c r="AVQ257" s="334"/>
      <c r="AVR257" s="307"/>
      <c r="AVS257" s="335"/>
      <c r="AVT257" s="305"/>
      <c r="AVU257" s="334"/>
      <c r="AVV257" s="307"/>
      <c r="AVW257" s="335"/>
      <c r="AVX257" s="305"/>
      <c r="AVY257" s="334"/>
      <c r="AVZ257" s="307"/>
      <c r="AWA257" s="335"/>
      <c r="AWB257" s="305"/>
      <c r="AWC257" s="334"/>
      <c r="AWD257" s="307"/>
      <c r="AWE257" s="335"/>
      <c r="AWF257" s="305"/>
      <c r="AWG257" s="334"/>
      <c r="AWH257" s="307"/>
      <c r="AWI257" s="335"/>
      <c r="AWJ257" s="305"/>
      <c r="AWK257" s="334"/>
      <c r="AWL257" s="307"/>
      <c r="AWM257" s="335"/>
      <c r="AWN257" s="305"/>
      <c r="AWO257" s="334"/>
      <c r="AWP257" s="307"/>
      <c r="AWQ257" s="335"/>
      <c r="AWR257" s="305"/>
      <c r="AWS257" s="334"/>
      <c r="AWT257" s="307"/>
      <c r="AWU257" s="335"/>
      <c r="AWV257" s="305"/>
      <c r="AWW257" s="334"/>
      <c r="AWX257" s="307"/>
      <c r="AWY257" s="335"/>
      <c r="AWZ257" s="305"/>
      <c r="AXA257" s="334"/>
      <c r="AXB257" s="307"/>
      <c r="AXC257" s="335"/>
      <c r="AXD257" s="305"/>
      <c r="AXE257" s="334"/>
      <c r="AXF257" s="307"/>
      <c r="AXG257" s="335"/>
      <c r="AXH257" s="305"/>
      <c r="AXI257" s="334"/>
      <c r="AXJ257" s="307"/>
      <c r="AXK257" s="335"/>
      <c r="AXL257" s="305"/>
      <c r="AXM257" s="334"/>
      <c r="AXN257" s="307"/>
      <c r="AXO257" s="335"/>
      <c r="AXP257" s="305"/>
      <c r="AXQ257" s="334"/>
      <c r="AXR257" s="307"/>
      <c r="AXS257" s="335"/>
      <c r="AXT257" s="305"/>
      <c r="AXU257" s="334"/>
      <c r="AXV257" s="307"/>
      <c r="AXW257" s="335"/>
      <c r="AXX257" s="305"/>
      <c r="AXY257" s="334"/>
      <c r="AXZ257" s="307"/>
      <c r="AYA257" s="335"/>
      <c r="AYB257" s="305"/>
      <c r="AYC257" s="334"/>
      <c r="AYD257" s="307"/>
      <c r="AYE257" s="335"/>
      <c r="AYF257" s="305"/>
      <c r="AYG257" s="334"/>
      <c r="AYH257" s="307"/>
      <c r="AYI257" s="335"/>
      <c r="AYJ257" s="305"/>
      <c r="AYK257" s="334"/>
      <c r="AYL257" s="307"/>
      <c r="AYM257" s="335"/>
      <c r="AYN257" s="305"/>
      <c r="AYO257" s="334"/>
      <c r="AYP257" s="307"/>
      <c r="AYQ257" s="335"/>
      <c r="AYR257" s="305"/>
      <c r="AYS257" s="334"/>
      <c r="AYT257" s="307"/>
      <c r="AYU257" s="335"/>
      <c r="AYV257" s="305"/>
      <c r="AYW257" s="334"/>
      <c r="AYX257" s="307"/>
      <c r="AYY257" s="335"/>
      <c r="AYZ257" s="305"/>
      <c r="AZA257" s="334"/>
      <c r="AZB257" s="307"/>
      <c r="AZC257" s="335"/>
      <c r="AZD257" s="305"/>
      <c r="AZE257" s="334"/>
      <c r="AZF257" s="307"/>
      <c r="AZG257" s="335"/>
      <c r="AZH257" s="305"/>
      <c r="AZI257" s="334"/>
      <c r="AZJ257" s="307"/>
      <c r="AZK257" s="335"/>
      <c r="AZL257" s="305"/>
      <c r="AZM257" s="334"/>
      <c r="AZN257" s="307"/>
      <c r="AZO257" s="335"/>
      <c r="AZP257" s="305"/>
      <c r="AZQ257" s="334"/>
      <c r="AZR257" s="307"/>
      <c r="AZS257" s="335"/>
      <c r="AZT257" s="305"/>
      <c r="AZU257" s="334"/>
      <c r="AZV257" s="307"/>
      <c r="AZW257" s="335"/>
      <c r="AZX257" s="305"/>
      <c r="AZY257" s="334"/>
      <c r="AZZ257" s="307"/>
      <c r="BAA257" s="335"/>
      <c r="BAB257" s="305"/>
      <c r="BAC257" s="334"/>
      <c r="BAD257" s="307"/>
      <c r="BAE257" s="335"/>
      <c r="BAF257" s="305"/>
      <c r="BAG257" s="334"/>
      <c r="BAH257" s="307"/>
      <c r="BAI257" s="335"/>
      <c r="BAJ257" s="305"/>
      <c r="BAK257" s="334"/>
      <c r="BAL257" s="307"/>
      <c r="BAM257" s="335"/>
      <c r="BAN257" s="305"/>
      <c r="BAO257" s="334"/>
      <c r="BAP257" s="307"/>
      <c r="BAQ257" s="335"/>
      <c r="BAR257" s="305"/>
      <c r="BAS257" s="334"/>
      <c r="BAT257" s="307"/>
      <c r="BAU257" s="335"/>
      <c r="BAV257" s="305"/>
      <c r="BAW257" s="334"/>
      <c r="BAX257" s="307"/>
      <c r="BAY257" s="335"/>
      <c r="BAZ257" s="305"/>
      <c r="BBA257" s="334"/>
      <c r="BBB257" s="307"/>
      <c r="BBC257" s="335"/>
      <c r="BBD257" s="305"/>
      <c r="BBE257" s="334"/>
      <c r="BBF257" s="307"/>
      <c r="BBG257" s="335"/>
      <c r="BBH257" s="305"/>
      <c r="BBI257" s="334"/>
      <c r="BBJ257" s="307"/>
      <c r="BBK257" s="335"/>
      <c r="BBL257" s="305"/>
      <c r="BBM257" s="334"/>
      <c r="BBN257" s="307"/>
      <c r="BBO257" s="335"/>
      <c r="BBP257" s="305"/>
      <c r="BBQ257" s="334"/>
      <c r="BBR257" s="307"/>
      <c r="BBS257" s="335"/>
      <c r="BBT257" s="305"/>
      <c r="BBU257" s="334"/>
      <c r="BBV257" s="307"/>
      <c r="BBW257" s="335"/>
      <c r="BBX257" s="305"/>
      <c r="BBY257" s="334"/>
      <c r="BBZ257" s="307"/>
      <c r="BCA257" s="335"/>
      <c r="BCB257" s="305"/>
      <c r="BCC257" s="334"/>
      <c r="BCD257" s="307"/>
      <c r="BCE257" s="335"/>
      <c r="BCF257" s="305"/>
      <c r="BCG257" s="334"/>
      <c r="BCH257" s="307"/>
      <c r="BCI257" s="335"/>
      <c r="BCJ257" s="305"/>
      <c r="BCK257" s="334"/>
      <c r="BCL257" s="307"/>
      <c r="BCM257" s="335"/>
      <c r="BCN257" s="305"/>
      <c r="BCO257" s="334"/>
      <c r="BCP257" s="307"/>
      <c r="BCQ257" s="335"/>
      <c r="BCR257" s="305"/>
      <c r="BCS257" s="334"/>
      <c r="BCT257" s="307"/>
      <c r="BCU257" s="335"/>
      <c r="BCV257" s="305"/>
      <c r="BCW257" s="334"/>
      <c r="BCX257" s="307"/>
      <c r="BCY257" s="335"/>
      <c r="BCZ257" s="305"/>
      <c r="BDA257" s="334"/>
      <c r="BDB257" s="307"/>
      <c r="BDC257" s="335"/>
      <c r="BDD257" s="305"/>
      <c r="BDE257" s="334"/>
      <c r="BDF257" s="307"/>
      <c r="BDG257" s="335"/>
      <c r="BDH257" s="305"/>
      <c r="BDI257" s="334"/>
      <c r="BDJ257" s="307"/>
      <c r="BDK257" s="335"/>
      <c r="BDL257" s="305"/>
      <c r="BDM257" s="334"/>
      <c r="BDN257" s="307"/>
      <c r="BDO257" s="335"/>
      <c r="BDP257" s="305"/>
      <c r="BDQ257" s="334"/>
      <c r="BDR257" s="307"/>
      <c r="BDS257" s="335"/>
      <c r="BDT257" s="305"/>
      <c r="BDU257" s="334"/>
      <c r="BDV257" s="307"/>
      <c r="BDW257" s="335"/>
      <c r="BDX257" s="305"/>
      <c r="BDY257" s="334"/>
      <c r="BDZ257" s="307"/>
      <c r="BEA257" s="335"/>
      <c r="BEB257" s="305"/>
      <c r="BEC257" s="334"/>
      <c r="BED257" s="307"/>
      <c r="BEE257" s="335"/>
      <c r="BEF257" s="305"/>
      <c r="BEG257" s="334"/>
      <c r="BEH257" s="307"/>
      <c r="BEI257" s="335"/>
      <c r="BEJ257" s="305"/>
      <c r="BEK257" s="334"/>
      <c r="BEL257" s="307"/>
      <c r="BEM257" s="335"/>
      <c r="BEN257" s="305"/>
      <c r="BEO257" s="334"/>
      <c r="BEP257" s="307"/>
      <c r="BEQ257" s="335"/>
      <c r="BER257" s="305"/>
      <c r="BES257" s="334"/>
      <c r="BET257" s="307"/>
      <c r="BEU257" s="335"/>
      <c r="BEV257" s="305"/>
      <c r="BEW257" s="334"/>
      <c r="BEX257" s="307"/>
      <c r="BEY257" s="335"/>
      <c r="BEZ257" s="305"/>
      <c r="BFA257" s="334"/>
      <c r="BFB257" s="307"/>
      <c r="BFC257" s="335"/>
      <c r="BFD257" s="305"/>
      <c r="BFE257" s="334"/>
      <c r="BFF257" s="307"/>
      <c r="BFG257" s="335"/>
      <c r="BFH257" s="305"/>
      <c r="BFI257" s="334"/>
      <c r="BFJ257" s="307"/>
      <c r="BFK257" s="335"/>
      <c r="BFL257" s="305"/>
      <c r="BFM257" s="334"/>
      <c r="BFN257" s="307"/>
      <c r="BFO257" s="335"/>
      <c r="BFP257" s="305"/>
      <c r="BFQ257" s="334"/>
      <c r="BFR257" s="307"/>
      <c r="BFS257" s="335"/>
      <c r="BFT257" s="305"/>
      <c r="BFU257" s="334"/>
      <c r="BFV257" s="307"/>
      <c r="BFW257" s="335"/>
      <c r="BFX257" s="305"/>
      <c r="BFY257" s="334"/>
      <c r="BFZ257" s="307"/>
      <c r="BGA257" s="335"/>
      <c r="BGB257" s="305"/>
      <c r="BGC257" s="334"/>
      <c r="BGD257" s="307"/>
      <c r="BGE257" s="335"/>
      <c r="BGF257" s="305"/>
      <c r="BGG257" s="334"/>
      <c r="BGH257" s="307"/>
      <c r="BGI257" s="335"/>
      <c r="BGJ257" s="305"/>
      <c r="BGK257" s="334"/>
      <c r="BGL257" s="307"/>
      <c r="BGM257" s="335"/>
      <c r="BGN257" s="305"/>
      <c r="BGO257" s="334"/>
      <c r="BGP257" s="307"/>
      <c r="BGQ257" s="335"/>
      <c r="BGR257" s="305"/>
      <c r="BGS257" s="334"/>
      <c r="BGT257" s="307"/>
      <c r="BGU257" s="335"/>
      <c r="BGV257" s="305"/>
      <c r="BGW257" s="334"/>
      <c r="BGX257" s="307"/>
      <c r="BGY257" s="335"/>
      <c r="BGZ257" s="305"/>
      <c r="BHA257" s="334"/>
      <c r="BHB257" s="307"/>
      <c r="BHC257" s="335"/>
      <c r="BHD257" s="305"/>
      <c r="BHE257" s="334"/>
      <c r="BHF257" s="307"/>
      <c r="BHG257" s="335"/>
      <c r="BHH257" s="305"/>
      <c r="BHI257" s="334"/>
      <c r="BHJ257" s="307"/>
      <c r="BHK257" s="335"/>
      <c r="BHL257" s="305"/>
      <c r="BHM257" s="334"/>
      <c r="BHN257" s="307"/>
      <c r="BHO257" s="335"/>
      <c r="BHP257" s="305"/>
      <c r="BHQ257" s="334"/>
      <c r="BHR257" s="307"/>
      <c r="BHS257" s="335"/>
      <c r="BHT257" s="305"/>
      <c r="BHU257" s="334"/>
      <c r="BHV257" s="307"/>
      <c r="BHW257" s="335"/>
      <c r="BHX257" s="305"/>
      <c r="BHY257" s="334"/>
      <c r="BHZ257" s="307"/>
      <c r="BIA257" s="335"/>
      <c r="BIB257" s="305"/>
      <c r="BIC257" s="334"/>
      <c r="BID257" s="307"/>
      <c r="BIE257" s="335"/>
      <c r="BIF257" s="305"/>
      <c r="BIG257" s="334"/>
      <c r="BIH257" s="307"/>
      <c r="BII257" s="335"/>
      <c r="BIJ257" s="305"/>
      <c r="BIK257" s="334"/>
      <c r="BIL257" s="307"/>
      <c r="BIM257" s="335"/>
      <c r="BIN257" s="305"/>
      <c r="BIO257" s="334"/>
      <c r="BIP257" s="307"/>
      <c r="BIQ257" s="335"/>
      <c r="BIR257" s="305"/>
      <c r="BIS257" s="334"/>
      <c r="BIT257" s="307"/>
      <c r="BIU257" s="335"/>
      <c r="BIV257" s="305"/>
      <c r="BIW257" s="334"/>
      <c r="BIX257" s="307"/>
      <c r="BIY257" s="335"/>
      <c r="BIZ257" s="305"/>
      <c r="BJA257" s="334"/>
      <c r="BJB257" s="307"/>
      <c r="BJC257" s="335"/>
      <c r="BJD257" s="305"/>
      <c r="BJE257" s="334"/>
      <c r="BJF257" s="307"/>
      <c r="BJG257" s="335"/>
      <c r="BJH257" s="305"/>
      <c r="BJI257" s="334"/>
      <c r="BJJ257" s="307"/>
      <c r="BJK257" s="335"/>
      <c r="BJL257" s="305"/>
      <c r="BJM257" s="334"/>
      <c r="BJN257" s="307"/>
      <c r="BJO257" s="335"/>
      <c r="BJP257" s="305"/>
      <c r="BJQ257" s="334"/>
      <c r="BJR257" s="307"/>
      <c r="BJS257" s="335"/>
      <c r="BJT257" s="305"/>
      <c r="BJU257" s="334"/>
      <c r="BJV257" s="307"/>
      <c r="BJW257" s="335"/>
      <c r="BJX257" s="305"/>
      <c r="BJY257" s="334"/>
      <c r="BJZ257" s="307"/>
      <c r="BKA257" s="335"/>
      <c r="BKB257" s="305"/>
      <c r="BKC257" s="334"/>
      <c r="BKD257" s="307"/>
      <c r="BKE257" s="335"/>
      <c r="BKF257" s="305"/>
      <c r="BKG257" s="334"/>
      <c r="BKH257" s="307"/>
      <c r="BKI257" s="335"/>
      <c r="BKJ257" s="305"/>
      <c r="BKK257" s="334"/>
      <c r="BKL257" s="307"/>
      <c r="BKM257" s="335"/>
      <c r="BKN257" s="305"/>
      <c r="BKO257" s="334"/>
      <c r="BKP257" s="307"/>
      <c r="BKQ257" s="335"/>
      <c r="BKR257" s="305"/>
      <c r="BKS257" s="334"/>
      <c r="BKT257" s="307"/>
      <c r="BKU257" s="335"/>
      <c r="BKV257" s="305"/>
      <c r="BKW257" s="334"/>
      <c r="BKX257" s="307"/>
      <c r="BKY257" s="335"/>
      <c r="BKZ257" s="305"/>
      <c r="BLA257" s="334"/>
      <c r="BLB257" s="307"/>
      <c r="BLC257" s="335"/>
      <c r="BLD257" s="305"/>
      <c r="BLE257" s="334"/>
      <c r="BLF257" s="307"/>
      <c r="BLG257" s="335"/>
      <c r="BLH257" s="305"/>
      <c r="BLI257" s="334"/>
      <c r="BLJ257" s="307"/>
      <c r="BLK257" s="335"/>
      <c r="BLL257" s="305"/>
      <c r="BLM257" s="334"/>
      <c r="BLN257" s="307"/>
      <c r="BLO257" s="335"/>
      <c r="BLP257" s="305"/>
      <c r="BLQ257" s="334"/>
      <c r="BLR257" s="307"/>
      <c r="BLS257" s="335"/>
      <c r="BLT257" s="305"/>
      <c r="BLU257" s="334"/>
      <c r="BLV257" s="307"/>
      <c r="BLW257" s="335"/>
      <c r="BLX257" s="305"/>
      <c r="BLY257" s="334"/>
      <c r="BLZ257" s="307"/>
      <c r="BMA257" s="335"/>
      <c r="BMB257" s="305"/>
      <c r="BMC257" s="334"/>
      <c r="BMD257" s="307"/>
      <c r="BME257" s="335"/>
      <c r="BMF257" s="305"/>
      <c r="BMG257" s="334"/>
      <c r="BMH257" s="307"/>
      <c r="BMI257" s="335"/>
      <c r="BMJ257" s="305"/>
      <c r="BMK257" s="334"/>
      <c r="BML257" s="307"/>
      <c r="BMM257" s="335"/>
      <c r="BMN257" s="305"/>
      <c r="BMO257" s="334"/>
      <c r="BMP257" s="307"/>
      <c r="BMQ257" s="335"/>
      <c r="BMR257" s="305"/>
      <c r="BMS257" s="334"/>
      <c r="BMT257" s="307"/>
      <c r="BMU257" s="335"/>
      <c r="BMV257" s="305"/>
      <c r="BMW257" s="334"/>
      <c r="BMX257" s="307"/>
      <c r="BMY257" s="335"/>
      <c r="BMZ257" s="305"/>
      <c r="BNA257" s="334"/>
      <c r="BNB257" s="307"/>
      <c r="BNC257" s="335"/>
      <c r="BND257" s="305"/>
      <c r="BNE257" s="334"/>
      <c r="BNF257" s="307"/>
      <c r="BNG257" s="335"/>
      <c r="BNH257" s="305"/>
      <c r="BNI257" s="334"/>
      <c r="BNJ257" s="307"/>
      <c r="BNK257" s="335"/>
      <c r="BNL257" s="305"/>
      <c r="BNM257" s="334"/>
      <c r="BNN257" s="307"/>
      <c r="BNO257" s="335"/>
      <c r="BNP257" s="305"/>
      <c r="BNQ257" s="334"/>
      <c r="BNR257" s="307"/>
      <c r="BNS257" s="335"/>
      <c r="BNT257" s="305"/>
      <c r="BNU257" s="334"/>
      <c r="BNV257" s="307"/>
      <c r="BNW257" s="335"/>
      <c r="BNX257" s="305"/>
      <c r="BNY257" s="334"/>
      <c r="BNZ257" s="307"/>
      <c r="BOA257" s="335"/>
      <c r="BOB257" s="305"/>
      <c r="BOC257" s="334"/>
      <c r="BOD257" s="307"/>
      <c r="BOE257" s="335"/>
      <c r="BOF257" s="305"/>
      <c r="BOG257" s="334"/>
      <c r="BOH257" s="307"/>
      <c r="BOI257" s="335"/>
      <c r="BOJ257" s="305"/>
      <c r="BOK257" s="334"/>
      <c r="BOL257" s="307"/>
      <c r="BOM257" s="335"/>
      <c r="BON257" s="305"/>
      <c r="BOO257" s="334"/>
      <c r="BOP257" s="307"/>
      <c r="BOQ257" s="335"/>
      <c r="BOR257" s="305"/>
      <c r="BOS257" s="334"/>
      <c r="BOT257" s="307"/>
      <c r="BOU257" s="335"/>
      <c r="BOV257" s="305"/>
      <c r="BOW257" s="334"/>
      <c r="BOX257" s="307"/>
      <c r="BOY257" s="335"/>
      <c r="BOZ257" s="305"/>
      <c r="BPA257" s="334"/>
      <c r="BPB257" s="307"/>
      <c r="BPC257" s="335"/>
      <c r="BPD257" s="305"/>
      <c r="BPE257" s="334"/>
      <c r="BPF257" s="307"/>
      <c r="BPG257" s="335"/>
      <c r="BPH257" s="305"/>
      <c r="BPI257" s="334"/>
      <c r="BPJ257" s="307"/>
      <c r="BPK257" s="335"/>
      <c r="BPL257" s="305"/>
      <c r="BPM257" s="334"/>
      <c r="BPN257" s="307"/>
      <c r="BPO257" s="335"/>
      <c r="BPP257" s="305"/>
      <c r="BPQ257" s="334"/>
      <c r="BPR257" s="307"/>
      <c r="BPS257" s="335"/>
      <c r="BPT257" s="305"/>
      <c r="BPU257" s="334"/>
      <c r="BPV257" s="307"/>
      <c r="BPW257" s="335"/>
      <c r="BPX257" s="305"/>
      <c r="BPY257" s="334"/>
      <c r="BPZ257" s="307"/>
      <c r="BQA257" s="335"/>
      <c r="BQB257" s="305"/>
      <c r="BQC257" s="334"/>
      <c r="BQD257" s="307"/>
      <c r="BQE257" s="335"/>
      <c r="BQF257" s="305"/>
      <c r="BQG257" s="334"/>
      <c r="BQH257" s="307"/>
      <c r="BQI257" s="335"/>
      <c r="BQJ257" s="305"/>
      <c r="BQK257" s="334"/>
      <c r="BQL257" s="307"/>
      <c r="BQM257" s="335"/>
      <c r="BQN257" s="305"/>
      <c r="BQO257" s="334"/>
      <c r="BQP257" s="307"/>
      <c r="BQQ257" s="335"/>
      <c r="BQR257" s="305"/>
      <c r="BQS257" s="334"/>
      <c r="BQT257" s="307"/>
      <c r="BQU257" s="335"/>
      <c r="BQV257" s="305"/>
      <c r="BQW257" s="334"/>
      <c r="BQX257" s="307"/>
      <c r="BQY257" s="335"/>
      <c r="BQZ257" s="305"/>
      <c r="BRA257" s="334"/>
      <c r="BRB257" s="307"/>
      <c r="BRC257" s="335"/>
      <c r="BRD257" s="305"/>
      <c r="BRE257" s="334"/>
      <c r="BRF257" s="307"/>
      <c r="BRG257" s="335"/>
      <c r="BRH257" s="305"/>
      <c r="BRI257" s="334"/>
      <c r="BRJ257" s="307"/>
      <c r="BRK257" s="335"/>
      <c r="BRL257" s="305"/>
      <c r="BRM257" s="334"/>
      <c r="BRN257" s="307"/>
      <c r="BRO257" s="335"/>
      <c r="BRP257" s="305"/>
      <c r="BRQ257" s="334"/>
      <c r="BRR257" s="307"/>
      <c r="BRS257" s="335"/>
      <c r="BRT257" s="305"/>
      <c r="BRU257" s="334"/>
      <c r="BRV257" s="307"/>
      <c r="BRW257" s="335"/>
      <c r="BRX257" s="305"/>
      <c r="BRY257" s="334"/>
      <c r="BRZ257" s="307"/>
      <c r="BSA257" s="335"/>
      <c r="BSB257" s="305"/>
      <c r="BSC257" s="334"/>
      <c r="BSD257" s="307"/>
      <c r="BSE257" s="335"/>
      <c r="BSF257" s="305"/>
      <c r="BSG257" s="334"/>
      <c r="BSH257" s="307"/>
      <c r="BSI257" s="335"/>
      <c r="BSJ257" s="305"/>
      <c r="BSK257" s="334"/>
      <c r="BSL257" s="307"/>
      <c r="BSM257" s="335"/>
      <c r="BSN257" s="305"/>
      <c r="BSO257" s="334"/>
      <c r="BSP257" s="307"/>
      <c r="BSQ257" s="335"/>
      <c r="BSR257" s="305"/>
      <c r="BSS257" s="334"/>
      <c r="BST257" s="307"/>
      <c r="BSU257" s="335"/>
      <c r="BSV257" s="305"/>
      <c r="BSW257" s="334"/>
      <c r="BSX257" s="307"/>
      <c r="BSY257" s="335"/>
      <c r="BSZ257" s="305"/>
      <c r="BTA257" s="334"/>
      <c r="BTB257" s="307"/>
      <c r="BTC257" s="335"/>
      <c r="BTD257" s="305"/>
      <c r="BTE257" s="334"/>
      <c r="BTF257" s="307"/>
      <c r="BTG257" s="335"/>
      <c r="BTH257" s="305"/>
      <c r="BTI257" s="334"/>
      <c r="BTJ257" s="307"/>
      <c r="BTK257" s="335"/>
      <c r="BTL257" s="305"/>
      <c r="BTM257" s="334"/>
      <c r="BTN257" s="307"/>
      <c r="BTO257" s="335"/>
      <c r="BTP257" s="305"/>
      <c r="BTQ257" s="334"/>
      <c r="BTR257" s="307"/>
      <c r="BTS257" s="335"/>
      <c r="BTT257" s="305"/>
      <c r="BTU257" s="334"/>
      <c r="BTV257" s="307"/>
      <c r="BTW257" s="335"/>
      <c r="BTX257" s="305"/>
      <c r="BTY257" s="334"/>
      <c r="BTZ257" s="307"/>
      <c r="BUA257" s="335"/>
      <c r="BUB257" s="305"/>
      <c r="BUC257" s="334"/>
      <c r="BUD257" s="307"/>
      <c r="BUE257" s="335"/>
      <c r="BUF257" s="305"/>
      <c r="BUG257" s="334"/>
      <c r="BUH257" s="307"/>
      <c r="BUI257" s="335"/>
      <c r="BUJ257" s="305"/>
      <c r="BUK257" s="334"/>
      <c r="BUL257" s="307"/>
      <c r="BUM257" s="335"/>
      <c r="BUN257" s="305"/>
      <c r="BUO257" s="334"/>
      <c r="BUP257" s="307"/>
      <c r="BUQ257" s="335"/>
      <c r="BUR257" s="305"/>
      <c r="BUS257" s="334"/>
      <c r="BUT257" s="307"/>
      <c r="BUU257" s="335"/>
      <c r="BUV257" s="305"/>
      <c r="BUW257" s="334"/>
      <c r="BUX257" s="307"/>
      <c r="BUY257" s="335"/>
      <c r="BUZ257" s="305"/>
      <c r="BVA257" s="334"/>
      <c r="BVB257" s="307"/>
      <c r="BVC257" s="335"/>
      <c r="BVD257" s="305"/>
      <c r="BVE257" s="334"/>
      <c r="BVF257" s="307"/>
      <c r="BVG257" s="335"/>
      <c r="BVH257" s="305"/>
      <c r="BVI257" s="334"/>
      <c r="BVJ257" s="307"/>
      <c r="BVK257" s="335"/>
      <c r="BVL257" s="305"/>
      <c r="BVM257" s="334"/>
      <c r="BVN257" s="307"/>
      <c r="BVO257" s="335"/>
      <c r="BVP257" s="305"/>
      <c r="BVQ257" s="334"/>
      <c r="BVR257" s="307"/>
      <c r="BVS257" s="335"/>
      <c r="BVT257" s="305"/>
      <c r="BVU257" s="334"/>
      <c r="BVV257" s="307"/>
      <c r="BVW257" s="335"/>
      <c r="BVX257" s="305"/>
      <c r="BVY257" s="334"/>
      <c r="BVZ257" s="307"/>
      <c r="BWA257" s="335"/>
      <c r="BWB257" s="305"/>
      <c r="BWC257" s="334"/>
      <c r="BWD257" s="307"/>
      <c r="BWE257" s="335"/>
      <c r="BWF257" s="305"/>
      <c r="BWG257" s="334"/>
      <c r="BWH257" s="307"/>
      <c r="BWI257" s="335"/>
      <c r="BWJ257" s="305"/>
      <c r="BWK257" s="334"/>
      <c r="BWL257" s="307"/>
      <c r="BWM257" s="335"/>
      <c r="BWN257" s="305"/>
      <c r="BWO257" s="334"/>
      <c r="BWP257" s="307"/>
      <c r="BWQ257" s="335"/>
      <c r="BWR257" s="305"/>
      <c r="BWS257" s="334"/>
      <c r="BWT257" s="307"/>
      <c r="BWU257" s="335"/>
      <c r="BWV257" s="305"/>
      <c r="BWW257" s="334"/>
      <c r="BWX257" s="307"/>
      <c r="BWY257" s="335"/>
      <c r="BWZ257" s="305"/>
      <c r="BXA257" s="334"/>
      <c r="BXB257" s="307"/>
      <c r="BXC257" s="335"/>
      <c r="BXD257" s="305"/>
      <c r="BXE257" s="334"/>
      <c r="BXF257" s="307"/>
      <c r="BXG257" s="335"/>
      <c r="BXH257" s="305"/>
      <c r="BXI257" s="334"/>
      <c r="BXJ257" s="307"/>
      <c r="BXK257" s="335"/>
      <c r="BXL257" s="305"/>
      <c r="BXM257" s="334"/>
      <c r="BXN257" s="307"/>
      <c r="BXO257" s="335"/>
      <c r="BXP257" s="305"/>
      <c r="BXQ257" s="334"/>
      <c r="BXR257" s="307"/>
      <c r="BXS257" s="335"/>
      <c r="BXT257" s="305"/>
      <c r="BXU257" s="334"/>
      <c r="BXV257" s="307"/>
      <c r="BXW257" s="335"/>
      <c r="BXX257" s="305"/>
      <c r="BXY257" s="334"/>
      <c r="BXZ257" s="307"/>
      <c r="BYA257" s="335"/>
      <c r="BYB257" s="305"/>
      <c r="BYC257" s="334"/>
      <c r="BYD257" s="307"/>
      <c r="BYE257" s="335"/>
      <c r="BYF257" s="305"/>
      <c r="BYG257" s="334"/>
      <c r="BYH257" s="307"/>
      <c r="BYI257" s="335"/>
      <c r="BYJ257" s="305"/>
      <c r="BYK257" s="334"/>
      <c r="BYL257" s="307"/>
      <c r="BYM257" s="335"/>
      <c r="BYN257" s="305"/>
      <c r="BYO257" s="334"/>
      <c r="BYP257" s="307"/>
      <c r="BYQ257" s="335"/>
      <c r="BYR257" s="305"/>
      <c r="BYS257" s="334"/>
      <c r="BYT257" s="307"/>
      <c r="BYU257" s="335"/>
      <c r="BYV257" s="305"/>
      <c r="BYW257" s="334"/>
      <c r="BYX257" s="307"/>
      <c r="BYY257" s="335"/>
      <c r="BYZ257" s="305"/>
      <c r="BZA257" s="334"/>
      <c r="BZB257" s="307"/>
      <c r="BZC257" s="335"/>
      <c r="BZD257" s="305"/>
      <c r="BZE257" s="334"/>
      <c r="BZF257" s="307"/>
      <c r="BZG257" s="335"/>
      <c r="BZH257" s="305"/>
      <c r="BZI257" s="334"/>
      <c r="BZJ257" s="307"/>
      <c r="BZK257" s="335"/>
      <c r="BZL257" s="305"/>
      <c r="BZM257" s="334"/>
      <c r="BZN257" s="307"/>
      <c r="BZO257" s="335"/>
      <c r="BZP257" s="305"/>
      <c r="BZQ257" s="334"/>
      <c r="BZR257" s="307"/>
      <c r="BZS257" s="335"/>
      <c r="BZT257" s="305"/>
      <c r="BZU257" s="334"/>
      <c r="BZV257" s="307"/>
      <c r="BZW257" s="335"/>
      <c r="BZX257" s="305"/>
      <c r="BZY257" s="334"/>
      <c r="BZZ257" s="307"/>
      <c r="CAA257" s="335"/>
      <c r="CAB257" s="305"/>
      <c r="CAC257" s="334"/>
      <c r="CAD257" s="307"/>
      <c r="CAE257" s="335"/>
      <c r="CAF257" s="305"/>
      <c r="CAG257" s="334"/>
      <c r="CAH257" s="307"/>
      <c r="CAI257" s="335"/>
      <c r="CAJ257" s="305"/>
      <c r="CAK257" s="334"/>
      <c r="CAL257" s="307"/>
      <c r="CAM257" s="335"/>
      <c r="CAN257" s="305"/>
      <c r="CAO257" s="334"/>
      <c r="CAP257" s="307"/>
      <c r="CAQ257" s="335"/>
      <c r="CAR257" s="305"/>
      <c r="CAS257" s="334"/>
      <c r="CAT257" s="307"/>
      <c r="CAU257" s="335"/>
      <c r="CAV257" s="305"/>
      <c r="CAW257" s="334"/>
      <c r="CAX257" s="307"/>
      <c r="CAY257" s="335"/>
      <c r="CAZ257" s="305"/>
      <c r="CBA257" s="334"/>
      <c r="CBB257" s="307"/>
      <c r="CBC257" s="335"/>
      <c r="CBD257" s="305"/>
      <c r="CBE257" s="334"/>
      <c r="CBF257" s="307"/>
      <c r="CBG257" s="335"/>
      <c r="CBH257" s="305"/>
      <c r="CBI257" s="334"/>
      <c r="CBJ257" s="307"/>
      <c r="CBK257" s="335"/>
      <c r="CBL257" s="305"/>
      <c r="CBM257" s="334"/>
      <c r="CBN257" s="307"/>
      <c r="CBO257" s="335"/>
      <c r="CBP257" s="305"/>
      <c r="CBQ257" s="334"/>
      <c r="CBR257" s="307"/>
      <c r="CBS257" s="335"/>
      <c r="CBT257" s="305"/>
      <c r="CBU257" s="334"/>
      <c r="CBV257" s="307"/>
      <c r="CBW257" s="335"/>
      <c r="CBX257" s="305"/>
      <c r="CBY257" s="334"/>
      <c r="CBZ257" s="307"/>
      <c r="CCA257" s="335"/>
      <c r="CCB257" s="305"/>
      <c r="CCC257" s="334"/>
      <c r="CCD257" s="307"/>
      <c r="CCE257" s="335"/>
      <c r="CCF257" s="305"/>
      <c r="CCG257" s="334"/>
      <c r="CCH257" s="307"/>
      <c r="CCI257" s="335"/>
      <c r="CCJ257" s="305"/>
      <c r="CCK257" s="334"/>
      <c r="CCL257" s="307"/>
      <c r="CCM257" s="335"/>
      <c r="CCN257" s="305"/>
      <c r="CCO257" s="334"/>
      <c r="CCP257" s="307"/>
      <c r="CCQ257" s="335"/>
      <c r="CCR257" s="305"/>
      <c r="CCS257" s="334"/>
      <c r="CCT257" s="307"/>
      <c r="CCU257" s="335"/>
      <c r="CCV257" s="305"/>
      <c r="CCW257" s="334"/>
      <c r="CCX257" s="307"/>
      <c r="CCY257" s="335"/>
      <c r="CCZ257" s="305"/>
      <c r="CDA257" s="334"/>
      <c r="CDB257" s="307"/>
      <c r="CDC257" s="335"/>
      <c r="CDD257" s="305"/>
      <c r="CDE257" s="334"/>
      <c r="CDF257" s="307"/>
      <c r="CDG257" s="335"/>
      <c r="CDH257" s="305"/>
      <c r="CDI257" s="334"/>
      <c r="CDJ257" s="307"/>
      <c r="CDK257" s="335"/>
      <c r="CDL257" s="305"/>
      <c r="CDM257" s="334"/>
      <c r="CDN257" s="307"/>
      <c r="CDO257" s="335"/>
      <c r="CDP257" s="305"/>
      <c r="CDQ257" s="334"/>
      <c r="CDR257" s="307"/>
      <c r="CDS257" s="335"/>
      <c r="CDT257" s="305"/>
      <c r="CDU257" s="334"/>
      <c r="CDV257" s="307"/>
      <c r="CDW257" s="335"/>
      <c r="CDX257" s="305"/>
      <c r="CDY257" s="334"/>
      <c r="CDZ257" s="307"/>
      <c r="CEA257" s="335"/>
      <c r="CEB257" s="305"/>
      <c r="CEC257" s="334"/>
      <c r="CED257" s="307"/>
      <c r="CEE257" s="335"/>
      <c r="CEF257" s="305"/>
      <c r="CEG257" s="334"/>
      <c r="CEH257" s="307"/>
      <c r="CEI257" s="335"/>
      <c r="CEJ257" s="305"/>
      <c r="CEK257" s="334"/>
      <c r="CEL257" s="307"/>
      <c r="CEM257" s="335"/>
      <c r="CEN257" s="305"/>
      <c r="CEO257" s="334"/>
      <c r="CEP257" s="307"/>
      <c r="CEQ257" s="335"/>
      <c r="CER257" s="305"/>
      <c r="CES257" s="334"/>
      <c r="CET257" s="307"/>
      <c r="CEU257" s="335"/>
      <c r="CEV257" s="305"/>
      <c r="CEW257" s="334"/>
      <c r="CEX257" s="307"/>
      <c r="CEY257" s="335"/>
      <c r="CEZ257" s="305"/>
      <c r="CFA257" s="334"/>
      <c r="CFB257" s="307"/>
      <c r="CFC257" s="335"/>
      <c r="CFD257" s="305"/>
      <c r="CFE257" s="334"/>
      <c r="CFF257" s="307"/>
      <c r="CFG257" s="335"/>
      <c r="CFH257" s="305"/>
      <c r="CFI257" s="334"/>
      <c r="CFJ257" s="307"/>
      <c r="CFK257" s="335"/>
      <c r="CFL257" s="305"/>
      <c r="CFM257" s="334"/>
      <c r="CFN257" s="307"/>
      <c r="CFO257" s="335"/>
      <c r="CFP257" s="305"/>
      <c r="CFQ257" s="334"/>
      <c r="CFR257" s="307"/>
      <c r="CFS257" s="335"/>
      <c r="CFT257" s="305"/>
      <c r="CFU257" s="334"/>
      <c r="CFV257" s="307"/>
      <c r="CFW257" s="335"/>
      <c r="CFX257" s="305"/>
      <c r="CFY257" s="334"/>
      <c r="CFZ257" s="307"/>
      <c r="CGA257" s="335"/>
      <c r="CGB257" s="305"/>
      <c r="CGC257" s="334"/>
      <c r="CGD257" s="307"/>
      <c r="CGE257" s="335"/>
      <c r="CGF257" s="305"/>
      <c r="CGG257" s="334"/>
      <c r="CGH257" s="307"/>
      <c r="CGI257" s="335"/>
      <c r="CGJ257" s="305"/>
      <c r="CGK257" s="334"/>
      <c r="CGL257" s="307"/>
      <c r="CGM257" s="335"/>
      <c r="CGN257" s="305"/>
      <c r="CGO257" s="334"/>
      <c r="CGP257" s="307"/>
      <c r="CGQ257" s="335"/>
      <c r="CGR257" s="305"/>
      <c r="CGS257" s="334"/>
      <c r="CGT257" s="307"/>
      <c r="CGU257" s="335"/>
      <c r="CGV257" s="305"/>
      <c r="CGW257" s="334"/>
      <c r="CGX257" s="307"/>
      <c r="CGY257" s="335"/>
      <c r="CGZ257" s="305"/>
      <c r="CHA257" s="334"/>
      <c r="CHB257" s="307"/>
      <c r="CHC257" s="335"/>
      <c r="CHD257" s="305"/>
      <c r="CHE257" s="334"/>
      <c r="CHF257" s="307"/>
      <c r="CHG257" s="335"/>
      <c r="CHH257" s="305"/>
      <c r="CHI257" s="334"/>
      <c r="CHJ257" s="307"/>
      <c r="CHK257" s="335"/>
      <c r="CHL257" s="305"/>
      <c r="CHM257" s="334"/>
      <c r="CHN257" s="307"/>
      <c r="CHO257" s="335"/>
      <c r="CHP257" s="305"/>
      <c r="CHQ257" s="334"/>
      <c r="CHR257" s="307"/>
      <c r="CHS257" s="335"/>
      <c r="CHT257" s="305"/>
      <c r="CHU257" s="334"/>
      <c r="CHV257" s="307"/>
      <c r="CHW257" s="335"/>
      <c r="CHX257" s="305"/>
      <c r="CHY257" s="334"/>
      <c r="CHZ257" s="307"/>
      <c r="CIA257" s="335"/>
      <c r="CIB257" s="305"/>
      <c r="CIC257" s="334"/>
      <c r="CID257" s="307"/>
      <c r="CIE257" s="335"/>
      <c r="CIF257" s="305"/>
      <c r="CIG257" s="334"/>
      <c r="CIH257" s="307"/>
      <c r="CII257" s="335"/>
      <c r="CIJ257" s="305"/>
      <c r="CIK257" s="334"/>
      <c r="CIL257" s="307"/>
      <c r="CIM257" s="335"/>
      <c r="CIN257" s="305"/>
      <c r="CIO257" s="334"/>
      <c r="CIP257" s="307"/>
      <c r="CIQ257" s="335"/>
      <c r="CIR257" s="305"/>
      <c r="CIS257" s="334"/>
      <c r="CIT257" s="307"/>
      <c r="CIU257" s="335"/>
      <c r="CIV257" s="305"/>
      <c r="CIW257" s="334"/>
      <c r="CIX257" s="307"/>
      <c r="CIY257" s="335"/>
      <c r="CIZ257" s="305"/>
      <c r="CJA257" s="334"/>
      <c r="CJB257" s="307"/>
      <c r="CJC257" s="335"/>
      <c r="CJD257" s="305"/>
      <c r="CJE257" s="334"/>
      <c r="CJF257" s="307"/>
      <c r="CJG257" s="335"/>
      <c r="CJH257" s="305"/>
      <c r="CJI257" s="334"/>
      <c r="CJJ257" s="307"/>
      <c r="CJK257" s="335"/>
      <c r="CJL257" s="305"/>
      <c r="CJM257" s="334"/>
      <c r="CJN257" s="307"/>
      <c r="CJO257" s="335"/>
      <c r="CJP257" s="305"/>
      <c r="CJQ257" s="334"/>
      <c r="CJR257" s="307"/>
      <c r="CJS257" s="335"/>
      <c r="CJT257" s="305"/>
      <c r="CJU257" s="334"/>
      <c r="CJV257" s="307"/>
      <c r="CJW257" s="335"/>
      <c r="CJX257" s="305"/>
      <c r="CJY257" s="334"/>
      <c r="CJZ257" s="307"/>
      <c r="CKA257" s="335"/>
      <c r="CKB257" s="305"/>
      <c r="CKC257" s="334"/>
      <c r="CKD257" s="307"/>
      <c r="CKE257" s="335"/>
      <c r="CKF257" s="305"/>
      <c r="CKG257" s="334"/>
      <c r="CKH257" s="307"/>
      <c r="CKI257" s="335"/>
      <c r="CKJ257" s="305"/>
      <c r="CKK257" s="334"/>
      <c r="CKL257" s="307"/>
      <c r="CKM257" s="335"/>
      <c r="CKN257" s="305"/>
      <c r="CKO257" s="334"/>
      <c r="CKP257" s="307"/>
      <c r="CKQ257" s="335"/>
      <c r="CKR257" s="305"/>
      <c r="CKS257" s="334"/>
      <c r="CKT257" s="307"/>
      <c r="CKU257" s="335"/>
      <c r="CKV257" s="305"/>
      <c r="CKW257" s="334"/>
      <c r="CKX257" s="307"/>
      <c r="CKY257" s="335"/>
      <c r="CKZ257" s="305"/>
      <c r="CLA257" s="334"/>
      <c r="CLB257" s="307"/>
      <c r="CLC257" s="335"/>
      <c r="CLD257" s="305"/>
      <c r="CLE257" s="334"/>
      <c r="CLF257" s="307"/>
      <c r="CLG257" s="335"/>
      <c r="CLH257" s="305"/>
      <c r="CLI257" s="334"/>
      <c r="CLJ257" s="307"/>
      <c r="CLK257" s="335"/>
      <c r="CLL257" s="305"/>
      <c r="CLM257" s="334"/>
      <c r="CLN257" s="307"/>
      <c r="CLO257" s="335"/>
      <c r="CLP257" s="305"/>
      <c r="CLQ257" s="334"/>
      <c r="CLR257" s="307"/>
      <c r="CLS257" s="335"/>
      <c r="CLT257" s="305"/>
      <c r="CLU257" s="334"/>
      <c r="CLV257" s="307"/>
      <c r="CLW257" s="335"/>
      <c r="CLX257" s="305"/>
      <c r="CLY257" s="334"/>
      <c r="CLZ257" s="307"/>
      <c r="CMA257" s="335"/>
      <c r="CMB257" s="305"/>
      <c r="CMC257" s="334"/>
      <c r="CMD257" s="307"/>
      <c r="CME257" s="335"/>
      <c r="CMF257" s="305"/>
      <c r="CMG257" s="334"/>
      <c r="CMH257" s="307"/>
      <c r="CMI257" s="335"/>
      <c r="CMJ257" s="305"/>
      <c r="CMK257" s="334"/>
      <c r="CML257" s="307"/>
      <c r="CMM257" s="335"/>
      <c r="CMN257" s="305"/>
      <c r="CMO257" s="334"/>
      <c r="CMP257" s="307"/>
      <c r="CMQ257" s="335"/>
      <c r="CMR257" s="305"/>
      <c r="CMS257" s="334"/>
      <c r="CMT257" s="307"/>
      <c r="CMU257" s="335"/>
      <c r="CMV257" s="305"/>
      <c r="CMW257" s="334"/>
      <c r="CMX257" s="307"/>
      <c r="CMY257" s="335"/>
      <c r="CMZ257" s="305"/>
      <c r="CNA257" s="334"/>
      <c r="CNB257" s="307"/>
      <c r="CNC257" s="335"/>
      <c r="CND257" s="305"/>
      <c r="CNE257" s="334"/>
      <c r="CNF257" s="307"/>
      <c r="CNG257" s="335"/>
      <c r="CNH257" s="305"/>
      <c r="CNI257" s="334"/>
      <c r="CNJ257" s="307"/>
      <c r="CNK257" s="335"/>
      <c r="CNL257" s="305"/>
      <c r="CNM257" s="334"/>
      <c r="CNN257" s="307"/>
      <c r="CNO257" s="335"/>
      <c r="CNP257" s="305"/>
      <c r="CNQ257" s="334"/>
      <c r="CNR257" s="307"/>
      <c r="CNS257" s="335"/>
      <c r="CNT257" s="305"/>
      <c r="CNU257" s="334"/>
      <c r="CNV257" s="307"/>
      <c r="CNW257" s="335"/>
      <c r="CNX257" s="305"/>
      <c r="CNY257" s="334"/>
      <c r="CNZ257" s="307"/>
      <c r="COA257" s="335"/>
      <c r="COB257" s="305"/>
      <c r="COC257" s="334"/>
      <c r="COD257" s="307"/>
      <c r="COE257" s="335"/>
      <c r="COF257" s="305"/>
      <c r="COG257" s="334"/>
      <c r="COH257" s="307"/>
      <c r="COI257" s="335"/>
      <c r="COJ257" s="305"/>
      <c r="COK257" s="334"/>
      <c r="COL257" s="307"/>
      <c r="COM257" s="335"/>
      <c r="CON257" s="305"/>
      <c r="COO257" s="334"/>
      <c r="COP257" s="307"/>
      <c r="COQ257" s="335"/>
      <c r="COR257" s="305"/>
      <c r="COS257" s="334"/>
      <c r="COT257" s="307"/>
      <c r="COU257" s="335"/>
      <c r="COV257" s="305"/>
      <c r="COW257" s="334"/>
      <c r="COX257" s="307"/>
      <c r="COY257" s="335"/>
      <c r="COZ257" s="305"/>
      <c r="CPA257" s="334"/>
      <c r="CPB257" s="307"/>
      <c r="CPC257" s="335"/>
      <c r="CPD257" s="305"/>
      <c r="CPE257" s="334"/>
      <c r="CPF257" s="307"/>
      <c r="CPG257" s="335"/>
      <c r="CPH257" s="305"/>
      <c r="CPI257" s="334"/>
      <c r="CPJ257" s="307"/>
      <c r="CPK257" s="335"/>
      <c r="CPL257" s="305"/>
      <c r="CPM257" s="334"/>
      <c r="CPN257" s="307"/>
      <c r="CPO257" s="335"/>
      <c r="CPP257" s="305"/>
      <c r="CPQ257" s="334"/>
      <c r="CPR257" s="307"/>
      <c r="CPS257" s="335"/>
      <c r="CPT257" s="305"/>
      <c r="CPU257" s="334"/>
      <c r="CPV257" s="307"/>
      <c r="CPW257" s="335"/>
      <c r="CPX257" s="305"/>
      <c r="CPY257" s="334"/>
      <c r="CPZ257" s="307"/>
      <c r="CQA257" s="335"/>
      <c r="CQB257" s="305"/>
      <c r="CQC257" s="334"/>
      <c r="CQD257" s="307"/>
      <c r="CQE257" s="335"/>
      <c r="CQF257" s="305"/>
      <c r="CQG257" s="334"/>
      <c r="CQH257" s="307"/>
      <c r="CQI257" s="335"/>
      <c r="CQJ257" s="305"/>
      <c r="CQK257" s="334"/>
      <c r="CQL257" s="307"/>
      <c r="CQM257" s="335"/>
      <c r="CQN257" s="305"/>
      <c r="CQO257" s="334"/>
      <c r="CQP257" s="307"/>
      <c r="CQQ257" s="335"/>
      <c r="CQR257" s="305"/>
      <c r="CQS257" s="334"/>
      <c r="CQT257" s="307"/>
      <c r="CQU257" s="335"/>
      <c r="CQV257" s="305"/>
      <c r="CQW257" s="334"/>
      <c r="CQX257" s="307"/>
      <c r="CQY257" s="335"/>
      <c r="CQZ257" s="305"/>
      <c r="CRA257" s="334"/>
      <c r="CRB257" s="307"/>
      <c r="CRC257" s="335"/>
      <c r="CRD257" s="305"/>
      <c r="CRE257" s="334"/>
      <c r="CRF257" s="307"/>
      <c r="CRG257" s="335"/>
      <c r="CRH257" s="305"/>
      <c r="CRI257" s="334"/>
      <c r="CRJ257" s="307"/>
      <c r="CRK257" s="335"/>
      <c r="CRL257" s="305"/>
      <c r="CRM257" s="334"/>
      <c r="CRN257" s="307"/>
      <c r="CRO257" s="335"/>
      <c r="CRP257" s="305"/>
      <c r="CRQ257" s="334"/>
      <c r="CRR257" s="307"/>
      <c r="CRS257" s="335"/>
      <c r="CRT257" s="305"/>
      <c r="CRU257" s="334"/>
      <c r="CRV257" s="307"/>
      <c r="CRW257" s="335"/>
      <c r="CRX257" s="305"/>
      <c r="CRY257" s="334"/>
      <c r="CRZ257" s="307"/>
      <c r="CSA257" s="335"/>
      <c r="CSB257" s="305"/>
      <c r="CSC257" s="334"/>
      <c r="CSD257" s="307"/>
      <c r="CSE257" s="335"/>
      <c r="CSF257" s="305"/>
      <c r="CSG257" s="334"/>
      <c r="CSH257" s="307"/>
      <c r="CSI257" s="335"/>
      <c r="CSJ257" s="305"/>
      <c r="CSK257" s="334"/>
      <c r="CSL257" s="307"/>
      <c r="CSM257" s="335"/>
      <c r="CSN257" s="305"/>
      <c r="CSO257" s="334"/>
      <c r="CSP257" s="307"/>
      <c r="CSQ257" s="335"/>
      <c r="CSR257" s="305"/>
      <c r="CSS257" s="334"/>
      <c r="CST257" s="307"/>
      <c r="CSU257" s="335"/>
      <c r="CSV257" s="305"/>
      <c r="CSW257" s="334"/>
      <c r="CSX257" s="307"/>
      <c r="CSY257" s="335"/>
      <c r="CSZ257" s="305"/>
      <c r="CTA257" s="334"/>
      <c r="CTB257" s="307"/>
      <c r="CTC257" s="335"/>
      <c r="CTD257" s="305"/>
      <c r="CTE257" s="334"/>
      <c r="CTF257" s="307"/>
      <c r="CTG257" s="335"/>
      <c r="CTH257" s="305"/>
      <c r="CTI257" s="334"/>
      <c r="CTJ257" s="307"/>
      <c r="CTK257" s="335"/>
      <c r="CTL257" s="305"/>
      <c r="CTM257" s="334"/>
      <c r="CTN257" s="307"/>
      <c r="CTO257" s="335"/>
      <c r="CTP257" s="305"/>
      <c r="CTQ257" s="334"/>
      <c r="CTR257" s="307"/>
      <c r="CTS257" s="335"/>
      <c r="CTT257" s="305"/>
      <c r="CTU257" s="334"/>
      <c r="CTV257" s="307"/>
      <c r="CTW257" s="335"/>
      <c r="CTX257" s="305"/>
      <c r="CTY257" s="334"/>
      <c r="CTZ257" s="307"/>
      <c r="CUA257" s="335"/>
      <c r="CUB257" s="305"/>
      <c r="CUC257" s="334"/>
      <c r="CUD257" s="307"/>
      <c r="CUE257" s="335"/>
      <c r="CUF257" s="305"/>
      <c r="CUG257" s="334"/>
      <c r="CUH257" s="307"/>
      <c r="CUI257" s="335"/>
      <c r="CUJ257" s="305"/>
      <c r="CUK257" s="334"/>
      <c r="CUL257" s="307"/>
      <c r="CUM257" s="335"/>
      <c r="CUN257" s="305"/>
      <c r="CUO257" s="334"/>
      <c r="CUP257" s="307"/>
      <c r="CUQ257" s="335"/>
      <c r="CUR257" s="305"/>
      <c r="CUS257" s="334"/>
      <c r="CUT257" s="307"/>
      <c r="CUU257" s="335"/>
      <c r="CUV257" s="305"/>
      <c r="CUW257" s="334"/>
      <c r="CUX257" s="307"/>
      <c r="CUY257" s="335"/>
      <c r="CUZ257" s="305"/>
      <c r="CVA257" s="334"/>
      <c r="CVB257" s="307"/>
      <c r="CVC257" s="335"/>
      <c r="CVD257" s="305"/>
      <c r="CVE257" s="334"/>
      <c r="CVF257" s="307"/>
      <c r="CVG257" s="335"/>
      <c r="CVH257" s="305"/>
      <c r="CVI257" s="334"/>
      <c r="CVJ257" s="307"/>
      <c r="CVK257" s="335"/>
      <c r="CVL257" s="305"/>
      <c r="CVM257" s="334"/>
      <c r="CVN257" s="307"/>
      <c r="CVO257" s="335"/>
      <c r="CVP257" s="305"/>
      <c r="CVQ257" s="334"/>
      <c r="CVR257" s="307"/>
      <c r="CVS257" s="335"/>
      <c r="CVT257" s="305"/>
      <c r="CVU257" s="334"/>
      <c r="CVV257" s="307"/>
      <c r="CVW257" s="335"/>
      <c r="CVX257" s="305"/>
      <c r="CVY257" s="334"/>
      <c r="CVZ257" s="307"/>
      <c r="CWA257" s="335"/>
      <c r="CWB257" s="305"/>
      <c r="CWC257" s="334"/>
      <c r="CWD257" s="307"/>
      <c r="CWE257" s="335"/>
      <c r="CWF257" s="305"/>
      <c r="CWG257" s="334"/>
      <c r="CWH257" s="307"/>
      <c r="CWI257" s="335"/>
      <c r="CWJ257" s="305"/>
      <c r="CWK257" s="334"/>
      <c r="CWL257" s="307"/>
      <c r="CWM257" s="335"/>
      <c r="CWN257" s="305"/>
      <c r="CWO257" s="334"/>
      <c r="CWP257" s="307"/>
      <c r="CWQ257" s="335"/>
      <c r="CWR257" s="305"/>
      <c r="CWS257" s="334"/>
      <c r="CWT257" s="307"/>
      <c r="CWU257" s="335"/>
      <c r="CWV257" s="305"/>
      <c r="CWW257" s="334"/>
      <c r="CWX257" s="307"/>
      <c r="CWY257" s="335"/>
      <c r="CWZ257" s="305"/>
      <c r="CXA257" s="334"/>
      <c r="CXB257" s="307"/>
      <c r="CXC257" s="335"/>
      <c r="CXD257" s="305"/>
      <c r="CXE257" s="334"/>
      <c r="CXF257" s="307"/>
      <c r="CXG257" s="335"/>
      <c r="CXH257" s="305"/>
      <c r="CXI257" s="334"/>
      <c r="CXJ257" s="307"/>
      <c r="CXK257" s="335"/>
      <c r="CXL257" s="305"/>
      <c r="CXM257" s="334"/>
      <c r="CXN257" s="307"/>
      <c r="CXO257" s="335"/>
      <c r="CXP257" s="305"/>
      <c r="CXQ257" s="334"/>
      <c r="CXR257" s="307"/>
      <c r="CXS257" s="335"/>
      <c r="CXT257" s="305"/>
      <c r="CXU257" s="334"/>
      <c r="CXV257" s="307"/>
      <c r="CXW257" s="335"/>
      <c r="CXX257" s="305"/>
      <c r="CXY257" s="334"/>
      <c r="CXZ257" s="307"/>
      <c r="CYA257" s="335"/>
      <c r="CYB257" s="305"/>
      <c r="CYC257" s="334"/>
      <c r="CYD257" s="307"/>
      <c r="CYE257" s="335"/>
      <c r="CYF257" s="305"/>
      <c r="CYG257" s="334"/>
      <c r="CYH257" s="307"/>
      <c r="CYI257" s="335"/>
      <c r="CYJ257" s="305"/>
      <c r="CYK257" s="334"/>
      <c r="CYL257" s="307"/>
      <c r="CYM257" s="335"/>
      <c r="CYN257" s="305"/>
      <c r="CYO257" s="334"/>
      <c r="CYP257" s="307"/>
      <c r="CYQ257" s="335"/>
      <c r="CYR257" s="305"/>
      <c r="CYS257" s="334"/>
      <c r="CYT257" s="307"/>
      <c r="CYU257" s="335"/>
      <c r="CYV257" s="305"/>
      <c r="CYW257" s="334"/>
      <c r="CYX257" s="307"/>
      <c r="CYY257" s="335"/>
      <c r="CYZ257" s="305"/>
      <c r="CZA257" s="334"/>
      <c r="CZB257" s="307"/>
      <c r="CZC257" s="335"/>
      <c r="CZD257" s="305"/>
      <c r="CZE257" s="334"/>
      <c r="CZF257" s="307"/>
      <c r="CZG257" s="335"/>
      <c r="CZH257" s="305"/>
      <c r="CZI257" s="334"/>
      <c r="CZJ257" s="307"/>
      <c r="CZK257" s="335"/>
      <c r="CZL257" s="305"/>
      <c r="CZM257" s="334"/>
      <c r="CZN257" s="307"/>
      <c r="CZO257" s="335"/>
      <c r="CZP257" s="305"/>
      <c r="CZQ257" s="334"/>
      <c r="CZR257" s="307"/>
      <c r="CZS257" s="335"/>
      <c r="CZT257" s="305"/>
      <c r="CZU257" s="334"/>
      <c r="CZV257" s="307"/>
      <c r="CZW257" s="335"/>
      <c r="CZX257" s="305"/>
      <c r="CZY257" s="334"/>
      <c r="CZZ257" s="307"/>
      <c r="DAA257" s="335"/>
      <c r="DAB257" s="305"/>
      <c r="DAC257" s="334"/>
      <c r="DAD257" s="307"/>
      <c r="DAE257" s="335"/>
      <c r="DAF257" s="305"/>
      <c r="DAG257" s="334"/>
      <c r="DAH257" s="307"/>
      <c r="DAI257" s="335"/>
      <c r="DAJ257" s="305"/>
      <c r="DAK257" s="334"/>
      <c r="DAL257" s="307"/>
      <c r="DAM257" s="335"/>
      <c r="DAN257" s="305"/>
      <c r="DAO257" s="334"/>
      <c r="DAP257" s="307"/>
      <c r="DAQ257" s="335"/>
      <c r="DAR257" s="305"/>
      <c r="DAS257" s="334"/>
      <c r="DAT257" s="307"/>
      <c r="DAU257" s="335"/>
      <c r="DAV257" s="305"/>
      <c r="DAW257" s="334"/>
      <c r="DAX257" s="307"/>
      <c r="DAY257" s="335"/>
      <c r="DAZ257" s="305"/>
      <c r="DBA257" s="334"/>
      <c r="DBB257" s="307"/>
      <c r="DBC257" s="335"/>
      <c r="DBD257" s="305"/>
      <c r="DBE257" s="334"/>
      <c r="DBF257" s="307"/>
      <c r="DBG257" s="335"/>
      <c r="DBH257" s="305"/>
      <c r="DBI257" s="334"/>
      <c r="DBJ257" s="307"/>
      <c r="DBK257" s="335"/>
      <c r="DBL257" s="305"/>
      <c r="DBM257" s="334"/>
      <c r="DBN257" s="307"/>
      <c r="DBO257" s="335"/>
      <c r="DBP257" s="305"/>
      <c r="DBQ257" s="334"/>
      <c r="DBR257" s="307"/>
      <c r="DBS257" s="335"/>
      <c r="DBT257" s="305"/>
      <c r="DBU257" s="334"/>
      <c r="DBV257" s="307"/>
      <c r="DBW257" s="335"/>
      <c r="DBX257" s="305"/>
      <c r="DBY257" s="334"/>
      <c r="DBZ257" s="307"/>
      <c r="DCA257" s="335"/>
      <c r="DCB257" s="305"/>
      <c r="DCC257" s="334"/>
      <c r="DCD257" s="307"/>
      <c r="DCE257" s="335"/>
      <c r="DCF257" s="305"/>
      <c r="DCG257" s="334"/>
      <c r="DCH257" s="307"/>
      <c r="DCI257" s="335"/>
      <c r="DCJ257" s="305"/>
      <c r="DCK257" s="334"/>
      <c r="DCL257" s="307"/>
      <c r="DCM257" s="335"/>
      <c r="DCN257" s="305"/>
      <c r="DCO257" s="334"/>
      <c r="DCP257" s="307"/>
      <c r="DCQ257" s="335"/>
      <c r="DCR257" s="305"/>
      <c r="DCS257" s="334"/>
      <c r="DCT257" s="307"/>
      <c r="DCU257" s="335"/>
      <c r="DCV257" s="305"/>
      <c r="DCW257" s="334"/>
      <c r="DCX257" s="307"/>
      <c r="DCY257" s="335"/>
      <c r="DCZ257" s="305"/>
      <c r="DDA257" s="334"/>
      <c r="DDB257" s="307"/>
      <c r="DDC257" s="335"/>
      <c r="DDD257" s="305"/>
      <c r="DDE257" s="334"/>
      <c r="DDF257" s="307"/>
      <c r="DDG257" s="335"/>
      <c r="DDH257" s="305"/>
      <c r="DDI257" s="334"/>
      <c r="DDJ257" s="307"/>
      <c r="DDK257" s="335"/>
      <c r="DDL257" s="305"/>
      <c r="DDM257" s="334"/>
      <c r="DDN257" s="307"/>
      <c r="DDO257" s="335"/>
      <c r="DDP257" s="305"/>
      <c r="DDQ257" s="334"/>
      <c r="DDR257" s="307"/>
      <c r="DDS257" s="335"/>
      <c r="DDT257" s="305"/>
      <c r="DDU257" s="334"/>
      <c r="DDV257" s="307"/>
      <c r="DDW257" s="335"/>
      <c r="DDX257" s="305"/>
      <c r="DDY257" s="334"/>
      <c r="DDZ257" s="307"/>
      <c r="DEA257" s="335"/>
      <c r="DEB257" s="305"/>
      <c r="DEC257" s="334"/>
      <c r="DED257" s="307"/>
      <c r="DEE257" s="335"/>
      <c r="DEF257" s="305"/>
      <c r="DEG257" s="334"/>
      <c r="DEH257" s="307"/>
      <c r="DEI257" s="335"/>
      <c r="DEJ257" s="305"/>
      <c r="DEK257" s="334"/>
      <c r="DEL257" s="307"/>
      <c r="DEM257" s="335"/>
      <c r="DEN257" s="305"/>
      <c r="DEO257" s="334"/>
      <c r="DEP257" s="307"/>
      <c r="DEQ257" s="335"/>
      <c r="DER257" s="305"/>
      <c r="DES257" s="334"/>
      <c r="DET257" s="307"/>
      <c r="DEU257" s="335"/>
      <c r="DEV257" s="305"/>
      <c r="DEW257" s="334"/>
      <c r="DEX257" s="307"/>
      <c r="DEY257" s="335"/>
      <c r="DEZ257" s="305"/>
      <c r="DFA257" s="334"/>
      <c r="DFB257" s="307"/>
      <c r="DFC257" s="335"/>
      <c r="DFD257" s="305"/>
      <c r="DFE257" s="334"/>
      <c r="DFF257" s="307"/>
      <c r="DFG257" s="335"/>
      <c r="DFH257" s="305"/>
      <c r="DFI257" s="334"/>
      <c r="DFJ257" s="307"/>
      <c r="DFK257" s="335"/>
      <c r="DFL257" s="305"/>
      <c r="DFM257" s="334"/>
      <c r="DFN257" s="307"/>
      <c r="DFO257" s="335"/>
      <c r="DFP257" s="305"/>
      <c r="DFQ257" s="334"/>
      <c r="DFR257" s="307"/>
      <c r="DFS257" s="335"/>
      <c r="DFT257" s="305"/>
      <c r="DFU257" s="334"/>
      <c r="DFV257" s="307"/>
      <c r="DFW257" s="335"/>
      <c r="DFX257" s="305"/>
      <c r="DFY257" s="334"/>
      <c r="DFZ257" s="307"/>
      <c r="DGA257" s="335"/>
      <c r="DGB257" s="305"/>
      <c r="DGC257" s="334"/>
      <c r="DGD257" s="307"/>
      <c r="DGE257" s="335"/>
      <c r="DGF257" s="305"/>
      <c r="DGG257" s="334"/>
      <c r="DGH257" s="307"/>
      <c r="DGI257" s="335"/>
      <c r="DGJ257" s="305"/>
      <c r="DGK257" s="334"/>
      <c r="DGL257" s="307"/>
      <c r="DGM257" s="335"/>
      <c r="DGN257" s="305"/>
      <c r="DGO257" s="334"/>
      <c r="DGP257" s="307"/>
      <c r="DGQ257" s="335"/>
      <c r="DGR257" s="305"/>
      <c r="DGS257" s="334"/>
      <c r="DGT257" s="307"/>
      <c r="DGU257" s="335"/>
      <c r="DGV257" s="305"/>
      <c r="DGW257" s="334"/>
      <c r="DGX257" s="307"/>
      <c r="DGY257" s="335"/>
      <c r="DGZ257" s="305"/>
      <c r="DHA257" s="334"/>
      <c r="DHB257" s="307"/>
      <c r="DHC257" s="335"/>
      <c r="DHD257" s="305"/>
      <c r="DHE257" s="334"/>
      <c r="DHF257" s="307"/>
      <c r="DHG257" s="335"/>
      <c r="DHH257" s="305"/>
      <c r="DHI257" s="334"/>
      <c r="DHJ257" s="307"/>
      <c r="DHK257" s="335"/>
      <c r="DHL257" s="305"/>
      <c r="DHM257" s="334"/>
      <c r="DHN257" s="307"/>
      <c r="DHO257" s="335"/>
      <c r="DHP257" s="305"/>
      <c r="DHQ257" s="334"/>
      <c r="DHR257" s="307"/>
      <c r="DHS257" s="335"/>
      <c r="DHT257" s="305"/>
      <c r="DHU257" s="334"/>
      <c r="DHV257" s="307"/>
      <c r="DHW257" s="335"/>
      <c r="DHX257" s="305"/>
      <c r="DHY257" s="334"/>
      <c r="DHZ257" s="307"/>
      <c r="DIA257" s="335"/>
      <c r="DIB257" s="305"/>
      <c r="DIC257" s="334"/>
      <c r="DID257" s="307"/>
      <c r="DIE257" s="335"/>
      <c r="DIF257" s="305"/>
      <c r="DIG257" s="334"/>
      <c r="DIH257" s="307"/>
      <c r="DII257" s="335"/>
      <c r="DIJ257" s="305"/>
      <c r="DIK257" s="334"/>
      <c r="DIL257" s="307"/>
      <c r="DIM257" s="335"/>
      <c r="DIN257" s="305"/>
      <c r="DIO257" s="334"/>
      <c r="DIP257" s="307"/>
      <c r="DIQ257" s="335"/>
      <c r="DIR257" s="305"/>
      <c r="DIS257" s="334"/>
      <c r="DIT257" s="307"/>
      <c r="DIU257" s="335"/>
      <c r="DIV257" s="305"/>
      <c r="DIW257" s="334"/>
      <c r="DIX257" s="307"/>
      <c r="DIY257" s="335"/>
      <c r="DIZ257" s="305"/>
      <c r="DJA257" s="334"/>
      <c r="DJB257" s="307"/>
      <c r="DJC257" s="335"/>
      <c r="DJD257" s="305"/>
      <c r="DJE257" s="334"/>
      <c r="DJF257" s="307"/>
      <c r="DJG257" s="335"/>
      <c r="DJH257" s="305"/>
      <c r="DJI257" s="334"/>
      <c r="DJJ257" s="307"/>
      <c r="DJK257" s="335"/>
      <c r="DJL257" s="305"/>
      <c r="DJM257" s="334"/>
      <c r="DJN257" s="307"/>
      <c r="DJO257" s="335"/>
      <c r="DJP257" s="305"/>
      <c r="DJQ257" s="334"/>
      <c r="DJR257" s="307"/>
      <c r="DJS257" s="335"/>
      <c r="DJT257" s="305"/>
      <c r="DJU257" s="334"/>
      <c r="DJV257" s="307"/>
      <c r="DJW257" s="335"/>
      <c r="DJX257" s="305"/>
      <c r="DJY257" s="334"/>
      <c r="DJZ257" s="307"/>
      <c r="DKA257" s="335"/>
      <c r="DKB257" s="305"/>
      <c r="DKC257" s="334"/>
      <c r="DKD257" s="307"/>
      <c r="DKE257" s="335"/>
      <c r="DKF257" s="305"/>
      <c r="DKG257" s="334"/>
      <c r="DKH257" s="307"/>
      <c r="DKI257" s="335"/>
      <c r="DKJ257" s="305"/>
      <c r="DKK257" s="334"/>
      <c r="DKL257" s="307"/>
      <c r="DKM257" s="335"/>
      <c r="DKN257" s="305"/>
      <c r="DKO257" s="334"/>
      <c r="DKP257" s="307"/>
      <c r="DKQ257" s="335"/>
      <c r="DKR257" s="305"/>
      <c r="DKS257" s="334"/>
      <c r="DKT257" s="307"/>
      <c r="DKU257" s="335"/>
      <c r="DKV257" s="305"/>
      <c r="DKW257" s="334"/>
      <c r="DKX257" s="307"/>
      <c r="DKY257" s="335"/>
      <c r="DKZ257" s="305"/>
      <c r="DLA257" s="334"/>
      <c r="DLB257" s="307"/>
      <c r="DLC257" s="335"/>
      <c r="DLD257" s="305"/>
      <c r="DLE257" s="334"/>
      <c r="DLF257" s="307"/>
      <c r="DLG257" s="335"/>
      <c r="DLH257" s="305"/>
      <c r="DLI257" s="334"/>
      <c r="DLJ257" s="307"/>
      <c r="DLK257" s="335"/>
      <c r="DLL257" s="305"/>
      <c r="DLM257" s="334"/>
      <c r="DLN257" s="307"/>
      <c r="DLO257" s="335"/>
      <c r="DLP257" s="305"/>
      <c r="DLQ257" s="334"/>
      <c r="DLR257" s="307"/>
      <c r="DLS257" s="335"/>
      <c r="DLT257" s="305"/>
      <c r="DLU257" s="334"/>
      <c r="DLV257" s="307"/>
      <c r="DLW257" s="335"/>
      <c r="DLX257" s="305"/>
      <c r="DLY257" s="334"/>
      <c r="DLZ257" s="307"/>
      <c r="DMA257" s="335"/>
      <c r="DMB257" s="305"/>
      <c r="DMC257" s="334"/>
      <c r="DMD257" s="307"/>
      <c r="DME257" s="335"/>
      <c r="DMF257" s="305"/>
      <c r="DMG257" s="334"/>
      <c r="DMH257" s="307"/>
      <c r="DMI257" s="335"/>
      <c r="DMJ257" s="305"/>
      <c r="DMK257" s="334"/>
      <c r="DML257" s="307"/>
      <c r="DMM257" s="335"/>
      <c r="DMN257" s="305"/>
      <c r="DMO257" s="334"/>
      <c r="DMP257" s="307"/>
      <c r="DMQ257" s="335"/>
      <c r="DMR257" s="305"/>
      <c r="DMS257" s="334"/>
      <c r="DMT257" s="307"/>
      <c r="DMU257" s="335"/>
      <c r="DMV257" s="305"/>
      <c r="DMW257" s="334"/>
      <c r="DMX257" s="307"/>
      <c r="DMY257" s="335"/>
      <c r="DMZ257" s="305"/>
      <c r="DNA257" s="334"/>
      <c r="DNB257" s="307"/>
      <c r="DNC257" s="335"/>
      <c r="DND257" s="305"/>
      <c r="DNE257" s="334"/>
      <c r="DNF257" s="307"/>
      <c r="DNG257" s="335"/>
      <c r="DNH257" s="305"/>
      <c r="DNI257" s="334"/>
      <c r="DNJ257" s="307"/>
      <c r="DNK257" s="335"/>
      <c r="DNL257" s="305"/>
      <c r="DNM257" s="334"/>
      <c r="DNN257" s="307"/>
      <c r="DNO257" s="335"/>
      <c r="DNP257" s="305"/>
      <c r="DNQ257" s="334"/>
      <c r="DNR257" s="307"/>
      <c r="DNS257" s="335"/>
      <c r="DNT257" s="305"/>
      <c r="DNU257" s="334"/>
      <c r="DNV257" s="307"/>
      <c r="DNW257" s="335"/>
      <c r="DNX257" s="305"/>
      <c r="DNY257" s="334"/>
      <c r="DNZ257" s="307"/>
      <c r="DOA257" s="335"/>
      <c r="DOB257" s="305"/>
      <c r="DOC257" s="334"/>
      <c r="DOD257" s="307"/>
      <c r="DOE257" s="335"/>
      <c r="DOF257" s="305"/>
      <c r="DOG257" s="334"/>
      <c r="DOH257" s="307"/>
      <c r="DOI257" s="335"/>
      <c r="DOJ257" s="305"/>
      <c r="DOK257" s="334"/>
      <c r="DOL257" s="307"/>
      <c r="DOM257" s="335"/>
      <c r="DON257" s="305"/>
      <c r="DOO257" s="334"/>
      <c r="DOP257" s="307"/>
      <c r="DOQ257" s="335"/>
      <c r="DOR257" s="305"/>
      <c r="DOS257" s="334"/>
      <c r="DOT257" s="307"/>
      <c r="DOU257" s="335"/>
      <c r="DOV257" s="305"/>
      <c r="DOW257" s="334"/>
      <c r="DOX257" s="307"/>
      <c r="DOY257" s="335"/>
      <c r="DOZ257" s="305"/>
      <c r="DPA257" s="334"/>
      <c r="DPB257" s="307"/>
      <c r="DPC257" s="335"/>
      <c r="DPD257" s="305"/>
      <c r="DPE257" s="334"/>
      <c r="DPF257" s="307"/>
      <c r="DPG257" s="335"/>
      <c r="DPH257" s="305"/>
      <c r="DPI257" s="334"/>
      <c r="DPJ257" s="307"/>
      <c r="DPK257" s="335"/>
      <c r="DPL257" s="305"/>
      <c r="DPM257" s="334"/>
      <c r="DPN257" s="307"/>
      <c r="DPO257" s="335"/>
      <c r="DPP257" s="305"/>
      <c r="DPQ257" s="334"/>
      <c r="DPR257" s="307"/>
      <c r="DPS257" s="335"/>
      <c r="DPT257" s="305"/>
      <c r="DPU257" s="334"/>
      <c r="DPV257" s="307"/>
      <c r="DPW257" s="335"/>
      <c r="DPX257" s="305"/>
      <c r="DPY257" s="334"/>
      <c r="DPZ257" s="307"/>
      <c r="DQA257" s="335"/>
      <c r="DQB257" s="305"/>
      <c r="DQC257" s="334"/>
      <c r="DQD257" s="307"/>
      <c r="DQE257" s="335"/>
      <c r="DQF257" s="305"/>
      <c r="DQG257" s="334"/>
      <c r="DQH257" s="307"/>
      <c r="DQI257" s="335"/>
      <c r="DQJ257" s="305"/>
      <c r="DQK257" s="334"/>
      <c r="DQL257" s="307"/>
      <c r="DQM257" s="335"/>
      <c r="DQN257" s="305"/>
      <c r="DQO257" s="334"/>
      <c r="DQP257" s="307"/>
      <c r="DQQ257" s="335"/>
      <c r="DQR257" s="305"/>
      <c r="DQS257" s="334"/>
      <c r="DQT257" s="307"/>
      <c r="DQU257" s="335"/>
      <c r="DQV257" s="305"/>
      <c r="DQW257" s="334"/>
      <c r="DQX257" s="307"/>
      <c r="DQY257" s="335"/>
      <c r="DQZ257" s="305"/>
      <c r="DRA257" s="334"/>
      <c r="DRB257" s="307"/>
      <c r="DRC257" s="335"/>
      <c r="DRD257" s="305"/>
      <c r="DRE257" s="334"/>
      <c r="DRF257" s="307"/>
      <c r="DRG257" s="335"/>
      <c r="DRH257" s="305"/>
      <c r="DRI257" s="334"/>
      <c r="DRJ257" s="307"/>
      <c r="DRK257" s="335"/>
      <c r="DRL257" s="305"/>
      <c r="DRM257" s="334"/>
      <c r="DRN257" s="307"/>
      <c r="DRO257" s="335"/>
      <c r="DRP257" s="305"/>
      <c r="DRQ257" s="334"/>
      <c r="DRR257" s="307"/>
      <c r="DRS257" s="335"/>
      <c r="DRT257" s="305"/>
      <c r="DRU257" s="334"/>
      <c r="DRV257" s="307"/>
      <c r="DRW257" s="335"/>
      <c r="DRX257" s="305"/>
      <c r="DRY257" s="334"/>
      <c r="DRZ257" s="307"/>
      <c r="DSA257" s="335"/>
      <c r="DSB257" s="305"/>
      <c r="DSC257" s="334"/>
      <c r="DSD257" s="307"/>
      <c r="DSE257" s="335"/>
      <c r="DSF257" s="305"/>
      <c r="DSG257" s="334"/>
      <c r="DSH257" s="307"/>
      <c r="DSI257" s="335"/>
      <c r="DSJ257" s="305"/>
      <c r="DSK257" s="334"/>
      <c r="DSL257" s="307"/>
      <c r="DSM257" s="335"/>
      <c r="DSN257" s="305"/>
      <c r="DSO257" s="334"/>
      <c r="DSP257" s="307"/>
      <c r="DSQ257" s="335"/>
      <c r="DSR257" s="305"/>
      <c r="DSS257" s="334"/>
      <c r="DST257" s="307"/>
      <c r="DSU257" s="335"/>
      <c r="DSV257" s="305"/>
      <c r="DSW257" s="334"/>
      <c r="DSX257" s="307"/>
      <c r="DSY257" s="335"/>
      <c r="DSZ257" s="305"/>
      <c r="DTA257" s="334"/>
      <c r="DTB257" s="307"/>
      <c r="DTC257" s="335"/>
      <c r="DTD257" s="305"/>
      <c r="DTE257" s="334"/>
      <c r="DTF257" s="307"/>
      <c r="DTG257" s="335"/>
      <c r="DTH257" s="305"/>
      <c r="DTI257" s="334"/>
      <c r="DTJ257" s="307"/>
      <c r="DTK257" s="335"/>
      <c r="DTL257" s="305"/>
      <c r="DTM257" s="334"/>
      <c r="DTN257" s="307"/>
      <c r="DTO257" s="335"/>
      <c r="DTP257" s="305"/>
      <c r="DTQ257" s="334"/>
      <c r="DTR257" s="307"/>
      <c r="DTS257" s="335"/>
      <c r="DTT257" s="305"/>
      <c r="DTU257" s="334"/>
      <c r="DTV257" s="307"/>
      <c r="DTW257" s="335"/>
      <c r="DTX257" s="305"/>
      <c r="DTY257" s="334"/>
      <c r="DTZ257" s="307"/>
      <c r="DUA257" s="335"/>
      <c r="DUB257" s="305"/>
      <c r="DUC257" s="334"/>
      <c r="DUD257" s="307"/>
      <c r="DUE257" s="335"/>
      <c r="DUF257" s="305"/>
      <c r="DUG257" s="334"/>
      <c r="DUH257" s="307"/>
      <c r="DUI257" s="335"/>
      <c r="DUJ257" s="305"/>
      <c r="DUK257" s="334"/>
      <c r="DUL257" s="307"/>
      <c r="DUM257" s="335"/>
      <c r="DUN257" s="305"/>
      <c r="DUO257" s="334"/>
      <c r="DUP257" s="307"/>
      <c r="DUQ257" s="335"/>
      <c r="DUR257" s="305"/>
      <c r="DUS257" s="334"/>
      <c r="DUT257" s="307"/>
      <c r="DUU257" s="335"/>
      <c r="DUV257" s="305"/>
      <c r="DUW257" s="334"/>
      <c r="DUX257" s="307"/>
      <c r="DUY257" s="335"/>
      <c r="DUZ257" s="305"/>
      <c r="DVA257" s="334"/>
      <c r="DVB257" s="307"/>
      <c r="DVC257" s="335"/>
      <c r="DVD257" s="305"/>
      <c r="DVE257" s="334"/>
      <c r="DVF257" s="307"/>
      <c r="DVG257" s="335"/>
      <c r="DVH257" s="305"/>
      <c r="DVI257" s="334"/>
      <c r="DVJ257" s="307"/>
      <c r="DVK257" s="335"/>
      <c r="DVL257" s="305"/>
      <c r="DVM257" s="334"/>
      <c r="DVN257" s="307"/>
      <c r="DVO257" s="335"/>
      <c r="DVP257" s="305"/>
      <c r="DVQ257" s="334"/>
      <c r="DVR257" s="307"/>
      <c r="DVS257" s="335"/>
      <c r="DVT257" s="305"/>
      <c r="DVU257" s="334"/>
      <c r="DVV257" s="307"/>
      <c r="DVW257" s="335"/>
      <c r="DVX257" s="305"/>
      <c r="DVY257" s="334"/>
      <c r="DVZ257" s="307"/>
      <c r="DWA257" s="335"/>
      <c r="DWB257" s="305"/>
      <c r="DWC257" s="334"/>
      <c r="DWD257" s="307"/>
      <c r="DWE257" s="335"/>
      <c r="DWF257" s="305"/>
      <c r="DWG257" s="334"/>
      <c r="DWH257" s="307"/>
      <c r="DWI257" s="335"/>
      <c r="DWJ257" s="305"/>
      <c r="DWK257" s="334"/>
      <c r="DWL257" s="307"/>
      <c r="DWM257" s="335"/>
      <c r="DWN257" s="305"/>
      <c r="DWO257" s="334"/>
      <c r="DWP257" s="307"/>
      <c r="DWQ257" s="335"/>
      <c r="DWR257" s="305"/>
      <c r="DWS257" s="334"/>
      <c r="DWT257" s="307"/>
      <c r="DWU257" s="335"/>
      <c r="DWV257" s="305"/>
      <c r="DWW257" s="334"/>
      <c r="DWX257" s="307"/>
      <c r="DWY257" s="335"/>
      <c r="DWZ257" s="305"/>
      <c r="DXA257" s="334"/>
      <c r="DXB257" s="307"/>
      <c r="DXC257" s="335"/>
      <c r="DXD257" s="305"/>
      <c r="DXE257" s="334"/>
      <c r="DXF257" s="307"/>
      <c r="DXG257" s="335"/>
      <c r="DXH257" s="305"/>
      <c r="DXI257" s="334"/>
      <c r="DXJ257" s="307"/>
      <c r="DXK257" s="335"/>
      <c r="DXL257" s="305"/>
      <c r="DXM257" s="334"/>
      <c r="DXN257" s="307"/>
      <c r="DXO257" s="335"/>
      <c r="DXP257" s="305"/>
      <c r="DXQ257" s="334"/>
      <c r="DXR257" s="307"/>
      <c r="DXS257" s="335"/>
      <c r="DXT257" s="305"/>
      <c r="DXU257" s="334"/>
      <c r="DXV257" s="307"/>
      <c r="DXW257" s="335"/>
      <c r="DXX257" s="305"/>
      <c r="DXY257" s="334"/>
      <c r="DXZ257" s="307"/>
      <c r="DYA257" s="335"/>
      <c r="DYB257" s="305"/>
      <c r="DYC257" s="334"/>
      <c r="DYD257" s="307"/>
      <c r="DYE257" s="335"/>
      <c r="DYF257" s="305"/>
      <c r="DYG257" s="334"/>
      <c r="DYH257" s="307"/>
      <c r="DYI257" s="335"/>
      <c r="DYJ257" s="305"/>
      <c r="DYK257" s="334"/>
      <c r="DYL257" s="307"/>
      <c r="DYM257" s="335"/>
      <c r="DYN257" s="305"/>
      <c r="DYO257" s="334"/>
      <c r="DYP257" s="307"/>
      <c r="DYQ257" s="335"/>
      <c r="DYR257" s="305"/>
      <c r="DYS257" s="334"/>
      <c r="DYT257" s="307"/>
      <c r="DYU257" s="335"/>
      <c r="DYV257" s="305"/>
      <c r="DYW257" s="334"/>
      <c r="DYX257" s="307"/>
      <c r="DYY257" s="335"/>
      <c r="DYZ257" s="305"/>
      <c r="DZA257" s="334"/>
      <c r="DZB257" s="307"/>
      <c r="DZC257" s="335"/>
      <c r="DZD257" s="305"/>
      <c r="DZE257" s="334"/>
      <c r="DZF257" s="307"/>
      <c r="DZG257" s="335"/>
      <c r="DZH257" s="305"/>
      <c r="DZI257" s="334"/>
      <c r="DZJ257" s="307"/>
      <c r="DZK257" s="335"/>
      <c r="DZL257" s="305"/>
      <c r="DZM257" s="334"/>
      <c r="DZN257" s="307"/>
      <c r="DZO257" s="335"/>
      <c r="DZP257" s="305"/>
      <c r="DZQ257" s="334"/>
      <c r="DZR257" s="307"/>
      <c r="DZS257" s="335"/>
      <c r="DZT257" s="305"/>
      <c r="DZU257" s="334"/>
      <c r="DZV257" s="307"/>
      <c r="DZW257" s="335"/>
      <c r="DZX257" s="305"/>
      <c r="DZY257" s="334"/>
      <c r="DZZ257" s="307"/>
      <c r="EAA257" s="335"/>
      <c r="EAB257" s="305"/>
      <c r="EAC257" s="334"/>
      <c r="EAD257" s="307"/>
      <c r="EAE257" s="335"/>
      <c r="EAF257" s="305"/>
      <c r="EAG257" s="334"/>
      <c r="EAH257" s="307"/>
      <c r="EAI257" s="335"/>
      <c r="EAJ257" s="305"/>
      <c r="EAK257" s="334"/>
      <c r="EAL257" s="307"/>
      <c r="EAM257" s="335"/>
      <c r="EAN257" s="305"/>
      <c r="EAO257" s="334"/>
      <c r="EAP257" s="307"/>
      <c r="EAQ257" s="335"/>
      <c r="EAR257" s="305"/>
      <c r="EAS257" s="334"/>
      <c r="EAT257" s="307"/>
      <c r="EAU257" s="335"/>
      <c r="EAV257" s="305"/>
      <c r="EAW257" s="334"/>
      <c r="EAX257" s="307"/>
      <c r="EAY257" s="335"/>
      <c r="EAZ257" s="305"/>
      <c r="EBA257" s="334"/>
      <c r="EBB257" s="307"/>
      <c r="EBC257" s="335"/>
      <c r="EBD257" s="305"/>
      <c r="EBE257" s="334"/>
      <c r="EBF257" s="307"/>
      <c r="EBG257" s="335"/>
      <c r="EBH257" s="305"/>
      <c r="EBI257" s="334"/>
      <c r="EBJ257" s="307"/>
      <c r="EBK257" s="335"/>
      <c r="EBL257" s="305"/>
      <c r="EBM257" s="334"/>
      <c r="EBN257" s="307"/>
      <c r="EBO257" s="335"/>
      <c r="EBP257" s="305"/>
      <c r="EBQ257" s="334"/>
      <c r="EBR257" s="307"/>
      <c r="EBS257" s="335"/>
      <c r="EBT257" s="305"/>
      <c r="EBU257" s="334"/>
      <c r="EBV257" s="307"/>
      <c r="EBW257" s="335"/>
      <c r="EBX257" s="305"/>
      <c r="EBY257" s="334"/>
      <c r="EBZ257" s="307"/>
      <c r="ECA257" s="335"/>
      <c r="ECB257" s="305"/>
      <c r="ECC257" s="334"/>
      <c r="ECD257" s="307"/>
      <c r="ECE257" s="335"/>
      <c r="ECF257" s="305"/>
      <c r="ECG257" s="334"/>
      <c r="ECH257" s="307"/>
      <c r="ECI257" s="335"/>
      <c r="ECJ257" s="305"/>
      <c r="ECK257" s="334"/>
      <c r="ECL257" s="307"/>
      <c r="ECM257" s="335"/>
      <c r="ECN257" s="305"/>
      <c r="ECO257" s="334"/>
      <c r="ECP257" s="307"/>
      <c r="ECQ257" s="335"/>
      <c r="ECR257" s="305"/>
      <c r="ECS257" s="334"/>
      <c r="ECT257" s="307"/>
      <c r="ECU257" s="335"/>
      <c r="ECV257" s="305"/>
      <c r="ECW257" s="334"/>
      <c r="ECX257" s="307"/>
      <c r="ECY257" s="335"/>
      <c r="ECZ257" s="305"/>
      <c r="EDA257" s="334"/>
      <c r="EDB257" s="307"/>
      <c r="EDC257" s="335"/>
      <c r="EDD257" s="305"/>
      <c r="EDE257" s="334"/>
      <c r="EDF257" s="307"/>
      <c r="EDG257" s="335"/>
      <c r="EDH257" s="305"/>
      <c r="EDI257" s="334"/>
      <c r="EDJ257" s="307"/>
      <c r="EDK257" s="335"/>
      <c r="EDL257" s="305"/>
      <c r="EDM257" s="334"/>
      <c r="EDN257" s="307"/>
      <c r="EDO257" s="335"/>
      <c r="EDP257" s="305"/>
      <c r="EDQ257" s="334"/>
      <c r="EDR257" s="307"/>
      <c r="EDS257" s="335"/>
      <c r="EDT257" s="305"/>
      <c r="EDU257" s="334"/>
      <c r="EDV257" s="307"/>
      <c r="EDW257" s="335"/>
      <c r="EDX257" s="305"/>
      <c r="EDY257" s="334"/>
      <c r="EDZ257" s="307"/>
      <c r="EEA257" s="335"/>
      <c r="EEB257" s="305"/>
      <c r="EEC257" s="334"/>
      <c r="EED257" s="307"/>
      <c r="EEE257" s="335"/>
      <c r="EEF257" s="305"/>
      <c r="EEG257" s="334"/>
      <c r="EEH257" s="307"/>
      <c r="EEI257" s="335"/>
      <c r="EEJ257" s="305"/>
      <c r="EEK257" s="334"/>
      <c r="EEL257" s="307"/>
      <c r="EEM257" s="335"/>
      <c r="EEN257" s="305"/>
      <c r="EEO257" s="334"/>
      <c r="EEP257" s="307"/>
      <c r="EEQ257" s="335"/>
      <c r="EER257" s="305"/>
      <c r="EES257" s="334"/>
      <c r="EET257" s="307"/>
      <c r="EEU257" s="335"/>
      <c r="EEV257" s="305"/>
      <c r="EEW257" s="334"/>
      <c r="EEX257" s="307"/>
      <c r="EEY257" s="335"/>
      <c r="EEZ257" s="305"/>
      <c r="EFA257" s="334"/>
      <c r="EFB257" s="307"/>
      <c r="EFC257" s="335"/>
      <c r="EFD257" s="305"/>
      <c r="EFE257" s="334"/>
      <c r="EFF257" s="307"/>
      <c r="EFG257" s="335"/>
      <c r="EFH257" s="305"/>
      <c r="EFI257" s="334"/>
      <c r="EFJ257" s="307"/>
      <c r="EFK257" s="335"/>
      <c r="EFL257" s="305"/>
      <c r="EFM257" s="334"/>
      <c r="EFN257" s="307"/>
      <c r="EFO257" s="335"/>
      <c r="EFP257" s="305"/>
      <c r="EFQ257" s="334"/>
      <c r="EFR257" s="307"/>
      <c r="EFS257" s="335"/>
      <c r="EFT257" s="305"/>
      <c r="EFU257" s="334"/>
      <c r="EFV257" s="307"/>
      <c r="EFW257" s="335"/>
      <c r="EFX257" s="305"/>
      <c r="EFY257" s="334"/>
      <c r="EFZ257" s="307"/>
      <c r="EGA257" s="335"/>
      <c r="EGB257" s="305"/>
      <c r="EGC257" s="334"/>
      <c r="EGD257" s="307"/>
      <c r="EGE257" s="335"/>
      <c r="EGF257" s="305"/>
      <c r="EGG257" s="334"/>
      <c r="EGH257" s="307"/>
      <c r="EGI257" s="335"/>
      <c r="EGJ257" s="305"/>
      <c r="EGK257" s="334"/>
      <c r="EGL257" s="307"/>
      <c r="EGM257" s="335"/>
      <c r="EGN257" s="305"/>
      <c r="EGO257" s="334"/>
      <c r="EGP257" s="307"/>
      <c r="EGQ257" s="335"/>
      <c r="EGR257" s="305"/>
      <c r="EGS257" s="334"/>
      <c r="EGT257" s="307"/>
      <c r="EGU257" s="335"/>
      <c r="EGV257" s="305"/>
      <c r="EGW257" s="334"/>
      <c r="EGX257" s="307"/>
      <c r="EGY257" s="335"/>
      <c r="EGZ257" s="305"/>
      <c r="EHA257" s="334"/>
      <c r="EHB257" s="307"/>
      <c r="EHC257" s="335"/>
      <c r="EHD257" s="305"/>
      <c r="EHE257" s="334"/>
      <c r="EHF257" s="307"/>
      <c r="EHG257" s="335"/>
      <c r="EHH257" s="305"/>
      <c r="EHI257" s="334"/>
      <c r="EHJ257" s="307"/>
      <c r="EHK257" s="335"/>
      <c r="EHL257" s="305"/>
      <c r="EHM257" s="334"/>
      <c r="EHN257" s="307"/>
      <c r="EHO257" s="335"/>
      <c r="EHP257" s="305"/>
      <c r="EHQ257" s="334"/>
      <c r="EHR257" s="307"/>
      <c r="EHS257" s="335"/>
      <c r="EHT257" s="305"/>
      <c r="EHU257" s="334"/>
      <c r="EHV257" s="307"/>
      <c r="EHW257" s="335"/>
      <c r="EHX257" s="305"/>
      <c r="EHY257" s="334"/>
      <c r="EHZ257" s="307"/>
      <c r="EIA257" s="335"/>
      <c r="EIB257" s="305"/>
      <c r="EIC257" s="334"/>
      <c r="EID257" s="307"/>
      <c r="EIE257" s="335"/>
      <c r="EIF257" s="305"/>
      <c r="EIG257" s="334"/>
      <c r="EIH257" s="307"/>
      <c r="EII257" s="335"/>
      <c r="EIJ257" s="305"/>
      <c r="EIK257" s="334"/>
      <c r="EIL257" s="307"/>
      <c r="EIM257" s="335"/>
      <c r="EIN257" s="305"/>
      <c r="EIO257" s="334"/>
      <c r="EIP257" s="307"/>
      <c r="EIQ257" s="335"/>
      <c r="EIR257" s="305"/>
      <c r="EIS257" s="334"/>
      <c r="EIT257" s="307"/>
      <c r="EIU257" s="335"/>
      <c r="EIV257" s="305"/>
      <c r="EIW257" s="334"/>
      <c r="EIX257" s="307"/>
      <c r="EIY257" s="335"/>
      <c r="EIZ257" s="305"/>
      <c r="EJA257" s="334"/>
      <c r="EJB257" s="307"/>
      <c r="EJC257" s="335"/>
      <c r="EJD257" s="305"/>
      <c r="EJE257" s="334"/>
      <c r="EJF257" s="307"/>
      <c r="EJG257" s="335"/>
      <c r="EJH257" s="305"/>
      <c r="EJI257" s="334"/>
      <c r="EJJ257" s="307"/>
      <c r="EJK257" s="335"/>
      <c r="EJL257" s="305"/>
      <c r="EJM257" s="334"/>
      <c r="EJN257" s="307"/>
      <c r="EJO257" s="335"/>
      <c r="EJP257" s="305"/>
      <c r="EJQ257" s="334"/>
      <c r="EJR257" s="307"/>
      <c r="EJS257" s="335"/>
      <c r="EJT257" s="305"/>
      <c r="EJU257" s="334"/>
      <c r="EJV257" s="307"/>
      <c r="EJW257" s="335"/>
      <c r="EJX257" s="305"/>
      <c r="EJY257" s="334"/>
      <c r="EJZ257" s="307"/>
      <c r="EKA257" s="335"/>
      <c r="EKB257" s="305"/>
      <c r="EKC257" s="334"/>
      <c r="EKD257" s="307"/>
      <c r="EKE257" s="335"/>
      <c r="EKF257" s="305"/>
      <c r="EKG257" s="334"/>
      <c r="EKH257" s="307"/>
      <c r="EKI257" s="335"/>
      <c r="EKJ257" s="305"/>
      <c r="EKK257" s="334"/>
      <c r="EKL257" s="307"/>
      <c r="EKM257" s="335"/>
      <c r="EKN257" s="305"/>
      <c r="EKO257" s="334"/>
      <c r="EKP257" s="307"/>
      <c r="EKQ257" s="335"/>
      <c r="EKR257" s="305"/>
      <c r="EKS257" s="334"/>
      <c r="EKT257" s="307"/>
      <c r="EKU257" s="335"/>
      <c r="EKV257" s="305"/>
      <c r="EKW257" s="334"/>
      <c r="EKX257" s="307"/>
      <c r="EKY257" s="335"/>
      <c r="EKZ257" s="305"/>
      <c r="ELA257" s="334"/>
      <c r="ELB257" s="307"/>
      <c r="ELC257" s="335"/>
      <c r="ELD257" s="305"/>
      <c r="ELE257" s="334"/>
      <c r="ELF257" s="307"/>
      <c r="ELG257" s="335"/>
      <c r="ELH257" s="305"/>
      <c r="ELI257" s="334"/>
      <c r="ELJ257" s="307"/>
      <c r="ELK257" s="335"/>
      <c r="ELL257" s="305"/>
      <c r="ELM257" s="334"/>
      <c r="ELN257" s="307"/>
      <c r="ELO257" s="335"/>
      <c r="ELP257" s="305"/>
      <c r="ELQ257" s="334"/>
      <c r="ELR257" s="307"/>
      <c r="ELS257" s="335"/>
      <c r="ELT257" s="305"/>
      <c r="ELU257" s="334"/>
      <c r="ELV257" s="307"/>
      <c r="ELW257" s="335"/>
      <c r="ELX257" s="305"/>
      <c r="ELY257" s="334"/>
      <c r="ELZ257" s="307"/>
      <c r="EMA257" s="335"/>
      <c r="EMB257" s="305"/>
      <c r="EMC257" s="334"/>
      <c r="EMD257" s="307"/>
      <c r="EME257" s="335"/>
      <c r="EMF257" s="305"/>
      <c r="EMG257" s="334"/>
      <c r="EMH257" s="307"/>
      <c r="EMI257" s="335"/>
      <c r="EMJ257" s="305"/>
      <c r="EMK257" s="334"/>
      <c r="EML257" s="307"/>
      <c r="EMM257" s="335"/>
      <c r="EMN257" s="305"/>
      <c r="EMO257" s="334"/>
      <c r="EMP257" s="307"/>
      <c r="EMQ257" s="335"/>
      <c r="EMR257" s="305"/>
      <c r="EMS257" s="334"/>
      <c r="EMT257" s="307"/>
      <c r="EMU257" s="335"/>
      <c r="EMV257" s="305"/>
      <c r="EMW257" s="334"/>
      <c r="EMX257" s="307"/>
      <c r="EMY257" s="335"/>
      <c r="EMZ257" s="305"/>
      <c r="ENA257" s="334"/>
      <c r="ENB257" s="307"/>
      <c r="ENC257" s="335"/>
      <c r="END257" s="305"/>
      <c r="ENE257" s="334"/>
      <c r="ENF257" s="307"/>
      <c r="ENG257" s="335"/>
      <c r="ENH257" s="305"/>
      <c r="ENI257" s="334"/>
      <c r="ENJ257" s="307"/>
      <c r="ENK257" s="335"/>
      <c r="ENL257" s="305"/>
      <c r="ENM257" s="334"/>
      <c r="ENN257" s="307"/>
      <c r="ENO257" s="335"/>
      <c r="ENP257" s="305"/>
      <c r="ENQ257" s="334"/>
      <c r="ENR257" s="307"/>
      <c r="ENS257" s="335"/>
      <c r="ENT257" s="305"/>
      <c r="ENU257" s="334"/>
      <c r="ENV257" s="307"/>
      <c r="ENW257" s="335"/>
      <c r="ENX257" s="305"/>
      <c r="ENY257" s="334"/>
      <c r="ENZ257" s="307"/>
      <c r="EOA257" s="335"/>
      <c r="EOB257" s="305"/>
      <c r="EOC257" s="334"/>
      <c r="EOD257" s="307"/>
      <c r="EOE257" s="335"/>
      <c r="EOF257" s="305"/>
      <c r="EOG257" s="334"/>
      <c r="EOH257" s="307"/>
      <c r="EOI257" s="335"/>
      <c r="EOJ257" s="305"/>
      <c r="EOK257" s="334"/>
      <c r="EOL257" s="307"/>
      <c r="EOM257" s="335"/>
      <c r="EON257" s="305"/>
      <c r="EOO257" s="334"/>
      <c r="EOP257" s="307"/>
      <c r="EOQ257" s="335"/>
      <c r="EOR257" s="305"/>
      <c r="EOS257" s="334"/>
      <c r="EOT257" s="307"/>
      <c r="EOU257" s="335"/>
      <c r="EOV257" s="305"/>
      <c r="EOW257" s="334"/>
      <c r="EOX257" s="307"/>
      <c r="EOY257" s="335"/>
      <c r="EOZ257" s="305"/>
      <c r="EPA257" s="334"/>
      <c r="EPB257" s="307"/>
      <c r="EPC257" s="335"/>
      <c r="EPD257" s="305"/>
      <c r="EPE257" s="334"/>
      <c r="EPF257" s="307"/>
      <c r="EPG257" s="335"/>
      <c r="EPH257" s="305"/>
      <c r="EPI257" s="334"/>
      <c r="EPJ257" s="307"/>
      <c r="EPK257" s="335"/>
      <c r="EPL257" s="305"/>
      <c r="EPM257" s="334"/>
      <c r="EPN257" s="307"/>
      <c r="EPO257" s="335"/>
      <c r="EPP257" s="305"/>
      <c r="EPQ257" s="334"/>
      <c r="EPR257" s="307"/>
      <c r="EPS257" s="335"/>
      <c r="EPT257" s="305"/>
      <c r="EPU257" s="334"/>
      <c r="EPV257" s="307"/>
      <c r="EPW257" s="335"/>
      <c r="EPX257" s="305"/>
      <c r="EPY257" s="334"/>
      <c r="EPZ257" s="307"/>
      <c r="EQA257" s="335"/>
      <c r="EQB257" s="305"/>
      <c r="EQC257" s="334"/>
      <c r="EQD257" s="307"/>
      <c r="EQE257" s="335"/>
      <c r="EQF257" s="305"/>
      <c r="EQG257" s="334"/>
      <c r="EQH257" s="307"/>
      <c r="EQI257" s="335"/>
      <c r="EQJ257" s="305"/>
      <c r="EQK257" s="334"/>
      <c r="EQL257" s="307"/>
      <c r="EQM257" s="335"/>
      <c r="EQN257" s="305"/>
      <c r="EQO257" s="334"/>
      <c r="EQP257" s="307"/>
      <c r="EQQ257" s="335"/>
      <c r="EQR257" s="305"/>
      <c r="EQS257" s="334"/>
      <c r="EQT257" s="307"/>
      <c r="EQU257" s="335"/>
      <c r="EQV257" s="305"/>
      <c r="EQW257" s="334"/>
      <c r="EQX257" s="307"/>
      <c r="EQY257" s="335"/>
      <c r="EQZ257" s="305"/>
      <c r="ERA257" s="334"/>
      <c r="ERB257" s="307"/>
      <c r="ERC257" s="335"/>
      <c r="ERD257" s="305"/>
      <c r="ERE257" s="334"/>
      <c r="ERF257" s="307"/>
      <c r="ERG257" s="335"/>
      <c r="ERH257" s="305"/>
      <c r="ERI257" s="334"/>
      <c r="ERJ257" s="307"/>
      <c r="ERK257" s="335"/>
      <c r="ERL257" s="305"/>
      <c r="ERM257" s="334"/>
      <c r="ERN257" s="307"/>
      <c r="ERO257" s="335"/>
      <c r="ERP257" s="305"/>
      <c r="ERQ257" s="334"/>
      <c r="ERR257" s="307"/>
      <c r="ERS257" s="335"/>
      <c r="ERT257" s="305"/>
      <c r="ERU257" s="334"/>
      <c r="ERV257" s="307"/>
      <c r="ERW257" s="335"/>
      <c r="ERX257" s="305"/>
      <c r="ERY257" s="334"/>
      <c r="ERZ257" s="307"/>
      <c r="ESA257" s="335"/>
      <c r="ESB257" s="305"/>
      <c r="ESC257" s="334"/>
      <c r="ESD257" s="307"/>
      <c r="ESE257" s="335"/>
      <c r="ESF257" s="305"/>
      <c r="ESG257" s="334"/>
      <c r="ESH257" s="307"/>
      <c r="ESI257" s="335"/>
      <c r="ESJ257" s="305"/>
      <c r="ESK257" s="334"/>
      <c r="ESL257" s="307"/>
      <c r="ESM257" s="335"/>
      <c r="ESN257" s="305"/>
      <c r="ESO257" s="334"/>
      <c r="ESP257" s="307"/>
      <c r="ESQ257" s="335"/>
      <c r="ESR257" s="305"/>
      <c r="ESS257" s="334"/>
      <c r="EST257" s="307"/>
      <c r="ESU257" s="335"/>
      <c r="ESV257" s="305"/>
      <c r="ESW257" s="334"/>
      <c r="ESX257" s="307"/>
      <c r="ESY257" s="335"/>
      <c r="ESZ257" s="305"/>
      <c r="ETA257" s="334"/>
      <c r="ETB257" s="307"/>
      <c r="ETC257" s="335"/>
      <c r="ETD257" s="305"/>
      <c r="ETE257" s="334"/>
      <c r="ETF257" s="307"/>
      <c r="ETG257" s="335"/>
      <c r="ETH257" s="305"/>
      <c r="ETI257" s="334"/>
      <c r="ETJ257" s="307"/>
      <c r="ETK257" s="335"/>
      <c r="ETL257" s="305"/>
      <c r="ETM257" s="334"/>
      <c r="ETN257" s="307"/>
      <c r="ETO257" s="335"/>
      <c r="ETP257" s="305"/>
      <c r="ETQ257" s="334"/>
      <c r="ETR257" s="307"/>
      <c r="ETS257" s="335"/>
      <c r="ETT257" s="305"/>
      <c r="ETU257" s="334"/>
      <c r="ETV257" s="307"/>
      <c r="ETW257" s="335"/>
      <c r="ETX257" s="305"/>
      <c r="ETY257" s="334"/>
      <c r="ETZ257" s="307"/>
      <c r="EUA257" s="335"/>
      <c r="EUB257" s="305"/>
      <c r="EUC257" s="334"/>
      <c r="EUD257" s="307"/>
      <c r="EUE257" s="335"/>
      <c r="EUF257" s="305"/>
      <c r="EUG257" s="334"/>
      <c r="EUH257" s="307"/>
      <c r="EUI257" s="335"/>
      <c r="EUJ257" s="305"/>
      <c r="EUK257" s="334"/>
      <c r="EUL257" s="307"/>
      <c r="EUM257" s="335"/>
      <c r="EUN257" s="305"/>
      <c r="EUO257" s="334"/>
      <c r="EUP257" s="307"/>
      <c r="EUQ257" s="335"/>
      <c r="EUR257" s="305"/>
      <c r="EUS257" s="334"/>
      <c r="EUT257" s="307"/>
      <c r="EUU257" s="335"/>
      <c r="EUV257" s="305"/>
      <c r="EUW257" s="334"/>
      <c r="EUX257" s="307"/>
      <c r="EUY257" s="335"/>
      <c r="EUZ257" s="305"/>
      <c r="EVA257" s="334"/>
      <c r="EVB257" s="307"/>
      <c r="EVC257" s="335"/>
      <c r="EVD257" s="305"/>
      <c r="EVE257" s="334"/>
      <c r="EVF257" s="307"/>
      <c r="EVG257" s="335"/>
      <c r="EVH257" s="305"/>
      <c r="EVI257" s="334"/>
      <c r="EVJ257" s="307"/>
      <c r="EVK257" s="335"/>
      <c r="EVL257" s="305"/>
      <c r="EVM257" s="334"/>
      <c r="EVN257" s="307"/>
      <c r="EVO257" s="335"/>
      <c r="EVP257" s="305"/>
      <c r="EVQ257" s="334"/>
      <c r="EVR257" s="307"/>
      <c r="EVS257" s="335"/>
      <c r="EVT257" s="305"/>
      <c r="EVU257" s="334"/>
      <c r="EVV257" s="307"/>
      <c r="EVW257" s="335"/>
      <c r="EVX257" s="305"/>
      <c r="EVY257" s="334"/>
      <c r="EVZ257" s="307"/>
      <c r="EWA257" s="335"/>
      <c r="EWB257" s="305"/>
      <c r="EWC257" s="334"/>
      <c r="EWD257" s="307"/>
      <c r="EWE257" s="335"/>
      <c r="EWF257" s="305"/>
      <c r="EWG257" s="334"/>
      <c r="EWH257" s="307"/>
      <c r="EWI257" s="335"/>
      <c r="EWJ257" s="305"/>
      <c r="EWK257" s="334"/>
      <c r="EWL257" s="307"/>
      <c r="EWM257" s="335"/>
      <c r="EWN257" s="305"/>
      <c r="EWO257" s="334"/>
      <c r="EWP257" s="307"/>
      <c r="EWQ257" s="335"/>
      <c r="EWR257" s="305"/>
      <c r="EWS257" s="334"/>
      <c r="EWT257" s="307"/>
      <c r="EWU257" s="335"/>
      <c r="EWV257" s="305"/>
      <c r="EWW257" s="334"/>
      <c r="EWX257" s="307"/>
      <c r="EWY257" s="335"/>
      <c r="EWZ257" s="305"/>
      <c r="EXA257" s="334"/>
      <c r="EXB257" s="307"/>
      <c r="EXC257" s="335"/>
      <c r="EXD257" s="305"/>
      <c r="EXE257" s="334"/>
      <c r="EXF257" s="307"/>
      <c r="EXG257" s="335"/>
      <c r="EXH257" s="305"/>
      <c r="EXI257" s="334"/>
      <c r="EXJ257" s="307"/>
      <c r="EXK257" s="335"/>
      <c r="EXL257" s="305"/>
      <c r="EXM257" s="334"/>
      <c r="EXN257" s="307"/>
      <c r="EXO257" s="335"/>
      <c r="EXP257" s="305"/>
      <c r="EXQ257" s="334"/>
      <c r="EXR257" s="307"/>
      <c r="EXS257" s="335"/>
      <c r="EXT257" s="305"/>
      <c r="EXU257" s="334"/>
      <c r="EXV257" s="307"/>
      <c r="EXW257" s="335"/>
      <c r="EXX257" s="305"/>
      <c r="EXY257" s="334"/>
      <c r="EXZ257" s="307"/>
      <c r="EYA257" s="335"/>
      <c r="EYB257" s="305"/>
      <c r="EYC257" s="334"/>
      <c r="EYD257" s="307"/>
      <c r="EYE257" s="335"/>
      <c r="EYF257" s="305"/>
      <c r="EYG257" s="334"/>
      <c r="EYH257" s="307"/>
      <c r="EYI257" s="335"/>
      <c r="EYJ257" s="305"/>
      <c r="EYK257" s="334"/>
      <c r="EYL257" s="307"/>
      <c r="EYM257" s="335"/>
      <c r="EYN257" s="305"/>
      <c r="EYO257" s="334"/>
      <c r="EYP257" s="307"/>
      <c r="EYQ257" s="335"/>
      <c r="EYR257" s="305"/>
      <c r="EYS257" s="334"/>
      <c r="EYT257" s="307"/>
      <c r="EYU257" s="335"/>
      <c r="EYV257" s="305"/>
      <c r="EYW257" s="334"/>
      <c r="EYX257" s="307"/>
      <c r="EYY257" s="335"/>
      <c r="EYZ257" s="305"/>
      <c r="EZA257" s="334"/>
      <c r="EZB257" s="307"/>
      <c r="EZC257" s="335"/>
      <c r="EZD257" s="305"/>
      <c r="EZE257" s="334"/>
      <c r="EZF257" s="307"/>
      <c r="EZG257" s="335"/>
      <c r="EZH257" s="305"/>
      <c r="EZI257" s="334"/>
      <c r="EZJ257" s="307"/>
      <c r="EZK257" s="335"/>
      <c r="EZL257" s="305"/>
      <c r="EZM257" s="334"/>
      <c r="EZN257" s="307"/>
      <c r="EZO257" s="335"/>
      <c r="EZP257" s="305"/>
      <c r="EZQ257" s="334"/>
      <c r="EZR257" s="307"/>
      <c r="EZS257" s="335"/>
      <c r="EZT257" s="305"/>
      <c r="EZU257" s="334"/>
      <c r="EZV257" s="307"/>
      <c r="EZW257" s="335"/>
      <c r="EZX257" s="305"/>
      <c r="EZY257" s="334"/>
      <c r="EZZ257" s="307"/>
      <c r="FAA257" s="335"/>
      <c r="FAB257" s="305"/>
      <c r="FAC257" s="334"/>
      <c r="FAD257" s="307"/>
      <c r="FAE257" s="335"/>
      <c r="FAF257" s="305"/>
      <c r="FAG257" s="334"/>
      <c r="FAH257" s="307"/>
      <c r="FAI257" s="335"/>
      <c r="FAJ257" s="305"/>
      <c r="FAK257" s="334"/>
      <c r="FAL257" s="307"/>
      <c r="FAM257" s="335"/>
      <c r="FAN257" s="305"/>
      <c r="FAO257" s="334"/>
      <c r="FAP257" s="307"/>
      <c r="FAQ257" s="335"/>
      <c r="FAR257" s="305"/>
      <c r="FAS257" s="334"/>
      <c r="FAT257" s="307"/>
      <c r="FAU257" s="335"/>
      <c r="FAV257" s="305"/>
      <c r="FAW257" s="334"/>
      <c r="FAX257" s="307"/>
      <c r="FAY257" s="335"/>
      <c r="FAZ257" s="305"/>
      <c r="FBA257" s="334"/>
      <c r="FBB257" s="307"/>
      <c r="FBC257" s="335"/>
      <c r="FBD257" s="305"/>
      <c r="FBE257" s="334"/>
      <c r="FBF257" s="307"/>
      <c r="FBG257" s="335"/>
      <c r="FBH257" s="305"/>
      <c r="FBI257" s="334"/>
      <c r="FBJ257" s="307"/>
      <c r="FBK257" s="335"/>
      <c r="FBL257" s="305"/>
      <c r="FBM257" s="334"/>
      <c r="FBN257" s="307"/>
      <c r="FBO257" s="335"/>
      <c r="FBP257" s="305"/>
      <c r="FBQ257" s="334"/>
      <c r="FBR257" s="307"/>
      <c r="FBS257" s="335"/>
      <c r="FBT257" s="305"/>
      <c r="FBU257" s="334"/>
      <c r="FBV257" s="307"/>
      <c r="FBW257" s="335"/>
      <c r="FBX257" s="305"/>
      <c r="FBY257" s="334"/>
      <c r="FBZ257" s="307"/>
      <c r="FCA257" s="335"/>
      <c r="FCB257" s="305"/>
      <c r="FCC257" s="334"/>
      <c r="FCD257" s="307"/>
      <c r="FCE257" s="335"/>
      <c r="FCF257" s="305"/>
      <c r="FCG257" s="334"/>
      <c r="FCH257" s="307"/>
      <c r="FCI257" s="335"/>
      <c r="FCJ257" s="305"/>
      <c r="FCK257" s="334"/>
      <c r="FCL257" s="307"/>
      <c r="FCM257" s="335"/>
      <c r="FCN257" s="305"/>
      <c r="FCO257" s="334"/>
      <c r="FCP257" s="307"/>
      <c r="FCQ257" s="335"/>
      <c r="FCR257" s="305"/>
      <c r="FCS257" s="334"/>
      <c r="FCT257" s="307"/>
      <c r="FCU257" s="335"/>
      <c r="FCV257" s="305"/>
      <c r="FCW257" s="334"/>
      <c r="FCX257" s="307"/>
      <c r="FCY257" s="335"/>
      <c r="FCZ257" s="305"/>
      <c r="FDA257" s="334"/>
      <c r="FDB257" s="307"/>
      <c r="FDC257" s="335"/>
      <c r="FDD257" s="305"/>
      <c r="FDE257" s="334"/>
      <c r="FDF257" s="307"/>
      <c r="FDG257" s="335"/>
      <c r="FDH257" s="305"/>
      <c r="FDI257" s="334"/>
      <c r="FDJ257" s="307"/>
      <c r="FDK257" s="335"/>
      <c r="FDL257" s="305"/>
      <c r="FDM257" s="334"/>
      <c r="FDN257" s="307"/>
      <c r="FDO257" s="335"/>
      <c r="FDP257" s="305"/>
      <c r="FDQ257" s="334"/>
      <c r="FDR257" s="307"/>
      <c r="FDS257" s="335"/>
      <c r="FDT257" s="305"/>
      <c r="FDU257" s="334"/>
      <c r="FDV257" s="307"/>
      <c r="FDW257" s="335"/>
      <c r="FDX257" s="305"/>
      <c r="FDY257" s="334"/>
      <c r="FDZ257" s="307"/>
      <c r="FEA257" s="335"/>
      <c r="FEB257" s="305"/>
      <c r="FEC257" s="334"/>
      <c r="FED257" s="307"/>
      <c r="FEE257" s="335"/>
      <c r="FEF257" s="305"/>
      <c r="FEG257" s="334"/>
      <c r="FEH257" s="307"/>
      <c r="FEI257" s="335"/>
      <c r="FEJ257" s="305"/>
      <c r="FEK257" s="334"/>
      <c r="FEL257" s="307"/>
      <c r="FEM257" s="335"/>
      <c r="FEN257" s="305"/>
      <c r="FEO257" s="334"/>
      <c r="FEP257" s="307"/>
      <c r="FEQ257" s="335"/>
      <c r="FER257" s="305"/>
      <c r="FES257" s="334"/>
      <c r="FET257" s="307"/>
      <c r="FEU257" s="335"/>
      <c r="FEV257" s="305"/>
      <c r="FEW257" s="334"/>
      <c r="FEX257" s="307"/>
      <c r="FEY257" s="335"/>
      <c r="FEZ257" s="305"/>
      <c r="FFA257" s="334"/>
      <c r="FFB257" s="307"/>
      <c r="FFC257" s="335"/>
      <c r="FFD257" s="305"/>
      <c r="FFE257" s="334"/>
      <c r="FFF257" s="307"/>
      <c r="FFG257" s="335"/>
      <c r="FFH257" s="305"/>
      <c r="FFI257" s="334"/>
      <c r="FFJ257" s="307"/>
      <c r="FFK257" s="335"/>
      <c r="FFL257" s="305"/>
      <c r="FFM257" s="334"/>
      <c r="FFN257" s="307"/>
      <c r="FFO257" s="335"/>
      <c r="FFP257" s="305"/>
      <c r="FFQ257" s="334"/>
      <c r="FFR257" s="307"/>
      <c r="FFS257" s="335"/>
      <c r="FFT257" s="305"/>
      <c r="FFU257" s="334"/>
      <c r="FFV257" s="307"/>
      <c r="FFW257" s="335"/>
      <c r="FFX257" s="305"/>
      <c r="FFY257" s="334"/>
      <c r="FFZ257" s="307"/>
      <c r="FGA257" s="335"/>
      <c r="FGB257" s="305"/>
      <c r="FGC257" s="334"/>
      <c r="FGD257" s="307"/>
      <c r="FGE257" s="335"/>
      <c r="FGF257" s="305"/>
      <c r="FGG257" s="334"/>
      <c r="FGH257" s="307"/>
      <c r="FGI257" s="335"/>
      <c r="FGJ257" s="305"/>
      <c r="FGK257" s="334"/>
      <c r="FGL257" s="307"/>
      <c r="FGM257" s="335"/>
      <c r="FGN257" s="305"/>
      <c r="FGO257" s="334"/>
      <c r="FGP257" s="307"/>
      <c r="FGQ257" s="335"/>
      <c r="FGR257" s="305"/>
      <c r="FGS257" s="334"/>
      <c r="FGT257" s="307"/>
      <c r="FGU257" s="335"/>
      <c r="FGV257" s="305"/>
      <c r="FGW257" s="334"/>
      <c r="FGX257" s="307"/>
      <c r="FGY257" s="335"/>
      <c r="FGZ257" s="305"/>
      <c r="FHA257" s="334"/>
      <c r="FHB257" s="307"/>
      <c r="FHC257" s="335"/>
      <c r="FHD257" s="305"/>
      <c r="FHE257" s="334"/>
      <c r="FHF257" s="307"/>
      <c r="FHG257" s="335"/>
      <c r="FHH257" s="305"/>
      <c r="FHI257" s="334"/>
      <c r="FHJ257" s="307"/>
      <c r="FHK257" s="335"/>
      <c r="FHL257" s="305"/>
      <c r="FHM257" s="334"/>
      <c r="FHN257" s="307"/>
      <c r="FHO257" s="335"/>
      <c r="FHP257" s="305"/>
      <c r="FHQ257" s="334"/>
      <c r="FHR257" s="307"/>
      <c r="FHS257" s="335"/>
      <c r="FHT257" s="305"/>
      <c r="FHU257" s="334"/>
      <c r="FHV257" s="307"/>
      <c r="FHW257" s="335"/>
      <c r="FHX257" s="305"/>
      <c r="FHY257" s="334"/>
      <c r="FHZ257" s="307"/>
      <c r="FIA257" s="335"/>
      <c r="FIB257" s="305"/>
      <c r="FIC257" s="334"/>
      <c r="FID257" s="307"/>
      <c r="FIE257" s="335"/>
      <c r="FIF257" s="305"/>
      <c r="FIG257" s="334"/>
      <c r="FIH257" s="307"/>
      <c r="FII257" s="335"/>
      <c r="FIJ257" s="305"/>
      <c r="FIK257" s="334"/>
      <c r="FIL257" s="307"/>
      <c r="FIM257" s="335"/>
      <c r="FIN257" s="305"/>
      <c r="FIO257" s="334"/>
      <c r="FIP257" s="307"/>
      <c r="FIQ257" s="335"/>
      <c r="FIR257" s="305"/>
      <c r="FIS257" s="334"/>
      <c r="FIT257" s="307"/>
      <c r="FIU257" s="335"/>
      <c r="FIV257" s="305"/>
      <c r="FIW257" s="334"/>
      <c r="FIX257" s="307"/>
      <c r="FIY257" s="335"/>
      <c r="FIZ257" s="305"/>
      <c r="FJA257" s="334"/>
      <c r="FJB257" s="307"/>
      <c r="FJC257" s="335"/>
      <c r="FJD257" s="305"/>
      <c r="FJE257" s="334"/>
      <c r="FJF257" s="307"/>
      <c r="FJG257" s="335"/>
      <c r="FJH257" s="305"/>
      <c r="FJI257" s="334"/>
      <c r="FJJ257" s="307"/>
      <c r="FJK257" s="335"/>
      <c r="FJL257" s="305"/>
      <c r="FJM257" s="334"/>
      <c r="FJN257" s="307"/>
      <c r="FJO257" s="335"/>
      <c r="FJP257" s="305"/>
      <c r="FJQ257" s="334"/>
      <c r="FJR257" s="307"/>
      <c r="FJS257" s="335"/>
      <c r="FJT257" s="305"/>
      <c r="FJU257" s="334"/>
      <c r="FJV257" s="307"/>
      <c r="FJW257" s="335"/>
      <c r="FJX257" s="305"/>
      <c r="FJY257" s="334"/>
      <c r="FJZ257" s="307"/>
      <c r="FKA257" s="335"/>
      <c r="FKB257" s="305"/>
      <c r="FKC257" s="334"/>
      <c r="FKD257" s="307"/>
      <c r="FKE257" s="335"/>
      <c r="FKF257" s="305"/>
      <c r="FKG257" s="334"/>
      <c r="FKH257" s="307"/>
      <c r="FKI257" s="335"/>
      <c r="FKJ257" s="305"/>
      <c r="FKK257" s="334"/>
      <c r="FKL257" s="307"/>
      <c r="FKM257" s="335"/>
      <c r="FKN257" s="305"/>
      <c r="FKO257" s="334"/>
      <c r="FKP257" s="307"/>
      <c r="FKQ257" s="335"/>
      <c r="FKR257" s="305"/>
      <c r="FKS257" s="334"/>
      <c r="FKT257" s="307"/>
      <c r="FKU257" s="335"/>
      <c r="FKV257" s="305"/>
      <c r="FKW257" s="334"/>
      <c r="FKX257" s="307"/>
      <c r="FKY257" s="335"/>
      <c r="FKZ257" s="305"/>
      <c r="FLA257" s="334"/>
      <c r="FLB257" s="307"/>
      <c r="FLC257" s="335"/>
      <c r="FLD257" s="305"/>
      <c r="FLE257" s="334"/>
      <c r="FLF257" s="307"/>
      <c r="FLG257" s="335"/>
      <c r="FLH257" s="305"/>
      <c r="FLI257" s="334"/>
      <c r="FLJ257" s="307"/>
      <c r="FLK257" s="335"/>
      <c r="FLL257" s="305"/>
      <c r="FLM257" s="334"/>
      <c r="FLN257" s="307"/>
      <c r="FLO257" s="335"/>
      <c r="FLP257" s="305"/>
      <c r="FLQ257" s="334"/>
      <c r="FLR257" s="307"/>
      <c r="FLS257" s="335"/>
      <c r="FLT257" s="305"/>
      <c r="FLU257" s="334"/>
      <c r="FLV257" s="307"/>
      <c r="FLW257" s="335"/>
      <c r="FLX257" s="305"/>
      <c r="FLY257" s="334"/>
      <c r="FLZ257" s="307"/>
      <c r="FMA257" s="335"/>
      <c r="FMB257" s="305"/>
      <c r="FMC257" s="334"/>
      <c r="FMD257" s="307"/>
      <c r="FME257" s="335"/>
      <c r="FMF257" s="305"/>
      <c r="FMG257" s="334"/>
      <c r="FMH257" s="307"/>
      <c r="FMI257" s="335"/>
      <c r="FMJ257" s="305"/>
      <c r="FMK257" s="334"/>
      <c r="FML257" s="307"/>
      <c r="FMM257" s="335"/>
      <c r="FMN257" s="305"/>
      <c r="FMO257" s="334"/>
      <c r="FMP257" s="307"/>
      <c r="FMQ257" s="335"/>
      <c r="FMR257" s="305"/>
      <c r="FMS257" s="334"/>
      <c r="FMT257" s="307"/>
      <c r="FMU257" s="335"/>
      <c r="FMV257" s="305"/>
      <c r="FMW257" s="334"/>
      <c r="FMX257" s="307"/>
      <c r="FMY257" s="335"/>
      <c r="FMZ257" s="305"/>
      <c r="FNA257" s="334"/>
      <c r="FNB257" s="307"/>
      <c r="FNC257" s="335"/>
      <c r="FND257" s="305"/>
      <c r="FNE257" s="334"/>
      <c r="FNF257" s="307"/>
      <c r="FNG257" s="335"/>
      <c r="FNH257" s="305"/>
      <c r="FNI257" s="334"/>
      <c r="FNJ257" s="307"/>
      <c r="FNK257" s="335"/>
      <c r="FNL257" s="305"/>
      <c r="FNM257" s="334"/>
      <c r="FNN257" s="307"/>
      <c r="FNO257" s="335"/>
      <c r="FNP257" s="305"/>
      <c r="FNQ257" s="334"/>
      <c r="FNR257" s="307"/>
      <c r="FNS257" s="335"/>
      <c r="FNT257" s="305"/>
      <c r="FNU257" s="334"/>
      <c r="FNV257" s="307"/>
      <c r="FNW257" s="335"/>
      <c r="FNX257" s="305"/>
      <c r="FNY257" s="334"/>
      <c r="FNZ257" s="307"/>
      <c r="FOA257" s="335"/>
      <c r="FOB257" s="305"/>
      <c r="FOC257" s="334"/>
      <c r="FOD257" s="307"/>
      <c r="FOE257" s="335"/>
      <c r="FOF257" s="305"/>
      <c r="FOG257" s="334"/>
      <c r="FOH257" s="307"/>
      <c r="FOI257" s="335"/>
      <c r="FOJ257" s="305"/>
      <c r="FOK257" s="334"/>
      <c r="FOL257" s="307"/>
      <c r="FOM257" s="335"/>
      <c r="FON257" s="305"/>
      <c r="FOO257" s="334"/>
      <c r="FOP257" s="307"/>
      <c r="FOQ257" s="335"/>
      <c r="FOR257" s="305"/>
      <c r="FOS257" s="334"/>
      <c r="FOT257" s="307"/>
      <c r="FOU257" s="335"/>
      <c r="FOV257" s="305"/>
      <c r="FOW257" s="334"/>
      <c r="FOX257" s="307"/>
      <c r="FOY257" s="335"/>
      <c r="FOZ257" s="305"/>
      <c r="FPA257" s="334"/>
      <c r="FPB257" s="307"/>
      <c r="FPC257" s="335"/>
      <c r="FPD257" s="305"/>
      <c r="FPE257" s="334"/>
      <c r="FPF257" s="307"/>
      <c r="FPG257" s="335"/>
      <c r="FPH257" s="305"/>
      <c r="FPI257" s="334"/>
      <c r="FPJ257" s="307"/>
      <c r="FPK257" s="335"/>
      <c r="FPL257" s="305"/>
      <c r="FPM257" s="334"/>
      <c r="FPN257" s="307"/>
      <c r="FPO257" s="335"/>
      <c r="FPP257" s="305"/>
      <c r="FPQ257" s="334"/>
      <c r="FPR257" s="307"/>
      <c r="FPS257" s="335"/>
      <c r="FPT257" s="305"/>
      <c r="FPU257" s="334"/>
      <c r="FPV257" s="307"/>
      <c r="FPW257" s="335"/>
      <c r="FPX257" s="305"/>
      <c r="FPY257" s="334"/>
      <c r="FPZ257" s="307"/>
      <c r="FQA257" s="335"/>
      <c r="FQB257" s="305"/>
      <c r="FQC257" s="334"/>
      <c r="FQD257" s="307"/>
      <c r="FQE257" s="335"/>
      <c r="FQF257" s="305"/>
      <c r="FQG257" s="334"/>
      <c r="FQH257" s="307"/>
      <c r="FQI257" s="335"/>
      <c r="FQJ257" s="305"/>
      <c r="FQK257" s="334"/>
      <c r="FQL257" s="307"/>
      <c r="FQM257" s="335"/>
      <c r="FQN257" s="305"/>
      <c r="FQO257" s="334"/>
      <c r="FQP257" s="307"/>
      <c r="FQQ257" s="335"/>
      <c r="FQR257" s="305"/>
      <c r="FQS257" s="334"/>
      <c r="FQT257" s="307"/>
      <c r="FQU257" s="335"/>
      <c r="FQV257" s="305"/>
      <c r="FQW257" s="334"/>
      <c r="FQX257" s="307"/>
      <c r="FQY257" s="335"/>
      <c r="FQZ257" s="305"/>
      <c r="FRA257" s="334"/>
      <c r="FRB257" s="307"/>
      <c r="FRC257" s="335"/>
      <c r="FRD257" s="305"/>
      <c r="FRE257" s="334"/>
      <c r="FRF257" s="307"/>
      <c r="FRG257" s="335"/>
      <c r="FRH257" s="305"/>
      <c r="FRI257" s="334"/>
      <c r="FRJ257" s="307"/>
      <c r="FRK257" s="335"/>
      <c r="FRL257" s="305"/>
      <c r="FRM257" s="334"/>
      <c r="FRN257" s="307"/>
      <c r="FRO257" s="335"/>
      <c r="FRP257" s="305"/>
      <c r="FRQ257" s="334"/>
      <c r="FRR257" s="307"/>
      <c r="FRS257" s="335"/>
      <c r="FRT257" s="305"/>
      <c r="FRU257" s="334"/>
      <c r="FRV257" s="307"/>
      <c r="FRW257" s="335"/>
      <c r="FRX257" s="305"/>
      <c r="FRY257" s="334"/>
      <c r="FRZ257" s="307"/>
      <c r="FSA257" s="335"/>
      <c r="FSB257" s="305"/>
      <c r="FSC257" s="334"/>
      <c r="FSD257" s="307"/>
      <c r="FSE257" s="335"/>
      <c r="FSF257" s="305"/>
      <c r="FSG257" s="334"/>
      <c r="FSH257" s="307"/>
      <c r="FSI257" s="335"/>
      <c r="FSJ257" s="305"/>
      <c r="FSK257" s="334"/>
      <c r="FSL257" s="307"/>
      <c r="FSM257" s="335"/>
      <c r="FSN257" s="305"/>
      <c r="FSO257" s="334"/>
      <c r="FSP257" s="307"/>
      <c r="FSQ257" s="335"/>
      <c r="FSR257" s="305"/>
      <c r="FSS257" s="334"/>
      <c r="FST257" s="307"/>
      <c r="FSU257" s="335"/>
      <c r="FSV257" s="305"/>
      <c r="FSW257" s="334"/>
      <c r="FSX257" s="307"/>
      <c r="FSY257" s="335"/>
      <c r="FSZ257" s="305"/>
      <c r="FTA257" s="334"/>
      <c r="FTB257" s="307"/>
      <c r="FTC257" s="335"/>
      <c r="FTD257" s="305"/>
      <c r="FTE257" s="334"/>
      <c r="FTF257" s="307"/>
      <c r="FTG257" s="335"/>
      <c r="FTH257" s="305"/>
      <c r="FTI257" s="334"/>
      <c r="FTJ257" s="307"/>
      <c r="FTK257" s="335"/>
      <c r="FTL257" s="305"/>
      <c r="FTM257" s="334"/>
      <c r="FTN257" s="307"/>
      <c r="FTO257" s="335"/>
      <c r="FTP257" s="305"/>
      <c r="FTQ257" s="334"/>
      <c r="FTR257" s="307"/>
      <c r="FTS257" s="335"/>
      <c r="FTT257" s="305"/>
      <c r="FTU257" s="334"/>
      <c r="FTV257" s="307"/>
      <c r="FTW257" s="335"/>
      <c r="FTX257" s="305"/>
      <c r="FTY257" s="334"/>
      <c r="FTZ257" s="307"/>
      <c r="FUA257" s="335"/>
      <c r="FUB257" s="305"/>
      <c r="FUC257" s="334"/>
      <c r="FUD257" s="307"/>
      <c r="FUE257" s="335"/>
      <c r="FUF257" s="305"/>
      <c r="FUG257" s="334"/>
      <c r="FUH257" s="307"/>
      <c r="FUI257" s="335"/>
      <c r="FUJ257" s="305"/>
      <c r="FUK257" s="334"/>
      <c r="FUL257" s="307"/>
      <c r="FUM257" s="335"/>
      <c r="FUN257" s="305"/>
      <c r="FUO257" s="334"/>
      <c r="FUP257" s="307"/>
      <c r="FUQ257" s="335"/>
      <c r="FUR257" s="305"/>
      <c r="FUS257" s="334"/>
      <c r="FUT257" s="307"/>
      <c r="FUU257" s="335"/>
      <c r="FUV257" s="305"/>
      <c r="FUW257" s="334"/>
      <c r="FUX257" s="307"/>
      <c r="FUY257" s="335"/>
      <c r="FUZ257" s="305"/>
      <c r="FVA257" s="334"/>
      <c r="FVB257" s="307"/>
      <c r="FVC257" s="335"/>
      <c r="FVD257" s="305"/>
      <c r="FVE257" s="334"/>
      <c r="FVF257" s="307"/>
      <c r="FVG257" s="335"/>
      <c r="FVH257" s="305"/>
      <c r="FVI257" s="334"/>
      <c r="FVJ257" s="307"/>
      <c r="FVK257" s="335"/>
      <c r="FVL257" s="305"/>
      <c r="FVM257" s="334"/>
      <c r="FVN257" s="307"/>
      <c r="FVO257" s="335"/>
      <c r="FVP257" s="305"/>
      <c r="FVQ257" s="334"/>
      <c r="FVR257" s="307"/>
      <c r="FVS257" s="335"/>
      <c r="FVT257" s="305"/>
      <c r="FVU257" s="334"/>
      <c r="FVV257" s="307"/>
      <c r="FVW257" s="335"/>
      <c r="FVX257" s="305"/>
      <c r="FVY257" s="334"/>
      <c r="FVZ257" s="307"/>
      <c r="FWA257" s="335"/>
      <c r="FWB257" s="305"/>
      <c r="FWC257" s="334"/>
      <c r="FWD257" s="307"/>
      <c r="FWE257" s="335"/>
      <c r="FWF257" s="305"/>
      <c r="FWG257" s="334"/>
      <c r="FWH257" s="307"/>
      <c r="FWI257" s="335"/>
      <c r="FWJ257" s="305"/>
      <c r="FWK257" s="334"/>
      <c r="FWL257" s="307"/>
      <c r="FWM257" s="335"/>
      <c r="FWN257" s="305"/>
      <c r="FWO257" s="334"/>
      <c r="FWP257" s="307"/>
      <c r="FWQ257" s="335"/>
      <c r="FWR257" s="305"/>
      <c r="FWS257" s="334"/>
      <c r="FWT257" s="307"/>
      <c r="FWU257" s="335"/>
      <c r="FWV257" s="305"/>
      <c r="FWW257" s="334"/>
      <c r="FWX257" s="307"/>
      <c r="FWY257" s="335"/>
      <c r="FWZ257" s="305"/>
      <c r="FXA257" s="334"/>
      <c r="FXB257" s="307"/>
      <c r="FXC257" s="335"/>
      <c r="FXD257" s="305"/>
      <c r="FXE257" s="334"/>
      <c r="FXF257" s="307"/>
      <c r="FXG257" s="335"/>
      <c r="FXH257" s="305"/>
      <c r="FXI257" s="334"/>
      <c r="FXJ257" s="307"/>
      <c r="FXK257" s="335"/>
      <c r="FXL257" s="305"/>
      <c r="FXM257" s="334"/>
      <c r="FXN257" s="307"/>
      <c r="FXO257" s="335"/>
      <c r="FXP257" s="305"/>
      <c r="FXQ257" s="334"/>
      <c r="FXR257" s="307"/>
      <c r="FXS257" s="335"/>
      <c r="FXT257" s="305"/>
      <c r="FXU257" s="334"/>
      <c r="FXV257" s="307"/>
      <c r="FXW257" s="335"/>
      <c r="FXX257" s="305"/>
      <c r="FXY257" s="334"/>
      <c r="FXZ257" s="307"/>
      <c r="FYA257" s="335"/>
      <c r="FYB257" s="305"/>
      <c r="FYC257" s="334"/>
      <c r="FYD257" s="307"/>
      <c r="FYE257" s="335"/>
      <c r="FYF257" s="305"/>
      <c r="FYG257" s="334"/>
      <c r="FYH257" s="307"/>
      <c r="FYI257" s="335"/>
      <c r="FYJ257" s="305"/>
      <c r="FYK257" s="334"/>
      <c r="FYL257" s="307"/>
      <c r="FYM257" s="335"/>
      <c r="FYN257" s="305"/>
      <c r="FYO257" s="334"/>
      <c r="FYP257" s="307"/>
      <c r="FYQ257" s="335"/>
      <c r="FYR257" s="305"/>
      <c r="FYS257" s="334"/>
      <c r="FYT257" s="307"/>
      <c r="FYU257" s="335"/>
      <c r="FYV257" s="305"/>
      <c r="FYW257" s="334"/>
      <c r="FYX257" s="307"/>
      <c r="FYY257" s="335"/>
      <c r="FYZ257" s="305"/>
      <c r="FZA257" s="334"/>
      <c r="FZB257" s="307"/>
      <c r="FZC257" s="335"/>
      <c r="FZD257" s="305"/>
      <c r="FZE257" s="334"/>
      <c r="FZF257" s="307"/>
      <c r="FZG257" s="335"/>
      <c r="FZH257" s="305"/>
      <c r="FZI257" s="334"/>
      <c r="FZJ257" s="307"/>
      <c r="FZK257" s="335"/>
      <c r="FZL257" s="305"/>
      <c r="FZM257" s="334"/>
      <c r="FZN257" s="307"/>
      <c r="FZO257" s="335"/>
      <c r="FZP257" s="305"/>
      <c r="FZQ257" s="334"/>
      <c r="FZR257" s="307"/>
      <c r="FZS257" s="335"/>
      <c r="FZT257" s="305"/>
      <c r="FZU257" s="334"/>
      <c r="FZV257" s="307"/>
      <c r="FZW257" s="335"/>
      <c r="FZX257" s="305"/>
      <c r="FZY257" s="334"/>
      <c r="FZZ257" s="307"/>
      <c r="GAA257" s="335"/>
      <c r="GAB257" s="305"/>
      <c r="GAC257" s="334"/>
      <c r="GAD257" s="307"/>
      <c r="GAE257" s="335"/>
      <c r="GAF257" s="305"/>
      <c r="GAG257" s="334"/>
      <c r="GAH257" s="307"/>
      <c r="GAI257" s="335"/>
      <c r="GAJ257" s="305"/>
      <c r="GAK257" s="334"/>
      <c r="GAL257" s="307"/>
      <c r="GAM257" s="335"/>
      <c r="GAN257" s="305"/>
      <c r="GAO257" s="334"/>
      <c r="GAP257" s="307"/>
      <c r="GAQ257" s="335"/>
      <c r="GAR257" s="305"/>
      <c r="GAS257" s="334"/>
      <c r="GAT257" s="307"/>
      <c r="GAU257" s="335"/>
      <c r="GAV257" s="305"/>
      <c r="GAW257" s="334"/>
      <c r="GAX257" s="307"/>
      <c r="GAY257" s="335"/>
      <c r="GAZ257" s="305"/>
      <c r="GBA257" s="334"/>
      <c r="GBB257" s="307"/>
      <c r="GBC257" s="335"/>
      <c r="GBD257" s="305"/>
      <c r="GBE257" s="334"/>
      <c r="GBF257" s="307"/>
      <c r="GBG257" s="335"/>
      <c r="GBH257" s="305"/>
      <c r="GBI257" s="334"/>
      <c r="GBJ257" s="307"/>
      <c r="GBK257" s="335"/>
      <c r="GBL257" s="305"/>
      <c r="GBM257" s="334"/>
      <c r="GBN257" s="307"/>
      <c r="GBO257" s="335"/>
      <c r="GBP257" s="305"/>
      <c r="GBQ257" s="334"/>
      <c r="GBR257" s="307"/>
      <c r="GBS257" s="335"/>
      <c r="GBT257" s="305"/>
      <c r="GBU257" s="334"/>
      <c r="GBV257" s="307"/>
      <c r="GBW257" s="335"/>
      <c r="GBX257" s="305"/>
      <c r="GBY257" s="334"/>
      <c r="GBZ257" s="307"/>
      <c r="GCA257" s="335"/>
      <c r="GCB257" s="305"/>
      <c r="GCC257" s="334"/>
      <c r="GCD257" s="307"/>
      <c r="GCE257" s="335"/>
      <c r="GCF257" s="305"/>
      <c r="GCG257" s="334"/>
      <c r="GCH257" s="307"/>
      <c r="GCI257" s="335"/>
      <c r="GCJ257" s="305"/>
      <c r="GCK257" s="334"/>
      <c r="GCL257" s="307"/>
      <c r="GCM257" s="335"/>
      <c r="GCN257" s="305"/>
      <c r="GCO257" s="334"/>
      <c r="GCP257" s="307"/>
      <c r="GCQ257" s="335"/>
      <c r="GCR257" s="305"/>
      <c r="GCS257" s="334"/>
      <c r="GCT257" s="307"/>
      <c r="GCU257" s="335"/>
      <c r="GCV257" s="305"/>
      <c r="GCW257" s="334"/>
      <c r="GCX257" s="307"/>
      <c r="GCY257" s="335"/>
      <c r="GCZ257" s="305"/>
      <c r="GDA257" s="334"/>
      <c r="GDB257" s="307"/>
      <c r="GDC257" s="335"/>
      <c r="GDD257" s="305"/>
      <c r="GDE257" s="334"/>
      <c r="GDF257" s="307"/>
      <c r="GDG257" s="335"/>
      <c r="GDH257" s="305"/>
      <c r="GDI257" s="334"/>
      <c r="GDJ257" s="307"/>
      <c r="GDK257" s="335"/>
      <c r="GDL257" s="305"/>
      <c r="GDM257" s="334"/>
      <c r="GDN257" s="307"/>
      <c r="GDO257" s="335"/>
      <c r="GDP257" s="305"/>
      <c r="GDQ257" s="334"/>
      <c r="GDR257" s="307"/>
      <c r="GDS257" s="335"/>
      <c r="GDT257" s="305"/>
      <c r="GDU257" s="334"/>
      <c r="GDV257" s="307"/>
      <c r="GDW257" s="335"/>
      <c r="GDX257" s="305"/>
      <c r="GDY257" s="334"/>
      <c r="GDZ257" s="307"/>
      <c r="GEA257" s="335"/>
      <c r="GEB257" s="305"/>
      <c r="GEC257" s="334"/>
      <c r="GED257" s="307"/>
      <c r="GEE257" s="335"/>
      <c r="GEF257" s="305"/>
      <c r="GEG257" s="334"/>
      <c r="GEH257" s="307"/>
      <c r="GEI257" s="335"/>
      <c r="GEJ257" s="305"/>
      <c r="GEK257" s="334"/>
      <c r="GEL257" s="307"/>
      <c r="GEM257" s="335"/>
      <c r="GEN257" s="305"/>
      <c r="GEO257" s="334"/>
      <c r="GEP257" s="307"/>
      <c r="GEQ257" s="335"/>
      <c r="GER257" s="305"/>
      <c r="GES257" s="334"/>
      <c r="GET257" s="307"/>
      <c r="GEU257" s="335"/>
      <c r="GEV257" s="305"/>
      <c r="GEW257" s="334"/>
      <c r="GEX257" s="307"/>
      <c r="GEY257" s="335"/>
      <c r="GEZ257" s="305"/>
      <c r="GFA257" s="334"/>
      <c r="GFB257" s="307"/>
      <c r="GFC257" s="335"/>
      <c r="GFD257" s="305"/>
      <c r="GFE257" s="334"/>
      <c r="GFF257" s="307"/>
      <c r="GFG257" s="335"/>
      <c r="GFH257" s="305"/>
      <c r="GFI257" s="334"/>
      <c r="GFJ257" s="307"/>
      <c r="GFK257" s="335"/>
      <c r="GFL257" s="305"/>
      <c r="GFM257" s="334"/>
      <c r="GFN257" s="307"/>
      <c r="GFO257" s="335"/>
      <c r="GFP257" s="305"/>
      <c r="GFQ257" s="334"/>
      <c r="GFR257" s="307"/>
      <c r="GFS257" s="335"/>
      <c r="GFT257" s="305"/>
      <c r="GFU257" s="334"/>
      <c r="GFV257" s="307"/>
      <c r="GFW257" s="335"/>
      <c r="GFX257" s="305"/>
      <c r="GFY257" s="334"/>
      <c r="GFZ257" s="307"/>
      <c r="GGA257" s="335"/>
      <c r="GGB257" s="305"/>
      <c r="GGC257" s="334"/>
      <c r="GGD257" s="307"/>
      <c r="GGE257" s="335"/>
      <c r="GGF257" s="305"/>
      <c r="GGG257" s="334"/>
      <c r="GGH257" s="307"/>
      <c r="GGI257" s="335"/>
      <c r="GGJ257" s="305"/>
      <c r="GGK257" s="334"/>
      <c r="GGL257" s="307"/>
      <c r="GGM257" s="335"/>
      <c r="GGN257" s="305"/>
      <c r="GGO257" s="334"/>
      <c r="GGP257" s="307"/>
      <c r="GGQ257" s="335"/>
      <c r="GGR257" s="305"/>
      <c r="GGS257" s="334"/>
      <c r="GGT257" s="307"/>
      <c r="GGU257" s="335"/>
      <c r="GGV257" s="305"/>
      <c r="GGW257" s="334"/>
      <c r="GGX257" s="307"/>
      <c r="GGY257" s="335"/>
      <c r="GGZ257" s="305"/>
      <c r="GHA257" s="334"/>
      <c r="GHB257" s="307"/>
      <c r="GHC257" s="335"/>
      <c r="GHD257" s="305"/>
      <c r="GHE257" s="334"/>
      <c r="GHF257" s="307"/>
      <c r="GHG257" s="335"/>
      <c r="GHH257" s="305"/>
      <c r="GHI257" s="334"/>
      <c r="GHJ257" s="307"/>
      <c r="GHK257" s="335"/>
      <c r="GHL257" s="305"/>
      <c r="GHM257" s="334"/>
      <c r="GHN257" s="307"/>
      <c r="GHO257" s="335"/>
      <c r="GHP257" s="305"/>
      <c r="GHQ257" s="334"/>
      <c r="GHR257" s="307"/>
      <c r="GHS257" s="335"/>
      <c r="GHT257" s="305"/>
      <c r="GHU257" s="334"/>
      <c r="GHV257" s="307"/>
      <c r="GHW257" s="335"/>
      <c r="GHX257" s="305"/>
      <c r="GHY257" s="334"/>
      <c r="GHZ257" s="307"/>
      <c r="GIA257" s="335"/>
      <c r="GIB257" s="305"/>
      <c r="GIC257" s="334"/>
      <c r="GID257" s="307"/>
      <c r="GIE257" s="335"/>
      <c r="GIF257" s="305"/>
      <c r="GIG257" s="334"/>
      <c r="GIH257" s="307"/>
      <c r="GII257" s="335"/>
      <c r="GIJ257" s="305"/>
      <c r="GIK257" s="334"/>
      <c r="GIL257" s="307"/>
      <c r="GIM257" s="335"/>
      <c r="GIN257" s="305"/>
      <c r="GIO257" s="334"/>
      <c r="GIP257" s="307"/>
      <c r="GIQ257" s="335"/>
      <c r="GIR257" s="305"/>
      <c r="GIS257" s="334"/>
      <c r="GIT257" s="307"/>
      <c r="GIU257" s="335"/>
      <c r="GIV257" s="305"/>
      <c r="GIW257" s="334"/>
      <c r="GIX257" s="307"/>
      <c r="GIY257" s="335"/>
      <c r="GIZ257" s="305"/>
      <c r="GJA257" s="334"/>
      <c r="GJB257" s="307"/>
      <c r="GJC257" s="335"/>
      <c r="GJD257" s="305"/>
      <c r="GJE257" s="334"/>
      <c r="GJF257" s="307"/>
      <c r="GJG257" s="335"/>
      <c r="GJH257" s="305"/>
      <c r="GJI257" s="334"/>
      <c r="GJJ257" s="307"/>
      <c r="GJK257" s="335"/>
      <c r="GJL257" s="305"/>
      <c r="GJM257" s="334"/>
      <c r="GJN257" s="307"/>
      <c r="GJO257" s="335"/>
      <c r="GJP257" s="305"/>
      <c r="GJQ257" s="334"/>
      <c r="GJR257" s="307"/>
      <c r="GJS257" s="335"/>
      <c r="GJT257" s="305"/>
      <c r="GJU257" s="334"/>
      <c r="GJV257" s="307"/>
      <c r="GJW257" s="335"/>
      <c r="GJX257" s="305"/>
      <c r="GJY257" s="334"/>
      <c r="GJZ257" s="307"/>
      <c r="GKA257" s="335"/>
      <c r="GKB257" s="305"/>
      <c r="GKC257" s="334"/>
      <c r="GKD257" s="307"/>
      <c r="GKE257" s="335"/>
      <c r="GKF257" s="305"/>
      <c r="GKG257" s="334"/>
      <c r="GKH257" s="307"/>
      <c r="GKI257" s="335"/>
      <c r="GKJ257" s="305"/>
      <c r="GKK257" s="334"/>
      <c r="GKL257" s="307"/>
      <c r="GKM257" s="335"/>
      <c r="GKN257" s="305"/>
      <c r="GKO257" s="334"/>
      <c r="GKP257" s="307"/>
      <c r="GKQ257" s="335"/>
      <c r="GKR257" s="305"/>
      <c r="GKS257" s="334"/>
      <c r="GKT257" s="307"/>
      <c r="GKU257" s="335"/>
      <c r="GKV257" s="305"/>
      <c r="GKW257" s="334"/>
      <c r="GKX257" s="307"/>
      <c r="GKY257" s="335"/>
      <c r="GKZ257" s="305"/>
      <c r="GLA257" s="334"/>
      <c r="GLB257" s="307"/>
      <c r="GLC257" s="335"/>
      <c r="GLD257" s="305"/>
      <c r="GLE257" s="334"/>
      <c r="GLF257" s="307"/>
      <c r="GLG257" s="335"/>
      <c r="GLH257" s="305"/>
      <c r="GLI257" s="334"/>
      <c r="GLJ257" s="307"/>
      <c r="GLK257" s="335"/>
      <c r="GLL257" s="305"/>
      <c r="GLM257" s="334"/>
      <c r="GLN257" s="307"/>
      <c r="GLO257" s="335"/>
      <c r="GLP257" s="305"/>
      <c r="GLQ257" s="334"/>
      <c r="GLR257" s="307"/>
      <c r="GLS257" s="335"/>
      <c r="GLT257" s="305"/>
      <c r="GLU257" s="334"/>
      <c r="GLV257" s="307"/>
      <c r="GLW257" s="335"/>
      <c r="GLX257" s="305"/>
      <c r="GLY257" s="334"/>
      <c r="GLZ257" s="307"/>
      <c r="GMA257" s="335"/>
      <c r="GMB257" s="305"/>
      <c r="GMC257" s="334"/>
      <c r="GMD257" s="307"/>
      <c r="GME257" s="335"/>
      <c r="GMF257" s="305"/>
      <c r="GMG257" s="334"/>
      <c r="GMH257" s="307"/>
      <c r="GMI257" s="335"/>
      <c r="GMJ257" s="305"/>
      <c r="GMK257" s="334"/>
      <c r="GML257" s="307"/>
      <c r="GMM257" s="335"/>
      <c r="GMN257" s="305"/>
      <c r="GMO257" s="334"/>
      <c r="GMP257" s="307"/>
      <c r="GMQ257" s="335"/>
      <c r="GMR257" s="305"/>
      <c r="GMS257" s="334"/>
      <c r="GMT257" s="307"/>
      <c r="GMU257" s="335"/>
      <c r="GMV257" s="305"/>
      <c r="GMW257" s="334"/>
      <c r="GMX257" s="307"/>
      <c r="GMY257" s="335"/>
      <c r="GMZ257" s="305"/>
      <c r="GNA257" s="334"/>
      <c r="GNB257" s="307"/>
      <c r="GNC257" s="335"/>
      <c r="GND257" s="305"/>
      <c r="GNE257" s="334"/>
      <c r="GNF257" s="307"/>
      <c r="GNG257" s="335"/>
      <c r="GNH257" s="305"/>
      <c r="GNI257" s="334"/>
      <c r="GNJ257" s="307"/>
      <c r="GNK257" s="335"/>
      <c r="GNL257" s="305"/>
      <c r="GNM257" s="334"/>
      <c r="GNN257" s="307"/>
      <c r="GNO257" s="335"/>
      <c r="GNP257" s="305"/>
      <c r="GNQ257" s="334"/>
      <c r="GNR257" s="307"/>
      <c r="GNS257" s="335"/>
      <c r="GNT257" s="305"/>
      <c r="GNU257" s="334"/>
      <c r="GNV257" s="307"/>
      <c r="GNW257" s="335"/>
      <c r="GNX257" s="305"/>
      <c r="GNY257" s="334"/>
      <c r="GNZ257" s="307"/>
      <c r="GOA257" s="335"/>
      <c r="GOB257" s="305"/>
      <c r="GOC257" s="334"/>
      <c r="GOD257" s="307"/>
      <c r="GOE257" s="335"/>
      <c r="GOF257" s="305"/>
      <c r="GOG257" s="334"/>
      <c r="GOH257" s="307"/>
      <c r="GOI257" s="335"/>
      <c r="GOJ257" s="305"/>
      <c r="GOK257" s="334"/>
      <c r="GOL257" s="307"/>
      <c r="GOM257" s="335"/>
      <c r="GON257" s="305"/>
      <c r="GOO257" s="334"/>
      <c r="GOP257" s="307"/>
      <c r="GOQ257" s="335"/>
      <c r="GOR257" s="305"/>
      <c r="GOS257" s="334"/>
      <c r="GOT257" s="307"/>
      <c r="GOU257" s="335"/>
      <c r="GOV257" s="305"/>
      <c r="GOW257" s="334"/>
      <c r="GOX257" s="307"/>
      <c r="GOY257" s="335"/>
      <c r="GOZ257" s="305"/>
      <c r="GPA257" s="334"/>
      <c r="GPB257" s="307"/>
      <c r="GPC257" s="335"/>
      <c r="GPD257" s="305"/>
      <c r="GPE257" s="334"/>
      <c r="GPF257" s="307"/>
      <c r="GPG257" s="335"/>
      <c r="GPH257" s="305"/>
      <c r="GPI257" s="334"/>
      <c r="GPJ257" s="307"/>
      <c r="GPK257" s="335"/>
      <c r="GPL257" s="305"/>
      <c r="GPM257" s="334"/>
      <c r="GPN257" s="307"/>
      <c r="GPO257" s="335"/>
      <c r="GPP257" s="305"/>
      <c r="GPQ257" s="334"/>
      <c r="GPR257" s="307"/>
      <c r="GPS257" s="335"/>
      <c r="GPT257" s="305"/>
      <c r="GPU257" s="334"/>
      <c r="GPV257" s="307"/>
      <c r="GPW257" s="335"/>
      <c r="GPX257" s="305"/>
      <c r="GPY257" s="334"/>
      <c r="GPZ257" s="307"/>
      <c r="GQA257" s="335"/>
      <c r="GQB257" s="305"/>
      <c r="GQC257" s="334"/>
      <c r="GQD257" s="307"/>
      <c r="GQE257" s="335"/>
      <c r="GQF257" s="305"/>
      <c r="GQG257" s="334"/>
      <c r="GQH257" s="307"/>
      <c r="GQI257" s="335"/>
      <c r="GQJ257" s="305"/>
      <c r="GQK257" s="334"/>
      <c r="GQL257" s="307"/>
      <c r="GQM257" s="335"/>
      <c r="GQN257" s="305"/>
      <c r="GQO257" s="334"/>
      <c r="GQP257" s="307"/>
      <c r="GQQ257" s="335"/>
      <c r="GQR257" s="305"/>
      <c r="GQS257" s="334"/>
      <c r="GQT257" s="307"/>
      <c r="GQU257" s="335"/>
      <c r="GQV257" s="305"/>
      <c r="GQW257" s="334"/>
      <c r="GQX257" s="307"/>
      <c r="GQY257" s="335"/>
      <c r="GQZ257" s="305"/>
      <c r="GRA257" s="334"/>
      <c r="GRB257" s="307"/>
      <c r="GRC257" s="335"/>
      <c r="GRD257" s="305"/>
      <c r="GRE257" s="334"/>
      <c r="GRF257" s="307"/>
      <c r="GRG257" s="335"/>
      <c r="GRH257" s="305"/>
      <c r="GRI257" s="334"/>
      <c r="GRJ257" s="307"/>
      <c r="GRK257" s="335"/>
      <c r="GRL257" s="305"/>
      <c r="GRM257" s="334"/>
      <c r="GRN257" s="307"/>
      <c r="GRO257" s="335"/>
      <c r="GRP257" s="305"/>
      <c r="GRQ257" s="334"/>
      <c r="GRR257" s="307"/>
      <c r="GRS257" s="335"/>
      <c r="GRT257" s="305"/>
      <c r="GRU257" s="334"/>
      <c r="GRV257" s="307"/>
      <c r="GRW257" s="335"/>
      <c r="GRX257" s="305"/>
      <c r="GRY257" s="334"/>
      <c r="GRZ257" s="307"/>
      <c r="GSA257" s="335"/>
      <c r="GSB257" s="305"/>
      <c r="GSC257" s="334"/>
      <c r="GSD257" s="307"/>
      <c r="GSE257" s="335"/>
      <c r="GSF257" s="305"/>
      <c r="GSG257" s="334"/>
      <c r="GSH257" s="307"/>
      <c r="GSI257" s="335"/>
      <c r="GSJ257" s="305"/>
      <c r="GSK257" s="334"/>
      <c r="GSL257" s="307"/>
      <c r="GSM257" s="335"/>
      <c r="GSN257" s="305"/>
      <c r="GSO257" s="334"/>
      <c r="GSP257" s="307"/>
      <c r="GSQ257" s="335"/>
      <c r="GSR257" s="305"/>
      <c r="GSS257" s="334"/>
      <c r="GST257" s="307"/>
      <c r="GSU257" s="335"/>
      <c r="GSV257" s="305"/>
      <c r="GSW257" s="334"/>
      <c r="GSX257" s="307"/>
      <c r="GSY257" s="335"/>
      <c r="GSZ257" s="305"/>
      <c r="GTA257" s="334"/>
      <c r="GTB257" s="307"/>
      <c r="GTC257" s="335"/>
      <c r="GTD257" s="305"/>
      <c r="GTE257" s="334"/>
      <c r="GTF257" s="307"/>
      <c r="GTG257" s="335"/>
      <c r="GTH257" s="305"/>
      <c r="GTI257" s="334"/>
      <c r="GTJ257" s="307"/>
      <c r="GTK257" s="335"/>
      <c r="GTL257" s="305"/>
      <c r="GTM257" s="334"/>
      <c r="GTN257" s="307"/>
      <c r="GTO257" s="335"/>
      <c r="GTP257" s="305"/>
      <c r="GTQ257" s="334"/>
      <c r="GTR257" s="307"/>
      <c r="GTS257" s="335"/>
      <c r="GTT257" s="305"/>
      <c r="GTU257" s="334"/>
      <c r="GTV257" s="307"/>
      <c r="GTW257" s="335"/>
      <c r="GTX257" s="305"/>
      <c r="GTY257" s="334"/>
      <c r="GTZ257" s="307"/>
      <c r="GUA257" s="335"/>
      <c r="GUB257" s="305"/>
      <c r="GUC257" s="334"/>
      <c r="GUD257" s="307"/>
      <c r="GUE257" s="335"/>
      <c r="GUF257" s="305"/>
      <c r="GUG257" s="334"/>
      <c r="GUH257" s="307"/>
      <c r="GUI257" s="335"/>
      <c r="GUJ257" s="305"/>
      <c r="GUK257" s="334"/>
      <c r="GUL257" s="307"/>
      <c r="GUM257" s="335"/>
      <c r="GUN257" s="305"/>
      <c r="GUO257" s="334"/>
      <c r="GUP257" s="307"/>
      <c r="GUQ257" s="335"/>
      <c r="GUR257" s="305"/>
      <c r="GUS257" s="334"/>
      <c r="GUT257" s="307"/>
      <c r="GUU257" s="335"/>
      <c r="GUV257" s="305"/>
      <c r="GUW257" s="334"/>
      <c r="GUX257" s="307"/>
      <c r="GUY257" s="335"/>
      <c r="GUZ257" s="305"/>
      <c r="GVA257" s="334"/>
      <c r="GVB257" s="307"/>
      <c r="GVC257" s="335"/>
      <c r="GVD257" s="305"/>
      <c r="GVE257" s="334"/>
      <c r="GVF257" s="307"/>
      <c r="GVG257" s="335"/>
      <c r="GVH257" s="305"/>
      <c r="GVI257" s="334"/>
      <c r="GVJ257" s="307"/>
      <c r="GVK257" s="335"/>
      <c r="GVL257" s="305"/>
      <c r="GVM257" s="334"/>
      <c r="GVN257" s="307"/>
      <c r="GVO257" s="335"/>
      <c r="GVP257" s="305"/>
      <c r="GVQ257" s="334"/>
      <c r="GVR257" s="307"/>
      <c r="GVS257" s="335"/>
      <c r="GVT257" s="305"/>
      <c r="GVU257" s="334"/>
      <c r="GVV257" s="307"/>
      <c r="GVW257" s="335"/>
      <c r="GVX257" s="305"/>
      <c r="GVY257" s="334"/>
      <c r="GVZ257" s="307"/>
      <c r="GWA257" s="335"/>
      <c r="GWB257" s="305"/>
      <c r="GWC257" s="334"/>
      <c r="GWD257" s="307"/>
      <c r="GWE257" s="335"/>
      <c r="GWF257" s="305"/>
      <c r="GWG257" s="334"/>
      <c r="GWH257" s="307"/>
      <c r="GWI257" s="335"/>
      <c r="GWJ257" s="305"/>
      <c r="GWK257" s="334"/>
      <c r="GWL257" s="307"/>
      <c r="GWM257" s="335"/>
      <c r="GWN257" s="305"/>
      <c r="GWO257" s="334"/>
      <c r="GWP257" s="307"/>
      <c r="GWQ257" s="335"/>
      <c r="GWR257" s="305"/>
      <c r="GWS257" s="334"/>
      <c r="GWT257" s="307"/>
      <c r="GWU257" s="335"/>
      <c r="GWV257" s="305"/>
      <c r="GWW257" s="334"/>
      <c r="GWX257" s="307"/>
      <c r="GWY257" s="335"/>
      <c r="GWZ257" s="305"/>
      <c r="GXA257" s="334"/>
      <c r="GXB257" s="307"/>
      <c r="GXC257" s="335"/>
      <c r="GXD257" s="305"/>
      <c r="GXE257" s="334"/>
      <c r="GXF257" s="307"/>
      <c r="GXG257" s="335"/>
      <c r="GXH257" s="305"/>
      <c r="GXI257" s="334"/>
      <c r="GXJ257" s="307"/>
      <c r="GXK257" s="335"/>
      <c r="GXL257" s="305"/>
      <c r="GXM257" s="334"/>
      <c r="GXN257" s="307"/>
      <c r="GXO257" s="335"/>
      <c r="GXP257" s="305"/>
      <c r="GXQ257" s="334"/>
      <c r="GXR257" s="307"/>
      <c r="GXS257" s="335"/>
      <c r="GXT257" s="305"/>
      <c r="GXU257" s="334"/>
      <c r="GXV257" s="307"/>
      <c r="GXW257" s="335"/>
      <c r="GXX257" s="305"/>
      <c r="GXY257" s="334"/>
      <c r="GXZ257" s="307"/>
      <c r="GYA257" s="335"/>
      <c r="GYB257" s="305"/>
      <c r="GYC257" s="334"/>
      <c r="GYD257" s="307"/>
      <c r="GYE257" s="335"/>
      <c r="GYF257" s="305"/>
      <c r="GYG257" s="334"/>
      <c r="GYH257" s="307"/>
      <c r="GYI257" s="335"/>
      <c r="GYJ257" s="305"/>
      <c r="GYK257" s="334"/>
      <c r="GYL257" s="307"/>
      <c r="GYM257" s="335"/>
      <c r="GYN257" s="305"/>
      <c r="GYO257" s="334"/>
      <c r="GYP257" s="307"/>
      <c r="GYQ257" s="335"/>
      <c r="GYR257" s="305"/>
      <c r="GYS257" s="334"/>
      <c r="GYT257" s="307"/>
      <c r="GYU257" s="335"/>
      <c r="GYV257" s="305"/>
      <c r="GYW257" s="334"/>
      <c r="GYX257" s="307"/>
      <c r="GYY257" s="335"/>
      <c r="GYZ257" s="305"/>
      <c r="GZA257" s="334"/>
      <c r="GZB257" s="307"/>
      <c r="GZC257" s="335"/>
      <c r="GZD257" s="305"/>
      <c r="GZE257" s="334"/>
      <c r="GZF257" s="307"/>
      <c r="GZG257" s="335"/>
      <c r="GZH257" s="305"/>
      <c r="GZI257" s="334"/>
      <c r="GZJ257" s="307"/>
      <c r="GZK257" s="335"/>
      <c r="GZL257" s="305"/>
      <c r="GZM257" s="334"/>
      <c r="GZN257" s="307"/>
      <c r="GZO257" s="335"/>
      <c r="GZP257" s="305"/>
      <c r="GZQ257" s="334"/>
      <c r="GZR257" s="307"/>
      <c r="GZS257" s="335"/>
      <c r="GZT257" s="305"/>
      <c r="GZU257" s="334"/>
      <c r="GZV257" s="307"/>
      <c r="GZW257" s="335"/>
      <c r="GZX257" s="305"/>
      <c r="GZY257" s="334"/>
      <c r="GZZ257" s="307"/>
      <c r="HAA257" s="335"/>
      <c r="HAB257" s="305"/>
      <c r="HAC257" s="334"/>
      <c r="HAD257" s="307"/>
      <c r="HAE257" s="335"/>
      <c r="HAF257" s="305"/>
      <c r="HAG257" s="334"/>
      <c r="HAH257" s="307"/>
      <c r="HAI257" s="335"/>
      <c r="HAJ257" s="305"/>
      <c r="HAK257" s="334"/>
      <c r="HAL257" s="307"/>
      <c r="HAM257" s="335"/>
      <c r="HAN257" s="305"/>
      <c r="HAO257" s="334"/>
      <c r="HAP257" s="307"/>
      <c r="HAQ257" s="335"/>
      <c r="HAR257" s="305"/>
      <c r="HAS257" s="334"/>
      <c r="HAT257" s="307"/>
      <c r="HAU257" s="335"/>
      <c r="HAV257" s="305"/>
      <c r="HAW257" s="334"/>
      <c r="HAX257" s="307"/>
      <c r="HAY257" s="335"/>
      <c r="HAZ257" s="305"/>
      <c r="HBA257" s="334"/>
      <c r="HBB257" s="307"/>
      <c r="HBC257" s="335"/>
      <c r="HBD257" s="305"/>
      <c r="HBE257" s="334"/>
      <c r="HBF257" s="307"/>
      <c r="HBG257" s="335"/>
      <c r="HBH257" s="305"/>
      <c r="HBI257" s="334"/>
      <c r="HBJ257" s="307"/>
      <c r="HBK257" s="335"/>
      <c r="HBL257" s="305"/>
      <c r="HBM257" s="334"/>
      <c r="HBN257" s="307"/>
      <c r="HBO257" s="335"/>
      <c r="HBP257" s="305"/>
      <c r="HBQ257" s="334"/>
      <c r="HBR257" s="307"/>
      <c r="HBS257" s="335"/>
      <c r="HBT257" s="305"/>
      <c r="HBU257" s="334"/>
      <c r="HBV257" s="307"/>
      <c r="HBW257" s="335"/>
      <c r="HBX257" s="305"/>
      <c r="HBY257" s="334"/>
      <c r="HBZ257" s="307"/>
      <c r="HCA257" s="335"/>
      <c r="HCB257" s="305"/>
      <c r="HCC257" s="334"/>
      <c r="HCD257" s="307"/>
      <c r="HCE257" s="335"/>
      <c r="HCF257" s="305"/>
      <c r="HCG257" s="334"/>
      <c r="HCH257" s="307"/>
      <c r="HCI257" s="335"/>
      <c r="HCJ257" s="305"/>
      <c r="HCK257" s="334"/>
      <c r="HCL257" s="307"/>
      <c r="HCM257" s="335"/>
      <c r="HCN257" s="305"/>
      <c r="HCO257" s="334"/>
      <c r="HCP257" s="307"/>
      <c r="HCQ257" s="335"/>
      <c r="HCR257" s="305"/>
      <c r="HCS257" s="334"/>
      <c r="HCT257" s="307"/>
      <c r="HCU257" s="335"/>
      <c r="HCV257" s="305"/>
      <c r="HCW257" s="334"/>
      <c r="HCX257" s="307"/>
      <c r="HCY257" s="335"/>
      <c r="HCZ257" s="305"/>
      <c r="HDA257" s="334"/>
      <c r="HDB257" s="307"/>
      <c r="HDC257" s="335"/>
      <c r="HDD257" s="305"/>
      <c r="HDE257" s="334"/>
      <c r="HDF257" s="307"/>
      <c r="HDG257" s="335"/>
      <c r="HDH257" s="305"/>
      <c r="HDI257" s="334"/>
      <c r="HDJ257" s="307"/>
      <c r="HDK257" s="335"/>
      <c r="HDL257" s="305"/>
      <c r="HDM257" s="334"/>
      <c r="HDN257" s="307"/>
      <c r="HDO257" s="335"/>
      <c r="HDP257" s="305"/>
      <c r="HDQ257" s="334"/>
      <c r="HDR257" s="307"/>
      <c r="HDS257" s="335"/>
      <c r="HDT257" s="305"/>
      <c r="HDU257" s="334"/>
      <c r="HDV257" s="307"/>
      <c r="HDW257" s="335"/>
      <c r="HDX257" s="305"/>
      <c r="HDY257" s="334"/>
      <c r="HDZ257" s="307"/>
      <c r="HEA257" s="335"/>
      <c r="HEB257" s="305"/>
      <c r="HEC257" s="334"/>
      <c r="HED257" s="307"/>
      <c r="HEE257" s="335"/>
      <c r="HEF257" s="305"/>
      <c r="HEG257" s="334"/>
      <c r="HEH257" s="307"/>
      <c r="HEI257" s="335"/>
      <c r="HEJ257" s="305"/>
      <c r="HEK257" s="334"/>
      <c r="HEL257" s="307"/>
      <c r="HEM257" s="335"/>
      <c r="HEN257" s="305"/>
      <c r="HEO257" s="334"/>
      <c r="HEP257" s="307"/>
      <c r="HEQ257" s="335"/>
      <c r="HER257" s="305"/>
      <c r="HES257" s="334"/>
      <c r="HET257" s="307"/>
      <c r="HEU257" s="335"/>
      <c r="HEV257" s="305"/>
      <c r="HEW257" s="334"/>
      <c r="HEX257" s="307"/>
      <c r="HEY257" s="335"/>
      <c r="HEZ257" s="305"/>
      <c r="HFA257" s="334"/>
      <c r="HFB257" s="307"/>
      <c r="HFC257" s="335"/>
      <c r="HFD257" s="305"/>
      <c r="HFE257" s="334"/>
      <c r="HFF257" s="307"/>
      <c r="HFG257" s="335"/>
      <c r="HFH257" s="305"/>
      <c r="HFI257" s="334"/>
      <c r="HFJ257" s="307"/>
      <c r="HFK257" s="335"/>
      <c r="HFL257" s="305"/>
      <c r="HFM257" s="334"/>
      <c r="HFN257" s="307"/>
      <c r="HFO257" s="335"/>
      <c r="HFP257" s="305"/>
      <c r="HFQ257" s="334"/>
      <c r="HFR257" s="307"/>
      <c r="HFS257" s="335"/>
      <c r="HFT257" s="305"/>
      <c r="HFU257" s="334"/>
      <c r="HFV257" s="307"/>
      <c r="HFW257" s="335"/>
      <c r="HFX257" s="305"/>
      <c r="HFY257" s="334"/>
      <c r="HFZ257" s="307"/>
      <c r="HGA257" s="335"/>
      <c r="HGB257" s="305"/>
      <c r="HGC257" s="334"/>
      <c r="HGD257" s="307"/>
      <c r="HGE257" s="335"/>
      <c r="HGF257" s="305"/>
      <c r="HGG257" s="334"/>
      <c r="HGH257" s="307"/>
      <c r="HGI257" s="335"/>
      <c r="HGJ257" s="305"/>
      <c r="HGK257" s="334"/>
      <c r="HGL257" s="307"/>
      <c r="HGM257" s="335"/>
      <c r="HGN257" s="305"/>
      <c r="HGO257" s="334"/>
      <c r="HGP257" s="307"/>
      <c r="HGQ257" s="335"/>
      <c r="HGR257" s="305"/>
      <c r="HGS257" s="334"/>
      <c r="HGT257" s="307"/>
      <c r="HGU257" s="335"/>
      <c r="HGV257" s="305"/>
      <c r="HGW257" s="334"/>
      <c r="HGX257" s="307"/>
      <c r="HGY257" s="335"/>
      <c r="HGZ257" s="305"/>
      <c r="HHA257" s="334"/>
      <c r="HHB257" s="307"/>
      <c r="HHC257" s="335"/>
      <c r="HHD257" s="305"/>
      <c r="HHE257" s="334"/>
      <c r="HHF257" s="307"/>
      <c r="HHG257" s="335"/>
      <c r="HHH257" s="305"/>
      <c r="HHI257" s="334"/>
      <c r="HHJ257" s="307"/>
      <c r="HHK257" s="335"/>
      <c r="HHL257" s="305"/>
      <c r="HHM257" s="334"/>
      <c r="HHN257" s="307"/>
      <c r="HHO257" s="335"/>
      <c r="HHP257" s="305"/>
      <c r="HHQ257" s="334"/>
      <c r="HHR257" s="307"/>
      <c r="HHS257" s="335"/>
      <c r="HHT257" s="305"/>
      <c r="HHU257" s="334"/>
      <c r="HHV257" s="307"/>
      <c r="HHW257" s="335"/>
      <c r="HHX257" s="305"/>
      <c r="HHY257" s="334"/>
      <c r="HHZ257" s="307"/>
      <c r="HIA257" s="335"/>
      <c r="HIB257" s="305"/>
      <c r="HIC257" s="334"/>
      <c r="HID257" s="307"/>
      <c r="HIE257" s="335"/>
      <c r="HIF257" s="305"/>
      <c r="HIG257" s="334"/>
      <c r="HIH257" s="307"/>
      <c r="HII257" s="335"/>
      <c r="HIJ257" s="305"/>
      <c r="HIK257" s="334"/>
      <c r="HIL257" s="307"/>
      <c r="HIM257" s="335"/>
      <c r="HIN257" s="305"/>
      <c r="HIO257" s="334"/>
      <c r="HIP257" s="307"/>
      <c r="HIQ257" s="335"/>
      <c r="HIR257" s="305"/>
      <c r="HIS257" s="334"/>
      <c r="HIT257" s="307"/>
      <c r="HIU257" s="335"/>
      <c r="HIV257" s="305"/>
      <c r="HIW257" s="334"/>
      <c r="HIX257" s="307"/>
      <c r="HIY257" s="335"/>
      <c r="HIZ257" s="305"/>
      <c r="HJA257" s="334"/>
      <c r="HJB257" s="307"/>
      <c r="HJC257" s="335"/>
      <c r="HJD257" s="305"/>
      <c r="HJE257" s="334"/>
      <c r="HJF257" s="307"/>
      <c r="HJG257" s="335"/>
      <c r="HJH257" s="305"/>
      <c r="HJI257" s="334"/>
      <c r="HJJ257" s="307"/>
      <c r="HJK257" s="335"/>
      <c r="HJL257" s="305"/>
      <c r="HJM257" s="334"/>
      <c r="HJN257" s="307"/>
      <c r="HJO257" s="335"/>
      <c r="HJP257" s="305"/>
      <c r="HJQ257" s="334"/>
      <c r="HJR257" s="307"/>
      <c r="HJS257" s="335"/>
      <c r="HJT257" s="305"/>
      <c r="HJU257" s="334"/>
      <c r="HJV257" s="307"/>
      <c r="HJW257" s="335"/>
      <c r="HJX257" s="305"/>
      <c r="HJY257" s="334"/>
      <c r="HJZ257" s="307"/>
      <c r="HKA257" s="335"/>
      <c r="HKB257" s="305"/>
      <c r="HKC257" s="334"/>
      <c r="HKD257" s="307"/>
      <c r="HKE257" s="335"/>
      <c r="HKF257" s="305"/>
      <c r="HKG257" s="334"/>
      <c r="HKH257" s="307"/>
      <c r="HKI257" s="335"/>
      <c r="HKJ257" s="305"/>
      <c r="HKK257" s="334"/>
      <c r="HKL257" s="307"/>
      <c r="HKM257" s="335"/>
      <c r="HKN257" s="305"/>
      <c r="HKO257" s="334"/>
      <c r="HKP257" s="307"/>
      <c r="HKQ257" s="335"/>
      <c r="HKR257" s="305"/>
      <c r="HKS257" s="334"/>
      <c r="HKT257" s="307"/>
      <c r="HKU257" s="335"/>
      <c r="HKV257" s="305"/>
      <c r="HKW257" s="334"/>
      <c r="HKX257" s="307"/>
      <c r="HKY257" s="335"/>
      <c r="HKZ257" s="305"/>
      <c r="HLA257" s="334"/>
      <c r="HLB257" s="307"/>
      <c r="HLC257" s="335"/>
      <c r="HLD257" s="305"/>
      <c r="HLE257" s="334"/>
      <c r="HLF257" s="307"/>
      <c r="HLG257" s="335"/>
      <c r="HLH257" s="305"/>
      <c r="HLI257" s="334"/>
      <c r="HLJ257" s="307"/>
      <c r="HLK257" s="335"/>
      <c r="HLL257" s="305"/>
      <c r="HLM257" s="334"/>
      <c r="HLN257" s="307"/>
      <c r="HLO257" s="335"/>
      <c r="HLP257" s="305"/>
      <c r="HLQ257" s="334"/>
      <c r="HLR257" s="307"/>
      <c r="HLS257" s="335"/>
      <c r="HLT257" s="305"/>
      <c r="HLU257" s="334"/>
      <c r="HLV257" s="307"/>
      <c r="HLW257" s="335"/>
      <c r="HLX257" s="305"/>
      <c r="HLY257" s="334"/>
      <c r="HLZ257" s="307"/>
      <c r="HMA257" s="335"/>
      <c r="HMB257" s="305"/>
      <c r="HMC257" s="334"/>
      <c r="HMD257" s="307"/>
      <c r="HME257" s="335"/>
      <c r="HMF257" s="305"/>
      <c r="HMG257" s="334"/>
      <c r="HMH257" s="307"/>
      <c r="HMI257" s="335"/>
      <c r="HMJ257" s="305"/>
      <c r="HMK257" s="334"/>
      <c r="HML257" s="307"/>
      <c r="HMM257" s="335"/>
      <c r="HMN257" s="305"/>
      <c r="HMO257" s="334"/>
      <c r="HMP257" s="307"/>
      <c r="HMQ257" s="335"/>
      <c r="HMR257" s="305"/>
      <c r="HMS257" s="334"/>
      <c r="HMT257" s="307"/>
      <c r="HMU257" s="335"/>
      <c r="HMV257" s="305"/>
      <c r="HMW257" s="334"/>
      <c r="HMX257" s="307"/>
      <c r="HMY257" s="335"/>
      <c r="HMZ257" s="305"/>
      <c r="HNA257" s="334"/>
      <c r="HNB257" s="307"/>
      <c r="HNC257" s="335"/>
      <c r="HND257" s="305"/>
      <c r="HNE257" s="334"/>
      <c r="HNF257" s="307"/>
      <c r="HNG257" s="335"/>
      <c r="HNH257" s="305"/>
      <c r="HNI257" s="334"/>
      <c r="HNJ257" s="307"/>
      <c r="HNK257" s="335"/>
      <c r="HNL257" s="305"/>
      <c r="HNM257" s="334"/>
      <c r="HNN257" s="307"/>
      <c r="HNO257" s="335"/>
      <c r="HNP257" s="305"/>
      <c r="HNQ257" s="334"/>
      <c r="HNR257" s="307"/>
      <c r="HNS257" s="335"/>
      <c r="HNT257" s="305"/>
      <c r="HNU257" s="334"/>
      <c r="HNV257" s="307"/>
      <c r="HNW257" s="335"/>
      <c r="HNX257" s="305"/>
      <c r="HNY257" s="334"/>
      <c r="HNZ257" s="307"/>
      <c r="HOA257" s="335"/>
      <c r="HOB257" s="305"/>
      <c r="HOC257" s="334"/>
      <c r="HOD257" s="307"/>
      <c r="HOE257" s="335"/>
      <c r="HOF257" s="305"/>
      <c r="HOG257" s="334"/>
      <c r="HOH257" s="307"/>
      <c r="HOI257" s="335"/>
      <c r="HOJ257" s="305"/>
      <c r="HOK257" s="334"/>
      <c r="HOL257" s="307"/>
      <c r="HOM257" s="335"/>
      <c r="HON257" s="305"/>
      <c r="HOO257" s="334"/>
      <c r="HOP257" s="307"/>
      <c r="HOQ257" s="335"/>
      <c r="HOR257" s="305"/>
      <c r="HOS257" s="334"/>
      <c r="HOT257" s="307"/>
      <c r="HOU257" s="335"/>
      <c r="HOV257" s="305"/>
      <c r="HOW257" s="334"/>
      <c r="HOX257" s="307"/>
      <c r="HOY257" s="335"/>
      <c r="HOZ257" s="305"/>
      <c r="HPA257" s="334"/>
      <c r="HPB257" s="307"/>
      <c r="HPC257" s="335"/>
      <c r="HPD257" s="305"/>
      <c r="HPE257" s="334"/>
      <c r="HPF257" s="307"/>
      <c r="HPG257" s="335"/>
      <c r="HPH257" s="305"/>
      <c r="HPI257" s="334"/>
      <c r="HPJ257" s="307"/>
      <c r="HPK257" s="335"/>
      <c r="HPL257" s="305"/>
      <c r="HPM257" s="334"/>
      <c r="HPN257" s="307"/>
      <c r="HPO257" s="335"/>
      <c r="HPP257" s="305"/>
      <c r="HPQ257" s="334"/>
      <c r="HPR257" s="307"/>
      <c r="HPS257" s="335"/>
      <c r="HPT257" s="305"/>
      <c r="HPU257" s="334"/>
      <c r="HPV257" s="307"/>
      <c r="HPW257" s="335"/>
      <c r="HPX257" s="305"/>
      <c r="HPY257" s="334"/>
      <c r="HPZ257" s="307"/>
      <c r="HQA257" s="335"/>
      <c r="HQB257" s="305"/>
      <c r="HQC257" s="334"/>
      <c r="HQD257" s="307"/>
      <c r="HQE257" s="335"/>
      <c r="HQF257" s="305"/>
      <c r="HQG257" s="334"/>
      <c r="HQH257" s="307"/>
      <c r="HQI257" s="335"/>
      <c r="HQJ257" s="305"/>
      <c r="HQK257" s="334"/>
      <c r="HQL257" s="307"/>
      <c r="HQM257" s="335"/>
      <c r="HQN257" s="305"/>
      <c r="HQO257" s="334"/>
      <c r="HQP257" s="307"/>
      <c r="HQQ257" s="335"/>
      <c r="HQR257" s="305"/>
      <c r="HQS257" s="334"/>
      <c r="HQT257" s="307"/>
      <c r="HQU257" s="335"/>
      <c r="HQV257" s="305"/>
      <c r="HQW257" s="334"/>
      <c r="HQX257" s="307"/>
      <c r="HQY257" s="335"/>
      <c r="HQZ257" s="305"/>
      <c r="HRA257" s="334"/>
      <c r="HRB257" s="307"/>
      <c r="HRC257" s="335"/>
      <c r="HRD257" s="305"/>
      <c r="HRE257" s="334"/>
      <c r="HRF257" s="307"/>
      <c r="HRG257" s="335"/>
      <c r="HRH257" s="305"/>
      <c r="HRI257" s="334"/>
      <c r="HRJ257" s="307"/>
      <c r="HRK257" s="335"/>
      <c r="HRL257" s="305"/>
      <c r="HRM257" s="334"/>
      <c r="HRN257" s="307"/>
      <c r="HRO257" s="335"/>
      <c r="HRP257" s="305"/>
      <c r="HRQ257" s="334"/>
      <c r="HRR257" s="307"/>
      <c r="HRS257" s="335"/>
      <c r="HRT257" s="305"/>
      <c r="HRU257" s="334"/>
      <c r="HRV257" s="307"/>
      <c r="HRW257" s="335"/>
      <c r="HRX257" s="305"/>
      <c r="HRY257" s="334"/>
      <c r="HRZ257" s="307"/>
      <c r="HSA257" s="335"/>
      <c r="HSB257" s="305"/>
      <c r="HSC257" s="334"/>
      <c r="HSD257" s="307"/>
      <c r="HSE257" s="335"/>
      <c r="HSF257" s="305"/>
      <c r="HSG257" s="334"/>
      <c r="HSH257" s="307"/>
      <c r="HSI257" s="335"/>
      <c r="HSJ257" s="305"/>
      <c r="HSK257" s="334"/>
      <c r="HSL257" s="307"/>
      <c r="HSM257" s="335"/>
      <c r="HSN257" s="305"/>
      <c r="HSO257" s="334"/>
      <c r="HSP257" s="307"/>
      <c r="HSQ257" s="335"/>
      <c r="HSR257" s="305"/>
      <c r="HSS257" s="334"/>
      <c r="HST257" s="307"/>
      <c r="HSU257" s="335"/>
      <c r="HSV257" s="305"/>
      <c r="HSW257" s="334"/>
      <c r="HSX257" s="307"/>
      <c r="HSY257" s="335"/>
      <c r="HSZ257" s="305"/>
      <c r="HTA257" s="334"/>
      <c r="HTB257" s="307"/>
      <c r="HTC257" s="335"/>
      <c r="HTD257" s="305"/>
      <c r="HTE257" s="334"/>
      <c r="HTF257" s="307"/>
      <c r="HTG257" s="335"/>
      <c r="HTH257" s="305"/>
      <c r="HTI257" s="334"/>
      <c r="HTJ257" s="307"/>
      <c r="HTK257" s="335"/>
      <c r="HTL257" s="305"/>
      <c r="HTM257" s="334"/>
      <c r="HTN257" s="307"/>
      <c r="HTO257" s="335"/>
      <c r="HTP257" s="305"/>
      <c r="HTQ257" s="334"/>
      <c r="HTR257" s="307"/>
      <c r="HTS257" s="335"/>
      <c r="HTT257" s="305"/>
      <c r="HTU257" s="334"/>
      <c r="HTV257" s="307"/>
      <c r="HTW257" s="335"/>
      <c r="HTX257" s="305"/>
      <c r="HTY257" s="334"/>
      <c r="HTZ257" s="307"/>
      <c r="HUA257" s="335"/>
      <c r="HUB257" s="305"/>
      <c r="HUC257" s="334"/>
      <c r="HUD257" s="307"/>
      <c r="HUE257" s="335"/>
      <c r="HUF257" s="305"/>
      <c r="HUG257" s="334"/>
      <c r="HUH257" s="307"/>
      <c r="HUI257" s="335"/>
      <c r="HUJ257" s="305"/>
      <c r="HUK257" s="334"/>
      <c r="HUL257" s="307"/>
      <c r="HUM257" s="335"/>
      <c r="HUN257" s="305"/>
      <c r="HUO257" s="334"/>
      <c r="HUP257" s="307"/>
      <c r="HUQ257" s="335"/>
      <c r="HUR257" s="305"/>
      <c r="HUS257" s="334"/>
      <c r="HUT257" s="307"/>
      <c r="HUU257" s="335"/>
      <c r="HUV257" s="305"/>
      <c r="HUW257" s="334"/>
      <c r="HUX257" s="307"/>
      <c r="HUY257" s="335"/>
      <c r="HUZ257" s="305"/>
      <c r="HVA257" s="334"/>
      <c r="HVB257" s="307"/>
      <c r="HVC257" s="335"/>
      <c r="HVD257" s="305"/>
      <c r="HVE257" s="334"/>
      <c r="HVF257" s="307"/>
      <c r="HVG257" s="335"/>
      <c r="HVH257" s="305"/>
      <c r="HVI257" s="334"/>
      <c r="HVJ257" s="307"/>
      <c r="HVK257" s="335"/>
      <c r="HVL257" s="305"/>
      <c r="HVM257" s="334"/>
      <c r="HVN257" s="307"/>
      <c r="HVO257" s="335"/>
      <c r="HVP257" s="305"/>
      <c r="HVQ257" s="334"/>
      <c r="HVR257" s="307"/>
      <c r="HVS257" s="335"/>
      <c r="HVT257" s="305"/>
      <c r="HVU257" s="334"/>
      <c r="HVV257" s="307"/>
      <c r="HVW257" s="335"/>
      <c r="HVX257" s="305"/>
      <c r="HVY257" s="334"/>
      <c r="HVZ257" s="307"/>
      <c r="HWA257" s="335"/>
      <c r="HWB257" s="305"/>
      <c r="HWC257" s="334"/>
      <c r="HWD257" s="307"/>
      <c r="HWE257" s="335"/>
      <c r="HWF257" s="305"/>
      <c r="HWG257" s="334"/>
      <c r="HWH257" s="307"/>
      <c r="HWI257" s="335"/>
      <c r="HWJ257" s="305"/>
      <c r="HWK257" s="334"/>
      <c r="HWL257" s="307"/>
      <c r="HWM257" s="335"/>
      <c r="HWN257" s="305"/>
      <c r="HWO257" s="334"/>
      <c r="HWP257" s="307"/>
      <c r="HWQ257" s="335"/>
      <c r="HWR257" s="305"/>
      <c r="HWS257" s="334"/>
      <c r="HWT257" s="307"/>
      <c r="HWU257" s="335"/>
      <c r="HWV257" s="305"/>
      <c r="HWW257" s="334"/>
      <c r="HWX257" s="307"/>
      <c r="HWY257" s="335"/>
      <c r="HWZ257" s="305"/>
      <c r="HXA257" s="334"/>
      <c r="HXB257" s="307"/>
      <c r="HXC257" s="335"/>
      <c r="HXD257" s="305"/>
      <c r="HXE257" s="334"/>
      <c r="HXF257" s="307"/>
      <c r="HXG257" s="335"/>
      <c r="HXH257" s="305"/>
      <c r="HXI257" s="334"/>
      <c r="HXJ257" s="307"/>
      <c r="HXK257" s="335"/>
      <c r="HXL257" s="305"/>
      <c r="HXM257" s="334"/>
      <c r="HXN257" s="307"/>
      <c r="HXO257" s="335"/>
      <c r="HXP257" s="305"/>
      <c r="HXQ257" s="334"/>
      <c r="HXR257" s="307"/>
      <c r="HXS257" s="335"/>
      <c r="HXT257" s="305"/>
      <c r="HXU257" s="334"/>
      <c r="HXV257" s="307"/>
      <c r="HXW257" s="335"/>
      <c r="HXX257" s="305"/>
      <c r="HXY257" s="334"/>
      <c r="HXZ257" s="307"/>
      <c r="HYA257" s="335"/>
      <c r="HYB257" s="305"/>
      <c r="HYC257" s="334"/>
      <c r="HYD257" s="307"/>
      <c r="HYE257" s="335"/>
      <c r="HYF257" s="305"/>
      <c r="HYG257" s="334"/>
      <c r="HYH257" s="307"/>
      <c r="HYI257" s="335"/>
      <c r="HYJ257" s="305"/>
      <c r="HYK257" s="334"/>
      <c r="HYL257" s="307"/>
      <c r="HYM257" s="335"/>
      <c r="HYN257" s="305"/>
      <c r="HYO257" s="334"/>
      <c r="HYP257" s="307"/>
      <c r="HYQ257" s="335"/>
      <c r="HYR257" s="305"/>
      <c r="HYS257" s="334"/>
      <c r="HYT257" s="307"/>
      <c r="HYU257" s="335"/>
      <c r="HYV257" s="305"/>
      <c r="HYW257" s="334"/>
      <c r="HYX257" s="307"/>
      <c r="HYY257" s="335"/>
      <c r="HYZ257" s="305"/>
      <c r="HZA257" s="334"/>
      <c r="HZB257" s="307"/>
      <c r="HZC257" s="335"/>
      <c r="HZD257" s="305"/>
      <c r="HZE257" s="334"/>
      <c r="HZF257" s="307"/>
      <c r="HZG257" s="335"/>
      <c r="HZH257" s="305"/>
      <c r="HZI257" s="334"/>
      <c r="HZJ257" s="307"/>
      <c r="HZK257" s="335"/>
      <c r="HZL257" s="305"/>
      <c r="HZM257" s="334"/>
      <c r="HZN257" s="307"/>
      <c r="HZO257" s="335"/>
      <c r="HZP257" s="305"/>
      <c r="HZQ257" s="334"/>
      <c r="HZR257" s="307"/>
      <c r="HZS257" s="335"/>
      <c r="HZT257" s="305"/>
      <c r="HZU257" s="334"/>
      <c r="HZV257" s="307"/>
      <c r="HZW257" s="335"/>
      <c r="HZX257" s="305"/>
      <c r="HZY257" s="334"/>
      <c r="HZZ257" s="307"/>
      <c r="IAA257" s="335"/>
      <c r="IAB257" s="305"/>
      <c r="IAC257" s="334"/>
      <c r="IAD257" s="307"/>
      <c r="IAE257" s="335"/>
      <c r="IAF257" s="305"/>
      <c r="IAG257" s="334"/>
      <c r="IAH257" s="307"/>
      <c r="IAI257" s="335"/>
      <c r="IAJ257" s="305"/>
      <c r="IAK257" s="334"/>
      <c r="IAL257" s="307"/>
      <c r="IAM257" s="335"/>
      <c r="IAN257" s="305"/>
      <c r="IAO257" s="334"/>
      <c r="IAP257" s="307"/>
      <c r="IAQ257" s="335"/>
      <c r="IAR257" s="305"/>
      <c r="IAS257" s="334"/>
      <c r="IAT257" s="307"/>
      <c r="IAU257" s="335"/>
      <c r="IAV257" s="305"/>
      <c r="IAW257" s="334"/>
      <c r="IAX257" s="307"/>
      <c r="IAY257" s="335"/>
      <c r="IAZ257" s="305"/>
      <c r="IBA257" s="334"/>
      <c r="IBB257" s="307"/>
      <c r="IBC257" s="335"/>
      <c r="IBD257" s="305"/>
      <c r="IBE257" s="334"/>
      <c r="IBF257" s="307"/>
      <c r="IBG257" s="335"/>
      <c r="IBH257" s="305"/>
      <c r="IBI257" s="334"/>
      <c r="IBJ257" s="307"/>
      <c r="IBK257" s="335"/>
      <c r="IBL257" s="305"/>
      <c r="IBM257" s="334"/>
      <c r="IBN257" s="307"/>
      <c r="IBO257" s="335"/>
      <c r="IBP257" s="305"/>
      <c r="IBQ257" s="334"/>
      <c r="IBR257" s="307"/>
      <c r="IBS257" s="335"/>
      <c r="IBT257" s="305"/>
      <c r="IBU257" s="334"/>
      <c r="IBV257" s="307"/>
      <c r="IBW257" s="335"/>
      <c r="IBX257" s="305"/>
      <c r="IBY257" s="334"/>
      <c r="IBZ257" s="307"/>
      <c r="ICA257" s="335"/>
      <c r="ICB257" s="305"/>
      <c r="ICC257" s="334"/>
      <c r="ICD257" s="307"/>
      <c r="ICE257" s="335"/>
      <c r="ICF257" s="305"/>
      <c r="ICG257" s="334"/>
      <c r="ICH257" s="307"/>
      <c r="ICI257" s="335"/>
      <c r="ICJ257" s="305"/>
      <c r="ICK257" s="334"/>
      <c r="ICL257" s="307"/>
      <c r="ICM257" s="335"/>
      <c r="ICN257" s="305"/>
      <c r="ICO257" s="334"/>
      <c r="ICP257" s="307"/>
      <c r="ICQ257" s="335"/>
      <c r="ICR257" s="305"/>
      <c r="ICS257" s="334"/>
      <c r="ICT257" s="307"/>
      <c r="ICU257" s="335"/>
      <c r="ICV257" s="305"/>
      <c r="ICW257" s="334"/>
      <c r="ICX257" s="307"/>
      <c r="ICY257" s="335"/>
      <c r="ICZ257" s="305"/>
      <c r="IDA257" s="334"/>
      <c r="IDB257" s="307"/>
      <c r="IDC257" s="335"/>
      <c r="IDD257" s="305"/>
      <c r="IDE257" s="334"/>
      <c r="IDF257" s="307"/>
      <c r="IDG257" s="335"/>
      <c r="IDH257" s="305"/>
      <c r="IDI257" s="334"/>
      <c r="IDJ257" s="307"/>
      <c r="IDK257" s="335"/>
      <c r="IDL257" s="305"/>
      <c r="IDM257" s="334"/>
      <c r="IDN257" s="307"/>
      <c r="IDO257" s="335"/>
      <c r="IDP257" s="305"/>
      <c r="IDQ257" s="334"/>
      <c r="IDR257" s="307"/>
      <c r="IDS257" s="335"/>
      <c r="IDT257" s="305"/>
      <c r="IDU257" s="334"/>
      <c r="IDV257" s="307"/>
      <c r="IDW257" s="335"/>
      <c r="IDX257" s="305"/>
      <c r="IDY257" s="334"/>
      <c r="IDZ257" s="307"/>
      <c r="IEA257" s="335"/>
      <c r="IEB257" s="305"/>
      <c r="IEC257" s="334"/>
      <c r="IED257" s="307"/>
      <c r="IEE257" s="335"/>
      <c r="IEF257" s="305"/>
      <c r="IEG257" s="334"/>
      <c r="IEH257" s="307"/>
      <c r="IEI257" s="335"/>
      <c r="IEJ257" s="305"/>
      <c r="IEK257" s="334"/>
      <c r="IEL257" s="307"/>
      <c r="IEM257" s="335"/>
      <c r="IEN257" s="305"/>
      <c r="IEO257" s="334"/>
      <c r="IEP257" s="307"/>
      <c r="IEQ257" s="335"/>
      <c r="IER257" s="305"/>
      <c r="IES257" s="334"/>
      <c r="IET257" s="307"/>
      <c r="IEU257" s="335"/>
      <c r="IEV257" s="305"/>
      <c r="IEW257" s="334"/>
      <c r="IEX257" s="307"/>
      <c r="IEY257" s="335"/>
      <c r="IEZ257" s="305"/>
      <c r="IFA257" s="334"/>
      <c r="IFB257" s="307"/>
      <c r="IFC257" s="335"/>
      <c r="IFD257" s="305"/>
      <c r="IFE257" s="334"/>
      <c r="IFF257" s="307"/>
      <c r="IFG257" s="335"/>
      <c r="IFH257" s="305"/>
      <c r="IFI257" s="334"/>
      <c r="IFJ257" s="307"/>
      <c r="IFK257" s="335"/>
      <c r="IFL257" s="305"/>
      <c r="IFM257" s="334"/>
      <c r="IFN257" s="307"/>
      <c r="IFO257" s="335"/>
      <c r="IFP257" s="305"/>
      <c r="IFQ257" s="334"/>
      <c r="IFR257" s="307"/>
      <c r="IFS257" s="335"/>
      <c r="IFT257" s="305"/>
      <c r="IFU257" s="334"/>
      <c r="IFV257" s="307"/>
      <c r="IFW257" s="335"/>
      <c r="IFX257" s="305"/>
      <c r="IFY257" s="334"/>
      <c r="IFZ257" s="307"/>
      <c r="IGA257" s="335"/>
      <c r="IGB257" s="305"/>
      <c r="IGC257" s="334"/>
      <c r="IGD257" s="307"/>
      <c r="IGE257" s="335"/>
      <c r="IGF257" s="305"/>
      <c r="IGG257" s="334"/>
      <c r="IGH257" s="307"/>
      <c r="IGI257" s="335"/>
      <c r="IGJ257" s="305"/>
      <c r="IGK257" s="334"/>
      <c r="IGL257" s="307"/>
      <c r="IGM257" s="335"/>
      <c r="IGN257" s="305"/>
      <c r="IGO257" s="334"/>
      <c r="IGP257" s="307"/>
      <c r="IGQ257" s="335"/>
      <c r="IGR257" s="305"/>
      <c r="IGS257" s="334"/>
      <c r="IGT257" s="307"/>
      <c r="IGU257" s="335"/>
      <c r="IGV257" s="305"/>
      <c r="IGW257" s="334"/>
      <c r="IGX257" s="307"/>
      <c r="IGY257" s="335"/>
      <c r="IGZ257" s="305"/>
      <c r="IHA257" s="334"/>
      <c r="IHB257" s="307"/>
      <c r="IHC257" s="335"/>
      <c r="IHD257" s="305"/>
      <c r="IHE257" s="334"/>
      <c r="IHF257" s="307"/>
      <c r="IHG257" s="335"/>
      <c r="IHH257" s="305"/>
      <c r="IHI257" s="334"/>
      <c r="IHJ257" s="307"/>
      <c r="IHK257" s="335"/>
      <c r="IHL257" s="305"/>
      <c r="IHM257" s="334"/>
      <c r="IHN257" s="307"/>
      <c r="IHO257" s="335"/>
      <c r="IHP257" s="305"/>
      <c r="IHQ257" s="334"/>
      <c r="IHR257" s="307"/>
      <c r="IHS257" s="335"/>
      <c r="IHT257" s="305"/>
      <c r="IHU257" s="334"/>
      <c r="IHV257" s="307"/>
      <c r="IHW257" s="335"/>
      <c r="IHX257" s="305"/>
      <c r="IHY257" s="334"/>
      <c r="IHZ257" s="307"/>
      <c r="IIA257" s="335"/>
      <c r="IIB257" s="305"/>
      <c r="IIC257" s="334"/>
      <c r="IID257" s="307"/>
      <c r="IIE257" s="335"/>
      <c r="IIF257" s="305"/>
      <c r="IIG257" s="334"/>
      <c r="IIH257" s="307"/>
      <c r="III257" s="335"/>
      <c r="IIJ257" s="305"/>
      <c r="IIK257" s="334"/>
      <c r="IIL257" s="307"/>
      <c r="IIM257" s="335"/>
      <c r="IIN257" s="305"/>
      <c r="IIO257" s="334"/>
      <c r="IIP257" s="307"/>
      <c r="IIQ257" s="335"/>
      <c r="IIR257" s="305"/>
      <c r="IIS257" s="334"/>
      <c r="IIT257" s="307"/>
      <c r="IIU257" s="335"/>
      <c r="IIV257" s="305"/>
      <c r="IIW257" s="334"/>
      <c r="IIX257" s="307"/>
      <c r="IIY257" s="335"/>
      <c r="IIZ257" s="305"/>
      <c r="IJA257" s="334"/>
      <c r="IJB257" s="307"/>
      <c r="IJC257" s="335"/>
      <c r="IJD257" s="305"/>
      <c r="IJE257" s="334"/>
      <c r="IJF257" s="307"/>
      <c r="IJG257" s="335"/>
      <c r="IJH257" s="305"/>
      <c r="IJI257" s="334"/>
      <c r="IJJ257" s="307"/>
      <c r="IJK257" s="335"/>
      <c r="IJL257" s="305"/>
      <c r="IJM257" s="334"/>
      <c r="IJN257" s="307"/>
      <c r="IJO257" s="335"/>
      <c r="IJP257" s="305"/>
      <c r="IJQ257" s="334"/>
      <c r="IJR257" s="307"/>
      <c r="IJS257" s="335"/>
      <c r="IJT257" s="305"/>
      <c r="IJU257" s="334"/>
      <c r="IJV257" s="307"/>
      <c r="IJW257" s="335"/>
      <c r="IJX257" s="305"/>
      <c r="IJY257" s="334"/>
      <c r="IJZ257" s="307"/>
      <c r="IKA257" s="335"/>
      <c r="IKB257" s="305"/>
      <c r="IKC257" s="334"/>
      <c r="IKD257" s="307"/>
      <c r="IKE257" s="335"/>
      <c r="IKF257" s="305"/>
      <c r="IKG257" s="334"/>
      <c r="IKH257" s="307"/>
      <c r="IKI257" s="335"/>
      <c r="IKJ257" s="305"/>
      <c r="IKK257" s="334"/>
      <c r="IKL257" s="307"/>
      <c r="IKM257" s="335"/>
      <c r="IKN257" s="305"/>
      <c r="IKO257" s="334"/>
      <c r="IKP257" s="307"/>
      <c r="IKQ257" s="335"/>
      <c r="IKR257" s="305"/>
      <c r="IKS257" s="334"/>
      <c r="IKT257" s="307"/>
      <c r="IKU257" s="335"/>
      <c r="IKV257" s="305"/>
      <c r="IKW257" s="334"/>
      <c r="IKX257" s="307"/>
      <c r="IKY257" s="335"/>
      <c r="IKZ257" s="305"/>
      <c r="ILA257" s="334"/>
      <c r="ILB257" s="307"/>
      <c r="ILC257" s="335"/>
      <c r="ILD257" s="305"/>
      <c r="ILE257" s="334"/>
      <c r="ILF257" s="307"/>
      <c r="ILG257" s="335"/>
      <c r="ILH257" s="305"/>
      <c r="ILI257" s="334"/>
      <c r="ILJ257" s="307"/>
      <c r="ILK257" s="335"/>
      <c r="ILL257" s="305"/>
      <c r="ILM257" s="334"/>
      <c r="ILN257" s="307"/>
      <c r="ILO257" s="335"/>
      <c r="ILP257" s="305"/>
      <c r="ILQ257" s="334"/>
      <c r="ILR257" s="307"/>
      <c r="ILS257" s="335"/>
      <c r="ILT257" s="305"/>
      <c r="ILU257" s="334"/>
      <c r="ILV257" s="307"/>
      <c r="ILW257" s="335"/>
      <c r="ILX257" s="305"/>
      <c r="ILY257" s="334"/>
      <c r="ILZ257" s="307"/>
      <c r="IMA257" s="335"/>
      <c r="IMB257" s="305"/>
      <c r="IMC257" s="334"/>
      <c r="IMD257" s="307"/>
      <c r="IME257" s="335"/>
      <c r="IMF257" s="305"/>
      <c r="IMG257" s="334"/>
      <c r="IMH257" s="307"/>
      <c r="IMI257" s="335"/>
      <c r="IMJ257" s="305"/>
      <c r="IMK257" s="334"/>
      <c r="IML257" s="307"/>
      <c r="IMM257" s="335"/>
      <c r="IMN257" s="305"/>
      <c r="IMO257" s="334"/>
      <c r="IMP257" s="307"/>
      <c r="IMQ257" s="335"/>
      <c r="IMR257" s="305"/>
      <c r="IMS257" s="334"/>
      <c r="IMT257" s="307"/>
      <c r="IMU257" s="335"/>
      <c r="IMV257" s="305"/>
      <c r="IMW257" s="334"/>
      <c r="IMX257" s="307"/>
      <c r="IMY257" s="335"/>
      <c r="IMZ257" s="305"/>
      <c r="INA257" s="334"/>
      <c r="INB257" s="307"/>
      <c r="INC257" s="335"/>
      <c r="IND257" s="305"/>
      <c r="INE257" s="334"/>
      <c r="INF257" s="307"/>
      <c r="ING257" s="335"/>
      <c r="INH257" s="305"/>
      <c r="INI257" s="334"/>
      <c r="INJ257" s="307"/>
      <c r="INK257" s="335"/>
      <c r="INL257" s="305"/>
      <c r="INM257" s="334"/>
      <c r="INN257" s="307"/>
      <c r="INO257" s="335"/>
      <c r="INP257" s="305"/>
      <c r="INQ257" s="334"/>
      <c r="INR257" s="307"/>
      <c r="INS257" s="335"/>
      <c r="INT257" s="305"/>
      <c r="INU257" s="334"/>
      <c r="INV257" s="307"/>
      <c r="INW257" s="335"/>
      <c r="INX257" s="305"/>
      <c r="INY257" s="334"/>
      <c r="INZ257" s="307"/>
      <c r="IOA257" s="335"/>
      <c r="IOB257" s="305"/>
      <c r="IOC257" s="334"/>
      <c r="IOD257" s="307"/>
      <c r="IOE257" s="335"/>
      <c r="IOF257" s="305"/>
      <c r="IOG257" s="334"/>
      <c r="IOH257" s="307"/>
      <c r="IOI257" s="335"/>
      <c r="IOJ257" s="305"/>
      <c r="IOK257" s="334"/>
      <c r="IOL257" s="307"/>
      <c r="IOM257" s="335"/>
      <c r="ION257" s="305"/>
      <c r="IOO257" s="334"/>
      <c r="IOP257" s="307"/>
      <c r="IOQ257" s="335"/>
      <c r="IOR257" s="305"/>
      <c r="IOS257" s="334"/>
      <c r="IOT257" s="307"/>
      <c r="IOU257" s="335"/>
      <c r="IOV257" s="305"/>
      <c r="IOW257" s="334"/>
      <c r="IOX257" s="307"/>
      <c r="IOY257" s="335"/>
      <c r="IOZ257" s="305"/>
      <c r="IPA257" s="334"/>
      <c r="IPB257" s="307"/>
      <c r="IPC257" s="335"/>
      <c r="IPD257" s="305"/>
      <c r="IPE257" s="334"/>
      <c r="IPF257" s="307"/>
      <c r="IPG257" s="335"/>
      <c r="IPH257" s="305"/>
      <c r="IPI257" s="334"/>
      <c r="IPJ257" s="307"/>
      <c r="IPK257" s="335"/>
      <c r="IPL257" s="305"/>
      <c r="IPM257" s="334"/>
      <c r="IPN257" s="307"/>
      <c r="IPO257" s="335"/>
      <c r="IPP257" s="305"/>
      <c r="IPQ257" s="334"/>
      <c r="IPR257" s="307"/>
      <c r="IPS257" s="335"/>
      <c r="IPT257" s="305"/>
      <c r="IPU257" s="334"/>
      <c r="IPV257" s="307"/>
      <c r="IPW257" s="335"/>
      <c r="IPX257" s="305"/>
      <c r="IPY257" s="334"/>
      <c r="IPZ257" s="307"/>
      <c r="IQA257" s="335"/>
      <c r="IQB257" s="305"/>
      <c r="IQC257" s="334"/>
      <c r="IQD257" s="307"/>
      <c r="IQE257" s="335"/>
      <c r="IQF257" s="305"/>
      <c r="IQG257" s="334"/>
      <c r="IQH257" s="307"/>
      <c r="IQI257" s="335"/>
      <c r="IQJ257" s="305"/>
      <c r="IQK257" s="334"/>
      <c r="IQL257" s="307"/>
      <c r="IQM257" s="335"/>
      <c r="IQN257" s="305"/>
      <c r="IQO257" s="334"/>
      <c r="IQP257" s="307"/>
      <c r="IQQ257" s="335"/>
      <c r="IQR257" s="305"/>
      <c r="IQS257" s="334"/>
      <c r="IQT257" s="307"/>
      <c r="IQU257" s="335"/>
      <c r="IQV257" s="305"/>
      <c r="IQW257" s="334"/>
      <c r="IQX257" s="307"/>
      <c r="IQY257" s="335"/>
      <c r="IQZ257" s="305"/>
      <c r="IRA257" s="334"/>
      <c r="IRB257" s="307"/>
      <c r="IRC257" s="335"/>
      <c r="IRD257" s="305"/>
      <c r="IRE257" s="334"/>
      <c r="IRF257" s="307"/>
      <c r="IRG257" s="335"/>
      <c r="IRH257" s="305"/>
      <c r="IRI257" s="334"/>
      <c r="IRJ257" s="307"/>
      <c r="IRK257" s="335"/>
      <c r="IRL257" s="305"/>
      <c r="IRM257" s="334"/>
      <c r="IRN257" s="307"/>
      <c r="IRO257" s="335"/>
      <c r="IRP257" s="305"/>
      <c r="IRQ257" s="334"/>
      <c r="IRR257" s="307"/>
      <c r="IRS257" s="335"/>
      <c r="IRT257" s="305"/>
      <c r="IRU257" s="334"/>
      <c r="IRV257" s="307"/>
      <c r="IRW257" s="335"/>
      <c r="IRX257" s="305"/>
      <c r="IRY257" s="334"/>
      <c r="IRZ257" s="307"/>
      <c r="ISA257" s="335"/>
      <c r="ISB257" s="305"/>
      <c r="ISC257" s="334"/>
      <c r="ISD257" s="307"/>
      <c r="ISE257" s="335"/>
      <c r="ISF257" s="305"/>
      <c r="ISG257" s="334"/>
      <c r="ISH257" s="307"/>
      <c r="ISI257" s="335"/>
      <c r="ISJ257" s="305"/>
      <c r="ISK257" s="334"/>
      <c r="ISL257" s="307"/>
      <c r="ISM257" s="335"/>
      <c r="ISN257" s="305"/>
      <c r="ISO257" s="334"/>
      <c r="ISP257" s="307"/>
      <c r="ISQ257" s="335"/>
      <c r="ISR257" s="305"/>
      <c r="ISS257" s="334"/>
      <c r="IST257" s="307"/>
      <c r="ISU257" s="335"/>
      <c r="ISV257" s="305"/>
      <c r="ISW257" s="334"/>
      <c r="ISX257" s="307"/>
      <c r="ISY257" s="335"/>
      <c r="ISZ257" s="305"/>
      <c r="ITA257" s="334"/>
      <c r="ITB257" s="307"/>
      <c r="ITC257" s="335"/>
      <c r="ITD257" s="305"/>
      <c r="ITE257" s="334"/>
      <c r="ITF257" s="307"/>
      <c r="ITG257" s="335"/>
      <c r="ITH257" s="305"/>
      <c r="ITI257" s="334"/>
      <c r="ITJ257" s="307"/>
      <c r="ITK257" s="335"/>
      <c r="ITL257" s="305"/>
      <c r="ITM257" s="334"/>
      <c r="ITN257" s="307"/>
      <c r="ITO257" s="335"/>
      <c r="ITP257" s="305"/>
      <c r="ITQ257" s="334"/>
      <c r="ITR257" s="307"/>
      <c r="ITS257" s="335"/>
      <c r="ITT257" s="305"/>
      <c r="ITU257" s="334"/>
      <c r="ITV257" s="307"/>
      <c r="ITW257" s="335"/>
      <c r="ITX257" s="305"/>
      <c r="ITY257" s="334"/>
      <c r="ITZ257" s="307"/>
      <c r="IUA257" s="335"/>
      <c r="IUB257" s="305"/>
      <c r="IUC257" s="334"/>
      <c r="IUD257" s="307"/>
      <c r="IUE257" s="335"/>
      <c r="IUF257" s="305"/>
      <c r="IUG257" s="334"/>
      <c r="IUH257" s="307"/>
      <c r="IUI257" s="335"/>
      <c r="IUJ257" s="305"/>
      <c r="IUK257" s="334"/>
      <c r="IUL257" s="307"/>
      <c r="IUM257" s="335"/>
      <c r="IUN257" s="305"/>
      <c r="IUO257" s="334"/>
      <c r="IUP257" s="307"/>
      <c r="IUQ257" s="335"/>
      <c r="IUR257" s="305"/>
      <c r="IUS257" s="334"/>
      <c r="IUT257" s="307"/>
      <c r="IUU257" s="335"/>
      <c r="IUV257" s="305"/>
      <c r="IUW257" s="334"/>
      <c r="IUX257" s="307"/>
      <c r="IUY257" s="335"/>
      <c r="IUZ257" s="305"/>
      <c r="IVA257" s="334"/>
      <c r="IVB257" s="307"/>
      <c r="IVC257" s="335"/>
      <c r="IVD257" s="305"/>
      <c r="IVE257" s="334"/>
      <c r="IVF257" s="307"/>
      <c r="IVG257" s="335"/>
      <c r="IVH257" s="305"/>
      <c r="IVI257" s="334"/>
      <c r="IVJ257" s="307"/>
      <c r="IVK257" s="335"/>
      <c r="IVL257" s="305"/>
      <c r="IVM257" s="334"/>
      <c r="IVN257" s="307"/>
      <c r="IVO257" s="335"/>
      <c r="IVP257" s="305"/>
      <c r="IVQ257" s="334"/>
      <c r="IVR257" s="307"/>
      <c r="IVS257" s="335"/>
      <c r="IVT257" s="305"/>
      <c r="IVU257" s="334"/>
      <c r="IVV257" s="307"/>
      <c r="IVW257" s="335"/>
      <c r="IVX257" s="305"/>
      <c r="IVY257" s="334"/>
      <c r="IVZ257" s="307"/>
      <c r="IWA257" s="335"/>
      <c r="IWB257" s="305"/>
      <c r="IWC257" s="334"/>
      <c r="IWD257" s="307"/>
      <c r="IWE257" s="335"/>
      <c r="IWF257" s="305"/>
      <c r="IWG257" s="334"/>
      <c r="IWH257" s="307"/>
      <c r="IWI257" s="335"/>
      <c r="IWJ257" s="305"/>
      <c r="IWK257" s="334"/>
      <c r="IWL257" s="307"/>
      <c r="IWM257" s="335"/>
      <c r="IWN257" s="305"/>
      <c r="IWO257" s="334"/>
      <c r="IWP257" s="307"/>
      <c r="IWQ257" s="335"/>
      <c r="IWR257" s="305"/>
      <c r="IWS257" s="334"/>
      <c r="IWT257" s="307"/>
      <c r="IWU257" s="335"/>
      <c r="IWV257" s="305"/>
      <c r="IWW257" s="334"/>
      <c r="IWX257" s="307"/>
      <c r="IWY257" s="335"/>
      <c r="IWZ257" s="305"/>
      <c r="IXA257" s="334"/>
      <c r="IXB257" s="307"/>
      <c r="IXC257" s="335"/>
      <c r="IXD257" s="305"/>
      <c r="IXE257" s="334"/>
      <c r="IXF257" s="307"/>
      <c r="IXG257" s="335"/>
      <c r="IXH257" s="305"/>
      <c r="IXI257" s="334"/>
      <c r="IXJ257" s="307"/>
      <c r="IXK257" s="335"/>
      <c r="IXL257" s="305"/>
      <c r="IXM257" s="334"/>
      <c r="IXN257" s="307"/>
      <c r="IXO257" s="335"/>
      <c r="IXP257" s="305"/>
      <c r="IXQ257" s="334"/>
      <c r="IXR257" s="307"/>
      <c r="IXS257" s="335"/>
      <c r="IXT257" s="305"/>
      <c r="IXU257" s="334"/>
      <c r="IXV257" s="307"/>
      <c r="IXW257" s="335"/>
      <c r="IXX257" s="305"/>
      <c r="IXY257" s="334"/>
      <c r="IXZ257" s="307"/>
      <c r="IYA257" s="335"/>
      <c r="IYB257" s="305"/>
      <c r="IYC257" s="334"/>
      <c r="IYD257" s="307"/>
      <c r="IYE257" s="335"/>
      <c r="IYF257" s="305"/>
      <c r="IYG257" s="334"/>
      <c r="IYH257" s="307"/>
      <c r="IYI257" s="335"/>
      <c r="IYJ257" s="305"/>
      <c r="IYK257" s="334"/>
      <c r="IYL257" s="307"/>
      <c r="IYM257" s="335"/>
      <c r="IYN257" s="305"/>
      <c r="IYO257" s="334"/>
      <c r="IYP257" s="307"/>
      <c r="IYQ257" s="335"/>
      <c r="IYR257" s="305"/>
      <c r="IYS257" s="334"/>
      <c r="IYT257" s="307"/>
      <c r="IYU257" s="335"/>
      <c r="IYV257" s="305"/>
      <c r="IYW257" s="334"/>
      <c r="IYX257" s="307"/>
      <c r="IYY257" s="335"/>
      <c r="IYZ257" s="305"/>
      <c r="IZA257" s="334"/>
      <c r="IZB257" s="307"/>
      <c r="IZC257" s="335"/>
      <c r="IZD257" s="305"/>
      <c r="IZE257" s="334"/>
      <c r="IZF257" s="307"/>
      <c r="IZG257" s="335"/>
      <c r="IZH257" s="305"/>
      <c r="IZI257" s="334"/>
      <c r="IZJ257" s="307"/>
      <c r="IZK257" s="335"/>
      <c r="IZL257" s="305"/>
      <c r="IZM257" s="334"/>
      <c r="IZN257" s="307"/>
      <c r="IZO257" s="335"/>
      <c r="IZP257" s="305"/>
      <c r="IZQ257" s="334"/>
      <c r="IZR257" s="307"/>
      <c r="IZS257" s="335"/>
      <c r="IZT257" s="305"/>
      <c r="IZU257" s="334"/>
      <c r="IZV257" s="307"/>
      <c r="IZW257" s="335"/>
      <c r="IZX257" s="305"/>
      <c r="IZY257" s="334"/>
      <c r="IZZ257" s="307"/>
      <c r="JAA257" s="335"/>
      <c r="JAB257" s="305"/>
      <c r="JAC257" s="334"/>
      <c r="JAD257" s="307"/>
      <c r="JAE257" s="335"/>
      <c r="JAF257" s="305"/>
      <c r="JAG257" s="334"/>
      <c r="JAH257" s="307"/>
      <c r="JAI257" s="335"/>
      <c r="JAJ257" s="305"/>
      <c r="JAK257" s="334"/>
      <c r="JAL257" s="307"/>
      <c r="JAM257" s="335"/>
      <c r="JAN257" s="305"/>
      <c r="JAO257" s="334"/>
      <c r="JAP257" s="307"/>
      <c r="JAQ257" s="335"/>
      <c r="JAR257" s="305"/>
      <c r="JAS257" s="334"/>
      <c r="JAT257" s="307"/>
      <c r="JAU257" s="335"/>
      <c r="JAV257" s="305"/>
      <c r="JAW257" s="334"/>
      <c r="JAX257" s="307"/>
      <c r="JAY257" s="335"/>
      <c r="JAZ257" s="305"/>
      <c r="JBA257" s="334"/>
      <c r="JBB257" s="307"/>
      <c r="JBC257" s="335"/>
      <c r="JBD257" s="305"/>
      <c r="JBE257" s="334"/>
      <c r="JBF257" s="307"/>
      <c r="JBG257" s="335"/>
      <c r="JBH257" s="305"/>
      <c r="JBI257" s="334"/>
      <c r="JBJ257" s="307"/>
      <c r="JBK257" s="335"/>
      <c r="JBL257" s="305"/>
      <c r="JBM257" s="334"/>
      <c r="JBN257" s="307"/>
      <c r="JBO257" s="335"/>
      <c r="JBP257" s="305"/>
      <c r="JBQ257" s="334"/>
      <c r="JBR257" s="307"/>
      <c r="JBS257" s="335"/>
      <c r="JBT257" s="305"/>
      <c r="JBU257" s="334"/>
      <c r="JBV257" s="307"/>
      <c r="JBW257" s="335"/>
      <c r="JBX257" s="305"/>
      <c r="JBY257" s="334"/>
      <c r="JBZ257" s="307"/>
      <c r="JCA257" s="335"/>
      <c r="JCB257" s="305"/>
      <c r="JCC257" s="334"/>
      <c r="JCD257" s="307"/>
      <c r="JCE257" s="335"/>
      <c r="JCF257" s="305"/>
      <c r="JCG257" s="334"/>
      <c r="JCH257" s="307"/>
      <c r="JCI257" s="335"/>
      <c r="JCJ257" s="305"/>
      <c r="JCK257" s="334"/>
      <c r="JCL257" s="307"/>
      <c r="JCM257" s="335"/>
      <c r="JCN257" s="305"/>
      <c r="JCO257" s="334"/>
      <c r="JCP257" s="307"/>
      <c r="JCQ257" s="335"/>
      <c r="JCR257" s="305"/>
      <c r="JCS257" s="334"/>
      <c r="JCT257" s="307"/>
      <c r="JCU257" s="335"/>
      <c r="JCV257" s="305"/>
      <c r="JCW257" s="334"/>
      <c r="JCX257" s="307"/>
      <c r="JCY257" s="335"/>
      <c r="JCZ257" s="305"/>
      <c r="JDA257" s="334"/>
      <c r="JDB257" s="307"/>
      <c r="JDC257" s="335"/>
      <c r="JDD257" s="305"/>
      <c r="JDE257" s="334"/>
      <c r="JDF257" s="307"/>
      <c r="JDG257" s="335"/>
      <c r="JDH257" s="305"/>
      <c r="JDI257" s="334"/>
      <c r="JDJ257" s="307"/>
      <c r="JDK257" s="335"/>
      <c r="JDL257" s="305"/>
      <c r="JDM257" s="334"/>
      <c r="JDN257" s="307"/>
      <c r="JDO257" s="335"/>
      <c r="JDP257" s="305"/>
      <c r="JDQ257" s="334"/>
      <c r="JDR257" s="307"/>
      <c r="JDS257" s="335"/>
      <c r="JDT257" s="305"/>
      <c r="JDU257" s="334"/>
      <c r="JDV257" s="307"/>
      <c r="JDW257" s="335"/>
      <c r="JDX257" s="305"/>
      <c r="JDY257" s="334"/>
      <c r="JDZ257" s="307"/>
      <c r="JEA257" s="335"/>
      <c r="JEB257" s="305"/>
      <c r="JEC257" s="334"/>
      <c r="JED257" s="307"/>
      <c r="JEE257" s="335"/>
      <c r="JEF257" s="305"/>
      <c r="JEG257" s="334"/>
      <c r="JEH257" s="307"/>
      <c r="JEI257" s="335"/>
      <c r="JEJ257" s="305"/>
      <c r="JEK257" s="334"/>
      <c r="JEL257" s="307"/>
      <c r="JEM257" s="335"/>
      <c r="JEN257" s="305"/>
      <c r="JEO257" s="334"/>
      <c r="JEP257" s="307"/>
      <c r="JEQ257" s="335"/>
      <c r="JER257" s="305"/>
      <c r="JES257" s="334"/>
      <c r="JET257" s="307"/>
      <c r="JEU257" s="335"/>
      <c r="JEV257" s="305"/>
      <c r="JEW257" s="334"/>
      <c r="JEX257" s="307"/>
      <c r="JEY257" s="335"/>
      <c r="JEZ257" s="305"/>
      <c r="JFA257" s="334"/>
      <c r="JFB257" s="307"/>
      <c r="JFC257" s="335"/>
      <c r="JFD257" s="305"/>
      <c r="JFE257" s="334"/>
      <c r="JFF257" s="307"/>
      <c r="JFG257" s="335"/>
      <c r="JFH257" s="305"/>
      <c r="JFI257" s="334"/>
      <c r="JFJ257" s="307"/>
      <c r="JFK257" s="335"/>
      <c r="JFL257" s="305"/>
      <c r="JFM257" s="334"/>
      <c r="JFN257" s="307"/>
      <c r="JFO257" s="335"/>
      <c r="JFP257" s="305"/>
      <c r="JFQ257" s="334"/>
      <c r="JFR257" s="307"/>
      <c r="JFS257" s="335"/>
      <c r="JFT257" s="305"/>
      <c r="JFU257" s="334"/>
      <c r="JFV257" s="307"/>
      <c r="JFW257" s="335"/>
      <c r="JFX257" s="305"/>
      <c r="JFY257" s="334"/>
      <c r="JFZ257" s="307"/>
      <c r="JGA257" s="335"/>
      <c r="JGB257" s="305"/>
      <c r="JGC257" s="334"/>
      <c r="JGD257" s="307"/>
      <c r="JGE257" s="335"/>
      <c r="JGF257" s="305"/>
      <c r="JGG257" s="334"/>
      <c r="JGH257" s="307"/>
      <c r="JGI257" s="335"/>
      <c r="JGJ257" s="305"/>
      <c r="JGK257" s="334"/>
      <c r="JGL257" s="307"/>
      <c r="JGM257" s="335"/>
      <c r="JGN257" s="305"/>
      <c r="JGO257" s="334"/>
      <c r="JGP257" s="307"/>
      <c r="JGQ257" s="335"/>
      <c r="JGR257" s="305"/>
      <c r="JGS257" s="334"/>
      <c r="JGT257" s="307"/>
      <c r="JGU257" s="335"/>
      <c r="JGV257" s="305"/>
      <c r="JGW257" s="334"/>
      <c r="JGX257" s="307"/>
      <c r="JGY257" s="335"/>
      <c r="JGZ257" s="305"/>
      <c r="JHA257" s="334"/>
      <c r="JHB257" s="307"/>
      <c r="JHC257" s="335"/>
      <c r="JHD257" s="305"/>
      <c r="JHE257" s="334"/>
      <c r="JHF257" s="307"/>
      <c r="JHG257" s="335"/>
      <c r="JHH257" s="305"/>
      <c r="JHI257" s="334"/>
      <c r="JHJ257" s="307"/>
      <c r="JHK257" s="335"/>
      <c r="JHL257" s="305"/>
      <c r="JHM257" s="334"/>
      <c r="JHN257" s="307"/>
      <c r="JHO257" s="335"/>
      <c r="JHP257" s="305"/>
      <c r="JHQ257" s="334"/>
      <c r="JHR257" s="307"/>
      <c r="JHS257" s="335"/>
      <c r="JHT257" s="305"/>
      <c r="JHU257" s="334"/>
      <c r="JHV257" s="307"/>
      <c r="JHW257" s="335"/>
      <c r="JHX257" s="305"/>
      <c r="JHY257" s="334"/>
      <c r="JHZ257" s="307"/>
      <c r="JIA257" s="335"/>
      <c r="JIB257" s="305"/>
      <c r="JIC257" s="334"/>
      <c r="JID257" s="307"/>
      <c r="JIE257" s="335"/>
      <c r="JIF257" s="305"/>
      <c r="JIG257" s="334"/>
      <c r="JIH257" s="307"/>
      <c r="JII257" s="335"/>
      <c r="JIJ257" s="305"/>
      <c r="JIK257" s="334"/>
      <c r="JIL257" s="307"/>
      <c r="JIM257" s="335"/>
      <c r="JIN257" s="305"/>
      <c r="JIO257" s="334"/>
      <c r="JIP257" s="307"/>
      <c r="JIQ257" s="335"/>
      <c r="JIR257" s="305"/>
      <c r="JIS257" s="334"/>
      <c r="JIT257" s="307"/>
      <c r="JIU257" s="335"/>
      <c r="JIV257" s="305"/>
      <c r="JIW257" s="334"/>
      <c r="JIX257" s="307"/>
      <c r="JIY257" s="335"/>
      <c r="JIZ257" s="305"/>
      <c r="JJA257" s="334"/>
      <c r="JJB257" s="307"/>
      <c r="JJC257" s="335"/>
      <c r="JJD257" s="305"/>
      <c r="JJE257" s="334"/>
      <c r="JJF257" s="307"/>
      <c r="JJG257" s="335"/>
      <c r="JJH257" s="305"/>
      <c r="JJI257" s="334"/>
      <c r="JJJ257" s="307"/>
      <c r="JJK257" s="335"/>
      <c r="JJL257" s="305"/>
      <c r="JJM257" s="334"/>
      <c r="JJN257" s="307"/>
      <c r="JJO257" s="335"/>
      <c r="JJP257" s="305"/>
      <c r="JJQ257" s="334"/>
      <c r="JJR257" s="307"/>
      <c r="JJS257" s="335"/>
      <c r="JJT257" s="305"/>
      <c r="JJU257" s="334"/>
      <c r="JJV257" s="307"/>
      <c r="JJW257" s="335"/>
      <c r="JJX257" s="305"/>
      <c r="JJY257" s="334"/>
      <c r="JJZ257" s="307"/>
      <c r="JKA257" s="335"/>
      <c r="JKB257" s="305"/>
      <c r="JKC257" s="334"/>
      <c r="JKD257" s="307"/>
      <c r="JKE257" s="335"/>
      <c r="JKF257" s="305"/>
      <c r="JKG257" s="334"/>
      <c r="JKH257" s="307"/>
      <c r="JKI257" s="335"/>
      <c r="JKJ257" s="305"/>
      <c r="JKK257" s="334"/>
      <c r="JKL257" s="307"/>
      <c r="JKM257" s="335"/>
      <c r="JKN257" s="305"/>
      <c r="JKO257" s="334"/>
      <c r="JKP257" s="307"/>
      <c r="JKQ257" s="335"/>
      <c r="JKR257" s="305"/>
      <c r="JKS257" s="334"/>
      <c r="JKT257" s="307"/>
      <c r="JKU257" s="335"/>
      <c r="JKV257" s="305"/>
      <c r="JKW257" s="334"/>
      <c r="JKX257" s="307"/>
      <c r="JKY257" s="335"/>
      <c r="JKZ257" s="305"/>
      <c r="JLA257" s="334"/>
      <c r="JLB257" s="307"/>
      <c r="JLC257" s="335"/>
      <c r="JLD257" s="305"/>
      <c r="JLE257" s="334"/>
      <c r="JLF257" s="307"/>
      <c r="JLG257" s="335"/>
      <c r="JLH257" s="305"/>
      <c r="JLI257" s="334"/>
      <c r="JLJ257" s="307"/>
      <c r="JLK257" s="335"/>
      <c r="JLL257" s="305"/>
      <c r="JLM257" s="334"/>
      <c r="JLN257" s="307"/>
      <c r="JLO257" s="335"/>
      <c r="JLP257" s="305"/>
      <c r="JLQ257" s="334"/>
      <c r="JLR257" s="307"/>
      <c r="JLS257" s="335"/>
      <c r="JLT257" s="305"/>
      <c r="JLU257" s="334"/>
      <c r="JLV257" s="307"/>
      <c r="JLW257" s="335"/>
      <c r="JLX257" s="305"/>
      <c r="JLY257" s="334"/>
      <c r="JLZ257" s="307"/>
      <c r="JMA257" s="335"/>
      <c r="JMB257" s="305"/>
      <c r="JMC257" s="334"/>
      <c r="JMD257" s="307"/>
      <c r="JME257" s="335"/>
      <c r="JMF257" s="305"/>
      <c r="JMG257" s="334"/>
      <c r="JMH257" s="307"/>
      <c r="JMI257" s="335"/>
      <c r="JMJ257" s="305"/>
      <c r="JMK257" s="334"/>
      <c r="JML257" s="307"/>
      <c r="JMM257" s="335"/>
      <c r="JMN257" s="305"/>
      <c r="JMO257" s="334"/>
      <c r="JMP257" s="307"/>
      <c r="JMQ257" s="335"/>
      <c r="JMR257" s="305"/>
      <c r="JMS257" s="334"/>
      <c r="JMT257" s="307"/>
      <c r="JMU257" s="335"/>
      <c r="JMV257" s="305"/>
      <c r="JMW257" s="334"/>
      <c r="JMX257" s="307"/>
      <c r="JMY257" s="335"/>
      <c r="JMZ257" s="305"/>
      <c r="JNA257" s="334"/>
      <c r="JNB257" s="307"/>
      <c r="JNC257" s="335"/>
      <c r="JND257" s="305"/>
      <c r="JNE257" s="334"/>
      <c r="JNF257" s="307"/>
      <c r="JNG257" s="335"/>
      <c r="JNH257" s="305"/>
      <c r="JNI257" s="334"/>
      <c r="JNJ257" s="307"/>
      <c r="JNK257" s="335"/>
      <c r="JNL257" s="305"/>
      <c r="JNM257" s="334"/>
      <c r="JNN257" s="307"/>
      <c r="JNO257" s="335"/>
      <c r="JNP257" s="305"/>
      <c r="JNQ257" s="334"/>
      <c r="JNR257" s="307"/>
      <c r="JNS257" s="335"/>
      <c r="JNT257" s="305"/>
      <c r="JNU257" s="334"/>
      <c r="JNV257" s="307"/>
      <c r="JNW257" s="335"/>
      <c r="JNX257" s="305"/>
      <c r="JNY257" s="334"/>
      <c r="JNZ257" s="307"/>
      <c r="JOA257" s="335"/>
      <c r="JOB257" s="305"/>
      <c r="JOC257" s="334"/>
      <c r="JOD257" s="307"/>
      <c r="JOE257" s="335"/>
      <c r="JOF257" s="305"/>
      <c r="JOG257" s="334"/>
      <c r="JOH257" s="307"/>
      <c r="JOI257" s="335"/>
      <c r="JOJ257" s="305"/>
      <c r="JOK257" s="334"/>
      <c r="JOL257" s="307"/>
      <c r="JOM257" s="335"/>
      <c r="JON257" s="305"/>
      <c r="JOO257" s="334"/>
      <c r="JOP257" s="307"/>
      <c r="JOQ257" s="335"/>
      <c r="JOR257" s="305"/>
      <c r="JOS257" s="334"/>
      <c r="JOT257" s="307"/>
      <c r="JOU257" s="335"/>
      <c r="JOV257" s="305"/>
      <c r="JOW257" s="334"/>
      <c r="JOX257" s="307"/>
      <c r="JOY257" s="335"/>
      <c r="JOZ257" s="305"/>
      <c r="JPA257" s="334"/>
      <c r="JPB257" s="307"/>
      <c r="JPC257" s="335"/>
      <c r="JPD257" s="305"/>
      <c r="JPE257" s="334"/>
      <c r="JPF257" s="307"/>
      <c r="JPG257" s="335"/>
      <c r="JPH257" s="305"/>
      <c r="JPI257" s="334"/>
      <c r="JPJ257" s="307"/>
      <c r="JPK257" s="335"/>
      <c r="JPL257" s="305"/>
      <c r="JPM257" s="334"/>
      <c r="JPN257" s="307"/>
      <c r="JPO257" s="335"/>
      <c r="JPP257" s="305"/>
      <c r="JPQ257" s="334"/>
      <c r="JPR257" s="307"/>
      <c r="JPS257" s="335"/>
      <c r="JPT257" s="305"/>
      <c r="JPU257" s="334"/>
      <c r="JPV257" s="307"/>
      <c r="JPW257" s="335"/>
      <c r="JPX257" s="305"/>
      <c r="JPY257" s="334"/>
      <c r="JPZ257" s="307"/>
      <c r="JQA257" s="335"/>
      <c r="JQB257" s="305"/>
      <c r="JQC257" s="334"/>
      <c r="JQD257" s="307"/>
      <c r="JQE257" s="335"/>
      <c r="JQF257" s="305"/>
      <c r="JQG257" s="334"/>
      <c r="JQH257" s="307"/>
      <c r="JQI257" s="335"/>
      <c r="JQJ257" s="305"/>
      <c r="JQK257" s="334"/>
      <c r="JQL257" s="307"/>
      <c r="JQM257" s="335"/>
      <c r="JQN257" s="305"/>
      <c r="JQO257" s="334"/>
      <c r="JQP257" s="307"/>
      <c r="JQQ257" s="335"/>
      <c r="JQR257" s="305"/>
      <c r="JQS257" s="334"/>
      <c r="JQT257" s="307"/>
      <c r="JQU257" s="335"/>
      <c r="JQV257" s="305"/>
      <c r="JQW257" s="334"/>
      <c r="JQX257" s="307"/>
      <c r="JQY257" s="335"/>
      <c r="JQZ257" s="305"/>
      <c r="JRA257" s="334"/>
      <c r="JRB257" s="307"/>
      <c r="JRC257" s="335"/>
      <c r="JRD257" s="305"/>
      <c r="JRE257" s="334"/>
      <c r="JRF257" s="307"/>
      <c r="JRG257" s="335"/>
      <c r="JRH257" s="305"/>
      <c r="JRI257" s="334"/>
      <c r="JRJ257" s="307"/>
      <c r="JRK257" s="335"/>
      <c r="JRL257" s="305"/>
      <c r="JRM257" s="334"/>
      <c r="JRN257" s="307"/>
      <c r="JRO257" s="335"/>
      <c r="JRP257" s="305"/>
      <c r="JRQ257" s="334"/>
      <c r="JRR257" s="307"/>
      <c r="JRS257" s="335"/>
      <c r="JRT257" s="305"/>
      <c r="JRU257" s="334"/>
      <c r="JRV257" s="307"/>
      <c r="JRW257" s="335"/>
      <c r="JRX257" s="305"/>
      <c r="JRY257" s="334"/>
      <c r="JRZ257" s="307"/>
      <c r="JSA257" s="335"/>
      <c r="JSB257" s="305"/>
      <c r="JSC257" s="334"/>
      <c r="JSD257" s="307"/>
      <c r="JSE257" s="335"/>
      <c r="JSF257" s="305"/>
      <c r="JSG257" s="334"/>
      <c r="JSH257" s="307"/>
      <c r="JSI257" s="335"/>
      <c r="JSJ257" s="305"/>
      <c r="JSK257" s="334"/>
      <c r="JSL257" s="307"/>
      <c r="JSM257" s="335"/>
      <c r="JSN257" s="305"/>
      <c r="JSO257" s="334"/>
      <c r="JSP257" s="307"/>
      <c r="JSQ257" s="335"/>
      <c r="JSR257" s="305"/>
      <c r="JSS257" s="334"/>
      <c r="JST257" s="307"/>
      <c r="JSU257" s="335"/>
      <c r="JSV257" s="305"/>
      <c r="JSW257" s="334"/>
      <c r="JSX257" s="307"/>
      <c r="JSY257" s="335"/>
      <c r="JSZ257" s="305"/>
      <c r="JTA257" s="334"/>
      <c r="JTB257" s="307"/>
      <c r="JTC257" s="335"/>
      <c r="JTD257" s="305"/>
      <c r="JTE257" s="334"/>
      <c r="JTF257" s="307"/>
      <c r="JTG257" s="335"/>
      <c r="JTH257" s="305"/>
      <c r="JTI257" s="334"/>
      <c r="JTJ257" s="307"/>
      <c r="JTK257" s="335"/>
      <c r="JTL257" s="305"/>
      <c r="JTM257" s="334"/>
      <c r="JTN257" s="307"/>
      <c r="JTO257" s="335"/>
      <c r="JTP257" s="305"/>
      <c r="JTQ257" s="334"/>
      <c r="JTR257" s="307"/>
      <c r="JTS257" s="335"/>
      <c r="JTT257" s="305"/>
      <c r="JTU257" s="334"/>
      <c r="JTV257" s="307"/>
      <c r="JTW257" s="335"/>
      <c r="JTX257" s="305"/>
      <c r="JTY257" s="334"/>
      <c r="JTZ257" s="307"/>
      <c r="JUA257" s="335"/>
      <c r="JUB257" s="305"/>
      <c r="JUC257" s="334"/>
      <c r="JUD257" s="307"/>
      <c r="JUE257" s="335"/>
      <c r="JUF257" s="305"/>
      <c r="JUG257" s="334"/>
      <c r="JUH257" s="307"/>
      <c r="JUI257" s="335"/>
      <c r="JUJ257" s="305"/>
      <c r="JUK257" s="334"/>
      <c r="JUL257" s="307"/>
      <c r="JUM257" s="335"/>
      <c r="JUN257" s="305"/>
      <c r="JUO257" s="334"/>
      <c r="JUP257" s="307"/>
      <c r="JUQ257" s="335"/>
      <c r="JUR257" s="305"/>
      <c r="JUS257" s="334"/>
      <c r="JUT257" s="307"/>
      <c r="JUU257" s="335"/>
      <c r="JUV257" s="305"/>
      <c r="JUW257" s="334"/>
      <c r="JUX257" s="307"/>
      <c r="JUY257" s="335"/>
      <c r="JUZ257" s="305"/>
      <c r="JVA257" s="334"/>
      <c r="JVB257" s="307"/>
      <c r="JVC257" s="335"/>
      <c r="JVD257" s="305"/>
      <c r="JVE257" s="334"/>
      <c r="JVF257" s="307"/>
      <c r="JVG257" s="335"/>
      <c r="JVH257" s="305"/>
      <c r="JVI257" s="334"/>
      <c r="JVJ257" s="307"/>
      <c r="JVK257" s="335"/>
      <c r="JVL257" s="305"/>
      <c r="JVM257" s="334"/>
      <c r="JVN257" s="307"/>
      <c r="JVO257" s="335"/>
      <c r="JVP257" s="305"/>
      <c r="JVQ257" s="334"/>
      <c r="JVR257" s="307"/>
      <c r="JVS257" s="335"/>
      <c r="JVT257" s="305"/>
      <c r="JVU257" s="334"/>
      <c r="JVV257" s="307"/>
      <c r="JVW257" s="335"/>
      <c r="JVX257" s="305"/>
      <c r="JVY257" s="334"/>
      <c r="JVZ257" s="307"/>
      <c r="JWA257" s="335"/>
      <c r="JWB257" s="305"/>
      <c r="JWC257" s="334"/>
      <c r="JWD257" s="307"/>
      <c r="JWE257" s="335"/>
      <c r="JWF257" s="305"/>
      <c r="JWG257" s="334"/>
      <c r="JWH257" s="307"/>
      <c r="JWI257" s="335"/>
      <c r="JWJ257" s="305"/>
      <c r="JWK257" s="334"/>
      <c r="JWL257" s="307"/>
      <c r="JWM257" s="335"/>
      <c r="JWN257" s="305"/>
      <c r="JWO257" s="334"/>
      <c r="JWP257" s="307"/>
      <c r="JWQ257" s="335"/>
      <c r="JWR257" s="305"/>
      <c r="JWS257" s="334"/>
      <c r="JWT257" s="307"/>
      <c r="JWU257" s="335"/>
      <c r="JWV257" s="305"/>
      <c r="JWW257" s="334"/>
      <c r="JWX257" s="307"/>
      <c r="JWY257" s="335"/>
      <c r="JWZ257" s="305"/>
      <c r="JXA257" s="334"/>
      <c r="JXB257" s="307"/>
      <c r="JXC257" s="335"/>
      <c r="JXD257" s="305"/>
      <c r="JXE257" s="334"/>
      <c r="JXF257" s="307"/>
      <c r="JXG257" s="335"/>
      <c r="JXH257" s="305"/>
      <c r="JXI257" s="334"/>
      <c r="JXJ257" s="307"/>
      <c r="JXK257" s="335"/>
      <c r="JXL257" s="305"/>
      <c r="JXM257" s="334"/>
      <c r="JXN257" s="307"/>
      <c r="JXO257" s="335"/>
      <c r="JXP257" s="305"/>
      <c r="JXQ257" s="334"/>
      <c r="JXR257" s="307"/>
      <c r="JXS257" s="335"/>
      <c r="JXT257" s="305"/>
      <c r="JXU257" s="334"/>
      <c r="JXV257" s="307"/>
      <c r="JXW257" s="335"/>
      <c r="JXX257" s="305"/>
      <c r="JXY257" s="334"/>
      <c r="JXZ257" s="307"/>
      <c r="JYA257" s="335"/>
      <c r="JYB257" s="305"/>
      <c r="JYC257" s="334"/>
      <c r="JYD257" s="307"/>
      <c r="JYE257" s="335"/>
      <c r="JYF257" s="305"/>
      <c r="JYG257" s="334"/>
      <c r="JYH257" s="307"/>
      <c r="JYI257" s="335"/>
      <c r="JYJ257" s="305"/>
      <c r="JYK257" s="334"/>
      <c r="JYL257" s="307"/>
      <c r="JYM257" s="335"/>
      <c r="JYN257" s="305"/>
      <c r="JYO257" s="334"/>
      <c r="JYP257" s="307"/>
      <c r="JYQ257" s="335"/>
      <c r="JYR257" s="305"/>
      <c r="JYS257" s="334"/>
      <c r="JYT257" s="307"/>
      <c r="JYU257" s="335"/>
      <c r="JYV257" s="305"/>
      <c r="JYW257" s="334"/>
      <c r="JYX257" s="307"/>
      <c r="JYY257" s="335"/>
      <c r="JYZ257" s="305"/>
      <c r="JZA257" s="334"/>
      <c r="JZB257" s="307"/>
      <c r="JZC257" s="335"/>
      <c r="JZD257" s="305"/>
      <c r="JZE257" s="334"/>
      <c r="JZF257" s="307"/>
      <c r="JZG257" s="335"/>
      <c r="JZH257" s="305"/>
      <c r="JZI257" s="334"/>
      <c r="JZJ257" s="307"/>
      <c r="JZK257" s="335"/>
      <c r="JZL257" s="305"/>
      <c r="JZM257" s="334"/>
      <c r="JZN257" s="307"/>
      <c r="JZO257" s="335"/>
      <c r="JZP257" s="305"/>
      <c r="JZQ257" s="334"/>
      <c r="JZR257" s="307"/>
      <c r="JZS257" s="335"/>
      <c r="JZT257" s="305"/>
      <c r="JZU257" s="334"/>
      <c r="JZV257" s="307"/>
      <c r="JZW257" s="335"/>
      <c r="JZX257" s="305"/>
      <c r="JZY257" s="334"/>
      <c r="JZZ257" s="307"/>
      <c r="KAA257" s="335"/>
      <c r="KAB257" s="305"/>
      <c r="KAC257" s="334"/>
      <c r="KAD257" s="307"/>
      <c r="KAE257" s="335"/>
      <c r="KAF257" s="305"/>
      <c r="KAG257" s="334"/>
      <c r="KAH257" s="307"/>
      <c r="KAI257" s="335"/>
      <c r="KAJ257" s="305"/>
      <c r="KAK257" s="334"/>
      <c r="KAL257" s="307"/>
      <c r="KAM257" s="335"/>
      <c r="KAN257" s="305"/>
      <c r="KAO257" s="334"/>
      <c r="KAP257" s="307"/>
      <c r="KAQ257" s="335"/>
      <c r="KAR257" s="305"/>
      <c r="KAS257" s="334"/>
      <c r="KAT257" s="307"/>
      <c r="KAU257" s="335"/>
      <c r="KAV257" s="305"/>
      <c r="KAW257" s="334"/>
      <c r="KAX257" s="307"/>
      <c r="KAY257" s="335"/>
      <c r="KAZ257" s="305"/>
      <c r="KBA257" s="334"/>
      <c r="KBB257" s="307"/>
      <c r="KBC257" s="335"/>
      <c r="KBD257" s="305"/>
      <c r="KBE257" s="334"/>
      <c r="KBF257" s="307"/>
      <c r="KBG257" s="335"/>
      <c r="KBH257" s="305"/>
      <c r="KBI257" s="334"/>
      <c r="KBJ257" s="307"/>
      <c r="KBK257" s="335"/>
      <c r="KBL257" s="305"/>
      <c r="KBM257" s="334"/>
      <c r="KBN257" s="307"/>
      <c r="KBO257" s="335"/>
      <c r="KBP257" s="305"/>
      <c r="KBQ257" s="334"/>
      <c r="KBR257" s="307"/>
      <c r="KBS257" s="335"/>
      <c r="KBT257" s="305"/>
      <c r="KBU257" s="334"/>
      <c r="KBV257" s="307"/>
      <c r="KBW257" s="335"/>
      <c r="KBX257" s="305"/>
      <c r="KBY257" s="334"/>
      <c r="KBZ257" s="307"/>
      <c r="KCA257" s="335"/>
      <c r="KCB257" s="305"/>
      <c r="KCC257" s="334"/>
      <c r="KCD257" s="307"/>
      <c r="KCE257" s="335"/>
      <c r="KCF257" s="305"/>
      <c r="KCG257" s="334"/>
      <c r="KCH257" s="307"/>
      <c r="KCI257" s="335"/>
      <c r="KCJ257" s="305"/>
      <c r="KCK257" s="334"/>
      <c r="KCL257" s="307"/>
      <c r="KCM257" s="335"/>
      <c r="KCN257" s="305"/>
      <c r="KCO257" s="334"/>
      <c r="KCP257" s="307"/>
      <c r="KCQ257" s="335"/>
      <c r="KCR257" s="305"/>
      <c r="KCS257" s="334"/>
      <c r="KCT257" s="307"/>
      <c r="KCU257" s="335"/>
      <c r="KCV257" s="305"/>
      <c r="KCW257" s="334"/>
      <c r="KCX257" s="307"/>
      <c r="KCY257" s="335"/>
      <c r="KCZ257" s="305"/>
      <c r="KDA257" s="334"/>
      <c r="KDB257" s="307"/>
      <c r="KDC257" s="335"/>
      <c r="KDD257" s="305"/>
      <c r="KDE257" s="334"/>
      <c r="KDF257" s="307"/>
      <c r="KDG257" s="335"/>
      <c r="KDH257" s="305"/>
      <c r="KDI257" s="334"/>
      <c r="KDJ257" s="307"/>
      <c r="KDK257" s="335"/>
      <c r="KDL257" s="305"/>
      <c r="KDM257" s="334"/>
      <c r="KDN257" s="307"/>
      <c r="KDO257" s="335"/>
      <c r="KDP257" s="305"/>
      <c r="KDQ257" s="334"/>
      <c r="KDR257" s="307"/>
      <c r="KDS257" s="335"/>
      <c r="KDT257" s="305"/>
      <c r="KDU257" s="334"/>
      <c r="KDV257" s="307"/>
      <c r="KDW257" s="335"/>
      <c r="KDX257" s="305"/>
      <c r="KDY257" s="334"/>
      <c r="KDZ257" s="307"/>
      <c r="KEA257" s="335"/>
      <c r="KEB257" s="305"/>
      <c r="KEC257" s="334"/>
      <c r="KED257" s="307"/>
      <c r="KEE257" s="335"/>
      <c r="KEF257" s="305"/>
      <c r="KEG257" s="334"/>
      <c r="KEH257" s="307"/>
      <c r="KEI257" s="335"/>
      <c r="KEJ257" s="305"/>
      <c r="KEK257" s="334"/>
      <c r="KEL257" s="307"/>
      <c r="KEM257" s="335"/>
      <c r="KEN257" s="305"/>
      <c r="KEO257" s="334"/>
      <c r="KEP257" s="307"/>
      <c r="KEQ257" s="335"/>
      <c r="KER257" s="305"/>
      <c r="KES257" s="334"/>
      <c r="KET257" s="307"/>
      <c r="KEU257" s="335"/>
      <c r="KEV257" s="305"/>
      <c r="KEW257" s="334"/>
      <c r="KEX257" s="307"/>
      <c r="KEY257" s="335"/>
      <c r="KEZ257" s="305"/>
      <c r="KFA257" s="334"/>
      <c r="KFB257" s="307"/>
      <c r="KFC257" s="335"/>
      <c r="KFD257" s="305"/>
      <c r="KFE257" s="334"/>
      <c r="KFF257" s="307"/>
      <c r="KFG257" s="335"/>
      <c r="KFH257" s="305"/>
      <c r="KFI257" s="334"/>
      <c r="KFJ257" s="307"/>
      <c r="KFK257" s="335"/>
      <c r="KFL257" s="305"/>
      <c r="KFM257" s="334"/>
      <c r="KFN257" s="307"/>
      <c r="KFO257" s="335"/>
      <c r="KFP257" s="305"/>
      <c r="KFQ257" s="334"/>
      <c r="KFR257" s="307"/>
      <c r="KFS257" s="335"/>
      <c r="KFT257" s="305"/>
      <c r="KFU257" s="334"/>
      <c r="KFV257" s="307"/>
      <c r="KFW257" s="335"/>
      <c r="KFX257" s="305"/>
      <c r="KFY257" s="334"/>
      <c r="KFZ257" s="307"/>
      <c r="KGA257" s="335"/>
      <c r="KGB257" s="305"/>
      <c r="KGC257" s="334"/>
      <c r="KGD257" s="307"/>
      <c r="KGE257" s="335"/>
      <c r="KGF257" s="305"/>
      <c r="KGG257" s="334"/>
      <c r="KGH257" s="307"/>
      <c r="KGI257" s="335"/>
      <c r="KGJ257" s="305"/>
      <c r="KGK257" s="334"/>
      <c r="KGL257" s="307"/>
      <c r="KGM257" s="335"/>
      <c r="KGN257" s="305"/>
      <c r="KGO257" s="334"/>
      <c r="KGP257" s="307"/>
      <c r="KGQ257" s="335"/>
      <c r="KGR257" s="305"/>
      <c r="KGS257" s="334"/>
      <c r="KGT257" s="307"/>
      <c r="KGU257" s="335"/>
      <c r="KGV257" s="305"/>
      <c r="KGW257" s="334"/>
      <c r="KGX257" s="307"/>
      <c r="KGY257" s="335"/>
      <c r="KGZ257" s="305"/>
      <c r="KHA257" s="334"/>
      <c r="KHB257" s="307"/>
      <c r="KHC257" s="335"/>
      <c r="KHD257" s="305"/>
      <c r="KHE257" s="334"/>
      <c r="KHF257" s="307"/>
      <c r="KHG257" s="335"/>
      <c r="KHH257" s="305"/>
      <c r="KHI257" s="334"/>
      <c r="KHJ257" s="307"/>
      <c r="KHK257" s="335"/>
      <c r="KHL257" s="305"/>
      <c r="KHM257" s="334"/>
      <c r="KHN257" s="307"/>
      <c r="KHO257" s="335"/>
      <c r="KHP257" s="305"/>
      <c r="KHQ257" s="334"/>
      <c r="KHR257" s="307"/>
      <c r="KHS257" s="335"/>
      <c r="KHT257" s="305"/>
      <c r="KHU257" s="334"/>
      <c r="KHV257" s="307"/>
      <c r="KHW257" s="335"/>
      <c r="KHX257" s="305"/>
      <c r="KHY257" s="334"/>
      <c r="KHZ257" s="307"/>
      <c r="KIA257" s="335"/>
      <c r="KIB257" s="305"/>
      <c r="KIC257" s="334"/>
      <c r="KID257" s="307"/>
      <c r="KIE257" s="335"/>
      <c r="KIF257" s="305"/>
      <c r="KIG257" s="334"/>
      <c r="KIH257" s="307"/>
      <c r="KII257" s="335"/>
      <c r="KIJ257" s="305"/>
      <c r="KIK257" s="334"/>
      <c r="KIL257" s="307"/>
      <c r="KIM257" s="335"/>
      <c r="KIN257" s="305"/>
      <c r="KIO257" s="334"/>
      <c r="KIP257" s="307"/>
      <c r="KIQ257" s="335"/>
      <c r="KIR257" s="305"/>
      <c r="KIS257" s="334"/>
      <c r="KIT257" s="307"/>
      <c r="KIU257" s="335"/>
      <c r="KIV257" s="305"/>
      <c r="KIW257" s="334"/>
      <c r="KIX257" s="307"/>
      <c r="KIY257" s="335"/>
      <c r="KIZ257" s="305"/>
      <c r="KJA257" s="334"/>
      <c r="KJB257" s="307"/>
      <c r="KJC257" s="335"/>
      <c r="KJD257" s="305"/>
      <c r="KJE257" s="334"/>
      <c r="KJF257" s="307"/>
      <c r="KJG257" s="335"/>
      <c r="KJH257" s="305"/>
      <c r="KJI257" s="334"/>
      <c r="KJJ257" s="307"/>
      <c r="KJK257" s="335"/>
      <c r="KJL257" s="305"/>
      <c r="KJM257" s="334"/>
      <c r="KJN257" s="307"/>
      <c r="KJO257" s="335"/>
      <c r="KJP257" s="305"/>
      <c r="KJQ257" s="334"/>
      <c r="KJR257" s="307"/>
      <c r="KJS257" s="335"/>
      <c r="KJT257" s="305"/>
      <c r="KJU257" s="334"/>
      <c r="KJV257" s="307"/>
      <c r="KJW257" s="335"/>
      <c r="KJX257" s="305"/>
      <c r="KJY257" s="334"/>
      <c r="KJZ257" s="307"/>
      <c r="KKA257" s="335"/>
      <c r="KKB257" s="305"/>
      <c r="KKC257" s="334"/>
      <c r="KKD257" s="307"/>
      <c r="KKE257" s="335"/>
      <c r="KKF257" s="305"/>
      <c r="KKG257" s="334"/>
      <c r="KKH257" s="307"/>
      <c r="KKI257" s="335"/>
      <c r="KKJ257" s="305"/>
      <c r="KKK257" s="334"/>
      <c r="KKL257" s="307"/>
      <c r="KKM257" s="335"/>
      <c r="KKN257" s="305"/>
      <c r="KKO257" s="334"/>
      <c r="KKP257" s="307"/>
      <c r="KKQ257" s="335"/>
      <c r="KKR257" s="305"/>
      <c r="KKS257" s="334"/>
      <c r="KKT257" s="307"/>
      <c r="KKU257" s="335"/>
      <c r="KKV257" s="305"/>
      <c r="KKW257" s="334"/>
      <c r="KKX257" s="307"/>
      <c r="KKY257" s="335"/>
      <c r="KKZ257" s="305"/>
      <c r="KLA257" s="334"/>
      <c r="KLB257" s="307"/>
      <c r="KLC257" s="335"/>
      <c r="KLD257" s="305"/>
      <c r="KLE257" s="334"/>
      <c r="KLF257" s="307"/>
      <c r="KLG257" s="335"/>
      <c r="KLH257" s="305"/>
      <c r="KLI257" s="334"/>
      <c r="KLJ257" s="307"/>
      <c r="KLK257" s="335"/>
      <c r="KLL257" s="305"/>
      <c r="KLM257" s="334"/>
      <c r="KLN257" s="307"/>
      <c r="KLO257" s="335"/>
      <c r="KLP257" s="305"/>
      <c r="KLQ257" s="334"/>
      <c r="KLR257" s="307"/>
      <c r="KLS257" s="335"/>
      <c r="KLT257" s="305"/>
      <c r="KLU257" s="334"/>
      <c r="KLV257" s="307"/>
      <c r="KLW257" s="335"/>
      <c r="KLX257" s="305"/>
      <c r="KLY257" s="334"/>
      <c r="KLZ257" s="307"/>
      <c r="KMA257" s="335"/>
      <c r="KMB257" s="305"/>
      <c r="KMC257" s="334"/>
      <c r="KMD257" s="307"/>
      <c r="KME257" s="335"/>
      <c r="KMF257" s="305"/>
      <c r="KMG257" s="334"/>
      <c r="KMH257" s="307"/>
      <c r="KMI257" s="335"/>
      <c r="KMJ257" s="305"/>
      <c r="KMK257" s="334"/>
      <c r="KML257" s="307"/>
      <c r="KMM257" s="335"/>
      <c r="KMN257" s="305"/>
      <c r="KMO257" s="334"/>
      <c r="KMP257" s="307"/>
      <c r="KMQ257" s="335"/>
      <c r="KMR257" s="305"/>
      <c r="KMS257" s="334"/>
      <c r="KMT257" s="307"/>
      <c r="KMU257" s="335"/>
      <c r="KMV257" s="305"/>
      <c r="KMW257" s="334"/>
      <c r="KMX257" s="307"/>
      <c r="KMY257" s="335"/>
      <c r="KMZ257" s="305"/>
      <c r="KNA257" s="334"/>
      <c r="KNB257" s="307"/>
      <c r="KNC257" s="335"/>
      <c r="KND257" s="305"/>
      <c r="KNE257" s="334"/>
      <c r="KNF257" s="307"/>
      <c r="KNG257" s="335"/>
      <c r="KNH257" s="305"/>
      <c r="KNI257" s="334"/>
      <c r="KNJ257" s="307"/>
      <c r="KNK257" s="335"/>
      <c r="KNL257" s="305"/>
      <c r="KNM257" s="334"/>
      <c r="KNN257" s="307"/>
      <c r="KNO257" s="335"/>
      <c r="KNP257" s="305"/>
      <c r="KNQ257" s="334"/>
      <c r="KNR257" s="307"/>
      <c r="KNS257" s="335"/>
      <c r="KNT257" s="305"/>
      <c r="KNU257" s="334"/>
      <c r="KNV257" s="307"/>
      <c r="KNW257" s="335"/>
      <c r="KNX257" s="305"/>
      <c r="KNY257" s="334"/>
      <c r="KNZ257" s="307"/>
      <c r="KOA257" s="335"/>
      <c r="KOB257" s="305"/>
      <c r="KOC257" s="334"/>
      <c r="KOD257" s="307"/>
      <c r="KOE257" s="335"/>
      <c r="KOF257" s="305"/>
      <c r="KOG257" s="334"/>
      <c r="KOH257" s="307"/>
      <c r="KOI257" s="335"/>
      <c r="KOJ257" s="305"/>
      <c r="KOK257" s="334"/>
      <c r="KOL257" s="307"/>
      <c r="KOM257" s="335"/>
      <c r="KON257" s="305"/>
      <c r="KOO257" s="334"/>
      <c r="KOP257" s="307"/>
      <c r="KOQ257" s="335"/>
      <c r="KOR257" s="305"/>
      <c r="KOS257" s="334"/>
      <c r="KOT257" s="307"/>
      <c r="KOU257" s="335"/>
      <c r="KOV257" s="305"/>
      <c r="KOW257" s="334"/>
      <c r="KOX257" s="307"/>
      <c r="KOY257" s="335"/>
      <c r="KOZ257" s="305"/>
      <c r="KPA257" s="334"/>
      <c r="KPB257" s="307"/>
      <c r="KPC257" s="335"/>
      <c r="KPD257" s="305"/>
      <c r="KPE257" s="334"/>
      <c r="KPF257" s="307"/>
      <c r="KPG257" s="335"/>
      <c r="KPH257" s="305"/>
      <c r="KPI257" s="334"/>
      <c r="KPJ257" s="307"/>
      <c r="KPK257" s="335"/>
      <c r="KPL257" s="305"/>
      <c r="KPM257" s="334"/>
      <c r="KPN257" s="307"/>
      <c r="KPO257" s="335"/>
      <c r="KPP257" s="305"/>
      <c r="KPQ257" s="334"/>
      <c r="KPR257" s="307"/>
      <c r="KPS257" s="335"/>
      <c r="KPT257" s="305"/>
      <c r="KPU257" s="334"/>
      <c r="KPV257" s="307"/>
      <c r="KPW257" s="335"/>
      <c r="KPX257" s="305"/>
      <c r="KPY257" s="334"/>
      <c r="KPZ257" s="307"/>
      <c r="KQA257" s="335"/>
      <c r="KQB257" s="305"/>
      <c r="KQC257" s="334"/>
      <c r="KQD257" s="307"/>
      <c r="KQE257" s="335"/>
      <c r="KQF257" s="305"/>
      <c r="KQG257" s="334"/>
      <c r="KQH257" s="307"/>
      <c r="KQI257" s="335"/>
      <c r="KQJ257" s="305"/>
      <c r="KQK257" s="334"/>
      <c r="KQL257" s="307"/>
      <c r="KQM257" s="335"/>
      <c r="KQN257" s="305"/>
      <c r="KQO257" s="334"/>
      <c r="KQP257" s="307"/>
      <c r="KQQ257" s="335"/>
      <c r="KQR257" s="305"/>
      <c r="KQS257" s="334"/>
      <c r="KQT257" s="307"/>
      <c r="KQU257" s="335"/>
      <c r="KQV257" s="305"/>
      <c r="KQW257" s="334"/>
      <c r="KQX257" s="307"/>
      <c r="KQY257" s="335"/>
      <c r="KQZ257" s="305"/>
      <c r="KRA257" s="334"/>
      <c r="KRB257" s="307"/>
      <c r="KRC257" s="335"/>
      <c r="KRD257" s="305"/>
      <c r="KRE257" s="334"/>
      <c r="KRF257" s="307"/>
      <c r="KRG257" s="335"/>
      <c r="KRH257" s="305"/>
      <c r="KRI257" s="334"/>
      <c r="KRJ257" s="307"/>
      <c r="KRK257" s="335"/>
      <c r="KRL257" s="305"/>
      <c r="KRM257" s="334"/>
      <c r="KRN257" s="307"/>
      <c r="KRO257" s="335"/>
      <c r="KRP257" s="305"/>
      <c r="KRQ257" s="334"/>
      <c r="KRR257" s="307"/>
      <c r="KRS257" s="335"/>
      <c r="KRT257" s="305"/>
      <c r="KRU257" s="334"/>
      <c r="KRV257" s="307"/>
      <c r="KRW257" s="335"/>
      <c r="KRX257" s="305"/>
      <c r="KRY257" s="334"/>
      <c r="KRZ257" s="307"/>
      <c r="KSA257" s="335"/>
      <c r="KSB257" s="305"/>
      <c r="KSC257" s="334"/>
      <c r="KSD257" s="307"/>
      <c r="KSE257" s="335"/>
      <c r="KSF257" s="305"/>
      <c r="KSG257" s="334"/>
      <c r="KSH257" s="307"/>
      <c r="KSI257" s="335"/>
      <c r="KSJ257" s="305"/>
      <c r="KSK257" s="334"/>
      <c r="KSL257" s="307"/>
      <c r="KSM257" s="335"/>
      <c r="KSN257" s="305"/>
      <c r="KSO257" s="334"/>
      <c r="KSP257" s="307"/>
      <c r="KSQ257" s="335"/>
      <c r="KSR257" s="305"/>
      <c r="KSS257" s="334"/>
      <c r="KST257" s="307"/>
      <c r="KSU257" s="335"/>
      <c r="KSV257" s="305"/>
      <c r="KSW257" s="334"/>
      <c r="KSX257" s="307"/>
      <c r="KSY257" s="335"/>
      <c r="KSZ257" s="305"/>
      <c r="KTA257" s="334"/>
      <c r="KTB257" s="307"/>
      <c r="KTC257" s="335"/>
      <c r="KTD257" s="305"/>
      <c r="KTE257" s="334"/>
      <c r="KTF257" s="307"/>
      <c r="KTG257" s="335"/>
      <c r="KTH257" s="305"/>
      <c r="KTI257" s="334"/>
      <c r="KTJ257" s="307"/>
      <c r="KTK257" s="335"/>
      <c r="KTL257" s="305"/>
      <c r="KTM257" s="334"/>
      <c r="KTN257" s="307"/>
      <c r="KTO257" s="335"/>
      <c r="KTP257" s="305"/>
      <c r="KTQ257" s="334"/>
      <c r="KTR257" s="307"/>
      <c r="KTS257" s="335"/>
      <c r="KTT257" s="305"/>
      <c r="KTU257" s="334"/>
      <c r="KTV257" s="307"/>
      <c r="KTW257" s="335"/>
      <c r="KTX257" s="305"/>
      <c r="KTY257" s="334"/>
      <c r="KTZ257" s="307"/>
      <c r="KUA257" s="335"/>
      <c r="KUB257" s="305"/>
      <c r="KUC257" s="334"/>
      <c r="KUD257" s="307"/>
      <c r="KUE257" s="335"/>
      <c r="KUF257" s="305"/>
      <c r="KUG257" s="334"/>
      <c r="KUH257" s="307"/>
      <c r="KUI257" s="335"/>
      <c r="KUJ257" s="305"/>
      <c r="KUK257" s="334"/>
      <c r="KUL257" s="307"/>
      <c r="KUM257" s="335"/>
      <c r="KUN257" s="305"/>
      <c r="KUO257" s="334"/>
      <c r="KUP257" s="307"/>
      <c r="KUQ257" s="335"/>
      <c r="KUR257" s="305"/>
      <c r="KUS257" s="334"/>
      <c r="KUT257" s="307"/>
      <c r="KUU257" s="335"/>
      <c r="KUV257" s="305"/>
      <c r="KUW257" s="334"/>
      <c r="KUX257" s="307"/>
      <c r="KUY257" s="335"/>
      <c r="KUZ257" s="305"/>
      <c r="KVA257" s="334"/>
      <c r="KVB257" s="307"/>
      <c r="KVC257" s="335"/>
      <c r="KVD257" s="305"/>
      <c r="KVE257" s="334"/>
      <c r="KVF257" s="307"/>
      <c r="KVG257" s="335"/>
      <c r="KVH257" s="305"/>
      <c r="KVI257" s="334"/>
      <c r="KVJ257" s="307"/>
      <c r="KVK257" s="335"/>
      <c r="KVL257" s="305"/>
      <c r="KVM257" s="334"/>
      <c r="KVN257" s="307"/>
      <c r="KVO257" s="335"/>
      <c r="KVP257" s="305"/>
      <c r="KVQ257" s="334"/>
      <c r="KVR257" s="307"/>
      <c r="KVS257" s="335"/>
      <c r="KVT257" s="305"/>
      <c r="KVU257" s="334"/>
      <c r="KVV257" s="307"/>
      <c r="KVW257" s="335"/>
      <c r="KVX257" s="305"/>
      <c r="KVY257" s="334"/>
      <c r="KVZ257" s="307"/>
      <c r="KWA257" s="335"/>
      <c r="KWB257" s="305"/>
      <c r="KWC257" s="334"/>
      <c r="KWD257" s="307"/>
      <c r="KWE257" s="335"/>
      <c r="KWF257" s="305"/>
      <c r="KWG257" s="334"/>
      <c r="KWH257" s="307"/>
      <c r="KWI257" s="335"/>
      <c r="KWJ257" s="305"/>
      <c r="KWK257" s="334"/>
      <c r="KWL257" s="307"/>
      <c r="KWM257" s="335"/>
      <c r="KWN257" s="305"/>
      <c r="KWO257" s="334"/>
      <c r="KWP257" s="307"/>
      <c r="KWQ257" s="335"/>
      <c r="KWR257" s="305"/>
      <c r="KWS257" s="334"/>
      <c r="KWT257" s="307"/>
      <c r="KWU257" s="335"/>
      <c r="KWV257" s="305"/>
      <c r="KWW257" s="334"/>
      <c r="KWX257" s="307"/>
      <c r="KWY257" s="335"/>
      <c r="KWZ257" s="305"/>
      <c r="KXA257" s="334"/>
      <c r="KXB257" s="307"/>
      <c r="KXC257" s="335"/>
      <c r="KXD257" s="305"/>
      <c r="KXE257" s="334"/>
      <c r="KXF257" s="307"/>
      <c r="KXG257" s="335"/>
      <c r="KXH257" s="305"/>
      <c r="KXI257" s="334"/>
      <c r="KXJ257" s="307"/>
      <c r="KXK257" s="335"/>
      <c r="KXL257" s="305"/>
      <c r="KXM257" s="334"/>
      <c r="KXN257" s="307"/>
      <c r="KXO257" s="335"/>
      <c r="KXP257" s="305"/>
      <c r="KXQ257" s="334"/>
      <c r="KXR257" s="307"/>
      <c r="KXS257" s="335"/>
      <c r="KXT257" s="305"/>
      <c r="KXU257" s="334"/>
      <c r="KXV257" s="307"/>
      <c r="KXW257" s="335"/>
      <c r="KXX257" s="305"/>
      <c r="KXY257" s="334"/>
      <c r="KXZ257" s="307"/>
      <c r="KYA257" s="335"/>
      <c r="KYB257" s="305"/>
      <c r="KYC257" s="334"/>
      <c r="KYD257" s="307"/>
      <c r="KYE257" s="335"/>
      <c r="KYF257" s="305"/>
      <c r="KYG257" s="334"/>
      <c r="KYH257" s="307"/>
      <c r="KYI257" s="335"/>
      <c r="KYJ257" s="305"/>
      <c r="KYK257" s="334"/>
      <c r="KYL257" s="307"/>
      <c r="KYM257" s="335"/>
      <c r="KYN257" s="305"/>
      <c r="KYO257" s="334"/>
      <c r="KYP257" s="307"/>
      <c r="KYQ257" s="335"/>
      <c r="KYR257" s="305"/>
      <c r="KYS257" s="334"/>
      <c r="KYT257" s="307"/>
      <c r="KYU257" s="335"/>
      <c r="KYV257" s="305"/>
      <c r="KYW257" s="334"/>
      <c r="KYX257" s="307"/>
      <c r="KYY257" s="335"/>
      <c r="KYZ257" s="305"/>
      <c r="KZA257" s="334"/>
      <c r="KZB257" s="307"/>
      <c r="KZC257" s="335"/>
      <c r="KZD257" s="305"/>
      <c r="KZE257" s="334"/>
      <c r="KZF257" s="307"/>
      <c r="KZG257" s="335"/>
      <c r="KZH257" s="305"/>
      <c r="KZI257" s="334"/>
      <c r="KZJ257" s="307"/>
      <c r="KZK257" s="335"/>
      <c r="KZL257" s="305"/>
      <c r="KZM257" s="334"/>
      <c r="KZN257" s="307"/>
      <c r="KZO257" s="335"/>
      <c r="KZP257" s="305"/>
      <c r="KZQ257" s="334"/>
      <c r="KZR257" s="307"/>
      <c r="KZS257" s="335"/>
      <c r="KZT257" s="305"/>
      <c r="KZU257" s="334"/>
      <c r="KZV257" s="307"/>
      <c r="KZW257" s="335"/>
      <c r="KZX257" s="305"/>
      <c r="KZY257" s="334"/>
      <c r="KZZ257" s="307"/>
      <c r="LAA257" s="335"/>
      <c r="LAB257" s="305"/>
      <c r="LAC257" s="334"/>
      <c r="LAD257" s="307"/>
      <c r="LAE257" s="335"/>
      <c r="LAF257" s="305"/>
      <c r="LAG257" s="334"/>
      <c r="LAH257" s="307"/>
      <c r="LAI257" s="335"/>
      <c r="LAJ257" s="305"/>
      <c r="LAK257" s="334"/>
      <c r="LAL257" s="307"/>
      <c r="LAM257" s="335"/>
      <c r="LAN257" s="305"/>
      <c r="LAO257" s="334"/>
      <c r="LAP257" s="307"/>
      <c r="LAQ257" s="335"/>
      <c r="LAR257" s="305"/>
      <c r="LAS257" s="334"/>
      <c r="LAT257" s="307"/>
      <c r="LAU257" s="335"/>
      <c r="LAV257" s="305"/>
      <c r="LAW257" s="334"/>
      <c r="LAX257" s="307"/>
      <c r="LAY257" s="335"/>
      <c r="LAZ257" s="305"/>
      <c r="LBA257" s="334"/>
      <c r="LBB257" s="307"/>
      <c r="LBC257" s="335"/>
      <c r="LBD257" s="305"/>
      <c r="LBE257" s="334"/>
      <c r="LBF257" s="307"/>
      <c r="LBG257" s="335"/>
      <c r="LBH257" s="305"/>
      <c r="LBI257" s="334"/>
      <c r="LBJ257" s="307"/>
      <c r="LBK257" s="335"/>
      <c r="LBL257" s="305"/>
      <c r="LBM257" s="334"/>
      <c r="LBN257" s="307"/>
      <c r="LBO257" s="335"/>
      <c r="LBP257" s="305"/>
      <c r="LBQ257" s="334"/>
      <c r="LBR257" s="307"/>
      <c r="LBS257" s="335"/>
      <c r="LBT257" s="305"/>
      <c r="LBU257" s="334"/>
      <c r="LBV257" s="307"/>
      <c r="LBW257" s="335"/>
      <c r="LBX257" s="305"/>
      <c r="LBY257" s="334"/>
      <c r="LBZ257" s="307"/>
      <c r="LCA257" s="335"/>
      <c r="LCB257" s="305"/>
      <c r="LCC257" s="334"/>
      <c r="LCD257" s="307"/>
      <c r="LCE257" s="335"/>
      <c r="LCF257" s="305"/>
      <c r="LCG257" s="334"/>
      <c r="LCH257" s="307"/>
      <c r="LCI257" s="335"/>
      <c r="LCJ257" s="305"/>
      <c r="LCK257" s="334"/>
      <c r="LCL257" s="307"/>
      <c r="LCM257" s="335"/>
      <c r="LCN257" s="305"/>
      <c r="LCO257" s="334"/>
      <c r="LCP257" s="307"/>
      <c r="LCQ257" s="335"/>
      <c r="LCR257" s="305"/>
      <c r="LCS257" s="334"/>
      <c r="LCT257" s="307"/>
      <c r="LCU257" s="335"/>
      <c r="LCV257" s="305"/>
      <c r="LCW257" s="334"/>
      <c r="LCX257" s="307"/>
      <c r="LCY257" s="335"/>
      <c r="LCZ257" s="305"/>
      <c r="LDA257" s="334"/>
      <c r="LDB257" s="307"/>
      <c r="LDC257" s="335"/>
      <c r="LDD257" s="305"/>
      <c r="LDE257" s="334"/>
      <c r="LDF257" s="307"/>
      <c r="LDG257" s="335"/>
      <c r="LDH257" s="305"/>
      <c r="LDI257" s="334"/>
      <c r="LDJ257" s="307"/>
      <c r="LDK257" s="335"/>
      <c r="LDL257" s="305"/>
      <c r="LDM257" s="334"/>
      <c r="LDN257" s="307"/>
      <c r="LDO257" s="335"/>
      <c r="LDP257" s="305"/>
      <c r="LDQ257" s="334"/>
      <c r="LDR257" s="307"/>
      <c r="LDS257" s="335"/>
      <c r="LDT257" s="305"/>
      <c r="LDU257" s="334"/>
      <c r="LDV257" s="307"/>
      <c r="LDW257" s="335"/>
      <c r="LDX257" s="305"/>
      <c r="LDY257" s="334"/>
      <c r="LDZ257" s="307"/>
      <c r="LEA257" s="335"/>
      <c r="LEB257" s="305"/>
      <c r="LEC257" s="334"/>
      <c r="LED257" s="307"/>
      <c r="LEE257" s="335"/>
      <c r="LEF257" s="305"/>
      <c r="LEG257" s="334"/>
      <c r="LEH257" s="307"/>
      <c r="LEI257" s="335"/>
      <c r="LEJ257" s="305"/>
      <c r="LEK257" s="334"/>
      <c r="LEL257" s="307"/>
      <c r="LEM257" s="335"/>
      <c r="LEN257" s="305"/>
      <c r="LEO257" s="334"/>
      <c r="LEP257" s="307"/>
      <c r="LEQ257" s="335"/>
      <c r="LER257" s="305"/>
      <c r="LES257" s="334"/>
      <c r="LET257" s="307"/>
      <c r="LEU257" s="335"/>
      <c r="LEV257" s="305"/>
      <c r="LEW257" s="334"/>
      <c r="LEX257" s="307"/>
      <c r="LEY257" s="335"/>
      <c r="LEZ257" s="305"/>
      <c r="LFA257" s="334"/>
      <c r="LFB257" s="307"/>
      <c r="LFC257" s="335"/>
      <c r="LFD257" s="305"/>
      <c r="LFE257" s="334"/>
      <c r="LFF257" s="307"/>
      <c r="LFG257" s="335"/>
      <c r="LFH257" s="305"/>
      <c r="LFI257" s="334"/>
      <c r="LFJ257" s="307"/>
      <c r="LFK257" s="335"/>
      <c r="LFL257" s="305"/>
      <c r="LFM257" s="334"/>
      <c r="LFN257" s="307"/>
      <c r="LFO257" s="335"/>
      <c r="LFP257" s="305"/>
      <c r="LFQ257" s="334"/>
      <c r="LFR257" s="307"/>
      <c r="LFS257" s="335"/>
      <c r="LFT257" s="305"/>
      <c r="LFU257" s="334"/>
      <c r="LFV257" s="307"/>
      <c r="LFW257" s="335"/>
      <c r="LFX257" s="305"/>
      <c r="LFY257" s="334"/>
      <c r="LFZ257" s="307"/>
      <c r="LGA257" s="335"/>
      <c r="LGB257" s="305"/>
      <c r="LGC257" s="334"/>
      <c r="LGD257" s="307"/>
      <c r="LGE257" s="335"/>
      <c r="LGF257" s="305"/>
      <c r="LGG257" s="334"/>
      <c r="LGH257" s="307"/>
      <c r="LGI257" s="335"/>
      <c r="LGJ257" s="305"/>
      <c r="LGK257" s="334"/>
      <c r="LGL257" s="307"/>
      <c r="LGM257" s="335"/>
      <c r="LGN257" s="305"/>
      <c r="LGO257" s="334"/>
      <c r="LGP257" s="307"/>
      <c r="LGQ257" s="335"/>
      <c r="LGR257" s="305"/>
      <c r="LGS257" s="334"/>
      <c r="LGT257" s="307"/>
      <c r="LGU257" s="335"/>
      <c r="LGV257" s="305"/>
      <c r="LGW257" s="334"/>
      <c r="LGX257" s="307"/>
      <c r="LGY257" s="335"/>
      <c r="LGZ257" s="305"/>
      <c r="LHA257" s="334"/>
      <c r="LHB257" s="307"/>
      <c r="LHC257" s="335"/>
      <c r="LHD257" s="305"/>
      <c r="LHE257" s="334"/>
      <c r="LHF257" s="307"/>
      <c r="LHG257" s="335"/>
      <c r="LHH257" s="305"/>
      <c r="LHI257" s="334"/>
      <c r="LHJ257" s="307"/>
      <c r="LHK257" s="335"/>
      <c r="LHL257" s="305"/>
      <c r="LHM257" s="334"/>
      <c r="LHN257" s="307"/>
      <c r="LHO257" s="335"/>
      <c r="LHP257" s="305"/>
      <c r="LHQ257" s="334"/>
      <c r="LHR257" s="307"/>
      <c r="LHS257" s="335"/>
      <c r="LHT257" s="305"/>
      <c r="LHU257" s="334"/>
      <c r="LHV257" s="307"/>
      <c r="LHW257" s="335"/>
      <c r="LHX257" s="305"/>
      <c r="LHY257" s="334"/>
      <c r="LHZ257" s="307"/>
      <c r="LIA257" s="335"/>
      <c r="LIB257" s="305"/>
      <c r="LIC257" s="334"/>
      <c r="LID257" s="307"/>
      <c r="LIE257" s="335"/>
      <c r="LIF257" s="305"/>
      <c r="LIG257" s="334"/>
      <c r="LIH257" s="307"/>
      <c r="LII257" s="335"/>
      <c r="LIJ257" s="305"/>
      <c r="LIK257" s="334"/>
      <c r="LIL257" s="307"/>
      <c r="LIM257" s="335"/>
      <c r="LIN257" s="305"/>
      <c r="LIO257" s="334"/>
      <c r="LIP257" s="307"/>
      <c r="LIQ257" s="335"/>
      <c r="LIR257" s="305"/>
      <c r="LIS257" s="334"/>
      <c r="LIT257" s="307"/>
      <c r="LIU257" s="335"/>
      <c r="LIV257" s="305"/>
      <c r="LIW257" s="334"/>
      <c r="LIX257" s="307"/>
      <c r="LIY257" s="335"/>
      <c r="LIZ257" s="305"/>
      <c r="LJA257" s="334"/>
      <c r="LJB257" s="307"/>
      <c r="LJC257" s="335"/>
      <c r="LJD257" s="305"/>
      <c r="LJE257" s="334"/>
      <c r="LJF257" s="307"/>
      <c r="LJG257" s="335"/>
      <c r="LJH257" s="305"/>
      <c r="LJI257" s="334"/>
      <c r="LJJ257" s="307"/>
      <c r="LJK257" s="335"/>
      <c r="LJL257" s="305"/>
      <c r="LJM257" s="334"/>
      <c r="LJN257" s="307"/>
      <c r="LJO257" s="335"/>
      <c r="LJP257" s="305"/>
      <c r="LJQ257" s="334"/>
      <c r="LJR257" s="307"/>
      <c r="LJS257" s="335"/>
      <c r="LJT257" s="305"/>
      <c r="LJU257" s="334"/>
      <c r="LJV257" s="307"/>
      <c r="LJW257" s="335"/>
      <c r="LJX257" s="305"/>
      <c r="LJY257" s="334"/>
      <c r="LJZ257" s="307"/>
      <c r="LKA257" s="335"/>
      <c r="LKB257" s="305"/>
      <c r="LKC257" s="334"/>
      <c r="LKD257" s="307"/>
      <c r="LKE257" s="335"/>
      <c r="LKF257" s="305"/>
      <c r="LKG257" s="334"/>
      <c r="LKH257" s="307"/>
      <c r="LKI257" s="335"/>
      <c r="LKJ257" s="305"/>
      <c r="LKK257" s="334"/>
      <c r="LKL257" s="307"/>
      <c r="LKM257" s="335"/>
      <c r="LKN257" s="305"/>
      <c r="LKO257" s="334"/>
      <c r="LKP257" s="307"/>
      <c r="LKQ257" s="335"/>
      <c r="LKR257" s="305"/>
      <c r="LKS257" s="334"/>
      <c r="LKT257" s="307"/>
      <c r="LKU257" s="335"/>
      <c r="LKV257" s="305"/>
      <c r="LKW257" s="334"/>
      <c r="LKX257" s="307"/>
      <c r="LKY257" s="335"/>
      <c r="LKZ257" s="305"/>
      <c r="LLA257" s="334"/>
      <c r="LLB257" s="307"/>
      <c r="LLC257" s="335"/>
      <c r="LLD257" s="305"/>
      <c r="LLE257" s="334"/>
      <c r="LLF257" s="307"/>
      <c r="LLG257" s="335"/>
      <c r="LLH257" s="305"/>
      <c r="LLI257" s="334"/>
      <c r="LLJ257" s="307"/>
      <c r="LLK257" s="335"/>
      <c r="LLL257" s="305"/>
      <c r="LLM257" s="334"/>
      <c r="LLN257" s="307"/>
      <c r="LLO257" s="335"/>
      <c r="LLP257" s="305"/>
      <c r="LLQ257" s="334"/>
      <c r="LLR257" s="307"/>
      <c r="LLS257" s="335"/>
      <c r="LLT257" s="305"/>
      <c r="LLU257" s="334"/>
      <c r="LLV257" s="307"/>
      <c r="LLW257" s="335"/>
      <c r="LLX257" s="305"/>
      <c r="LLY257" s="334"/>
      <c r="LLZ257" s="307"/>
      <c r="LMA257" s="335"/>
      <c r="LMB257" s="305"/>
      <c r="LMC257" s="334"/>
      <c r="LMD257" s="307"/>
      <c r="LME257" s="335"/>
      <c r="LMF257" s="305"/>
      <c r="LMG257" s="334"/>
      <c r="LMH257" s="307"/>
      <c r="LMI257" s="335"/>
      <c r="LMJ257" s="305"/>
      <c r="LMK257" s="334"/>
      <c r="LML257" s="307"/>
      <c r="LMM257" s="335"/>
      <c r="LMN257" s="305"/>
      <c r="LMO257" s="334"/>
      <c r="LMP257" s="307"/>
      <c r="LMQ257" s="335"/>
      <c r="LMR257" s="305"/>
      <c r="LMS257" s="334"/>
      <c r="LMT257" s="307"/>
      <c r="LMU257" s="335"/>
      <c r="LMV257" s="305"/>
      <c r="LMW257" s="334"/>
      <c r="LMX257" s="307"/>
      <c r="LMY257" s="335"/>
      <c r="LMZ257" s="305"/>
      <c r="LNA257" s="334"/>
      <c r="LNB257" s="307"/>
      <c r="LNC257" s="335"/>
      <c r="LND257" s="305"/>
      <c r="LNE257" s="334"/>
      <c r="LNF257" s="307"/>
      <c r="LNG257" s="335"/>
      <c r="LNH257" s="305"/>
      <c r="LNI257" s="334"/>
      <c r="LNJ257" s="307"/>
      <c r="LNK257" s="335"/>
      <c r="LNL257" s="305"/>
      <c r="LNM257" s="334"/>
      <c r="LNN257" s="307"/>
      <c r="LNO257" s="335"/>
      <c r="LNP257" s="305"/>
      <c r="LNQ257" s="334"/>
      <c r="LNR257" s="307"/>
      <c r="LNS257" s="335"/>
      <c r="LNT257" s="305"/>
      <c r="LNU257" s="334"/>
      <c r="LNV257" s="307"/>
      <c r="LNW257" s="335"/>
      <c r="LNX257" s="305"/>
      <c r="LNY257" s="334"/>
      <c r="LNZ257" s="307"/>
      <c r="LOA257" s="335"/>
      <c r="LOB257" s="305"/>
      <c r="LOC257" s="334"/>
      <c r="LOD257" s="307"/>
      <c r="LOE257" s="335"/>
      <c r="LOF257" s="305"/>
      <c r="LOG257" s="334"/>
      <c r="LOH257" s="307"/>
      <c r="LOI257" s="335"/>
      <c r="LOJ257" s="305"/>
      <c r="LOK257" s="334"/>
      <c r="LOL257" s="307"/>
      <c r="LOM257" s="335"/>
      <c r="LON257" s="305"/>
      <c r="LOO257" s="334"/>
      <c r="LOP257" s="307"/>
      <c r="LOQ257" s="335"/>
      <c r="LOR257" s="305"/>
      <c r="LOS257" s="334"/>
      <c r="LOT257" s="307"/>
      <c r="LOU257" s="335"/>
      <c r="LOV257" s="305"/>
      <c r="LOW257" s="334"/>
      <c r="LOX257" s="307"/>
      <c r="LOY257" s="335"/>
      <c r="LOZ257" s="305"/>
      <c r="LPA257" s="334"/>
      <c r="LPB257" s="307"/>
      <c r="LPC257" s="335"/>
      <c r="LPD257" s="305"/>
      <c r="LPE257" s="334"/>
      <c r="LPF257" s="307"/>
      <c r="LPG257" s="335"/>
      <c r="LPH257" s="305"/>
      <c r="LPI257" s="334"/>
      <c r="LPJ257" s="307"/>
      <c r="LPK257" s="335"/>
      <c r="LPL257" s="305"/>
      <c r="LPM257" s="334"/>
      <c r="LPN257" s="307"/>
      <c r="LPO257" s="335"/>
      <c r="LPP257" s="305"/>
      <c r="LPQ257" s="334"/>
      <c r="LPR257" s="307"/>
      <c r="LPS257" s="335"/>
      <c r="LPT257" s="305"/>
      <c r="LPU257" s="334"/>
      <c r="LPV257" s="307"/>
      <c r="LPW257" s="335"/>
      <c r="LPX257" s="305"/>
      <c r="LPY257" s="334"/>
      <c r="LPZ257" s="307"/>
      <c r="LQA257" s="335"/>
      <c r="LQB257" s="305"/>
      <c r="LQC257" s="334"/>
      <c r="LQD257" s="307"/>
      <c r="LQE257" s="335"/>
      <c r="LQF257" s="305"/>
      <c r="LQG257" s="334"/>
      <c r="LQH257" s="307"/>
      <c r="LQI257" s="335"/>
      <c r="LQJ257" s="305"/>
      <c r="LQK257" s="334"/>
      <c r="LQL257" s="307"/>
      <c r="LQM257" s="335"/>
      <c r="LQN257" s="305"/>
      <c r="LQO257" s="334"/>
      <c r="LQP257" s="307"/>
      <c r="LQQ257" s="335"/>
      <c r="LQR257" s="305"/>
      <c r="LQS257" s="334"/>
      <c r="LQT257" s="307"/>
      <c r="LQU257" s="335"/>
      <c r="LQV257" s="305"/>
      <c r="LQW257" s="334"/>
      <c r="LQX257" s="307"/>
      <c r="LQY257" s="335"/>
      <c r="LQZ257" s="305"/>
      <c r="LRA257" s="334"/>
      <c r="LRB257" s="307"/>
      <c r="LRC257" s="335"/>
      <c r="LRD257" s="305"/>
      <c r="LRE257" s="334"/>
      <c r="LRF257" s="307"/>
      <c r="LRG257" s="335"/>
      <c r="LRH257" s="305"/>
      <c r="LRI257" s="334"/>
      <c r="LRJ257" s="307"/>
      <c r="LRK257" s="335"/>
      <c r="LRL257" s="305"/>
      <c r="LRM257" s="334"/>
      <c r="LRN257" s="307"/>
      <c r="LRO257" s="335"/>
      <c r="LRP257" s="305"/>
      <c r="LRQ257" s="334"/>
      <c r="LRR257" s="307"/>
      <c r="LRS257" s="335"/>
      <c r="LRT257" s="305"/>
      <c r="LRU257" s="334"/>
      <c r="LRV257" s="307"/>
      <c r="LRW257" s="335"/>
      <c r="LRX257" s="305"/>
      <c r="LRY257" s="334"/>
      <c r="LRZ257" s="307"/>
      <c r="LSA257" s="335"/>
      <c r="LSB257" s="305"/>
      <c r="LSC257" s="334"/>
      <c r="LSD257" s="307"/>
      <c r="LSE257" s="335"/>
      <c r="LSF257" s="305"/>
      <c r="LSG257" s="334"/>
      <c r="LSH257" s="307"/>
      <c r="LSI257" s="335"/>
      <c r="LSJ257" s="305"/>
      <c r="LSK257" s="334"/>
      <c r="LSL257" s="307"/>
      <c r="LSM257" s="335"/>
      <c r="LSN257" s="305"/>
      <c r="LSO257" s="334"/>
      <c r="LSP257" s="307"/>
      <c r="LSQ257" s="335"/>
      <c r="LSR257" s="305"/>
      <c r="LSS257" s="334"/>
      <c r="LST257" s="307"/>
      <c r="LSU257" s="335"/>
      <c r="LSV257" s="305"/>
      <c r="LSW257" s="334"/>
      <c r="LSX257" s="307"/>
      <c r="LSY257" s="335"/>
      <c r="LSZ257" s="305"/>
      <c r="LTA257" s="334"/>
      <c r="LTB257" s="307"/>
      <c r="LTC257" s="335"/>
      <c r="LTD257" s="305"/>
      <c r="LTE257" s="334"/>
      <c r="LTF257" s="307"/>
      <c r="LTG257" s="335"/>
      <c r="LTH257" s="305"/>
      <c r="LTI257" s="334"/>
      <c r="LTJ257" s="307"/>
      <c r="LTK257" s="335"/>
      <c r="LTL257" s="305"/>
      <c r="LTM257" s="334"/>
      <c r="LTN257" s="307"/>
      <c r="LTO257" s="335"/>
      <c r="LTP257" s="305"/>
      <c r="LTQ257" s="334"/>
      <c r="LTR257" s="307"/>
      <c r="LTS257" s="335"/>
      <c r="LTT257" s="305"/>
      <c r="LTU257" s="334"/>
      <c r="LTV257" s="307"/>
      <c r="LTW257" s="335"/>
      <c r="LTX257" s="305"/>
      <c r="LTY257" s="334"/>
      <c r="LTZ257" s="307"/>
      <c r="LUA257" s="335"/>
      <c r="LUB257" s="305"/>
      <c r="LUC257" s="334"/>
      <c r="LUD257" s="307"/>
      <c r="LUE257" s="335"/>
      <c r="LUF257" s="305"/>
      <c r="LUG257" s="334"/>
      <c r="LUH257" s="307"/>
      <c r="LUI257" s="335"/>
      <c r="LUJ257" s="305"/>
      <c r="LUK257" s="334"/>
      <c r="LUL257" s="307"/>
      <c r="LUM257" s="335"/>
      <c r="LUN257" s="305"/>
      <c r="LUO257" s="334"/>
      <c r="LUP257" s="307"/>
      <c r="LUQ257" s="335"/>
      <c r="LUR257" s="305"/>
      <c r="LUS257" s="334"/>
      <c r="LUT257" s="307"/>
      <c r="LUU257" s="335"/>
      <c r="LUV257" s="305"/>
      <c r="LUW257" s="334"/>
      <c r="LUX257" s="307"/>
      <c r="LUY257" s="335"/>
      <c r="LUZ257" s="305"/>
      <c r="LVA257" s="334"/>
      <c r="LVB257" s="307"/>
      <c r="LVC257" s="335"/>
      <c r="LVD257" s="305"/>
      <c r="LVE257" s="334"/>
      <c r="LVF257" s="307"/>
      <c r="LVG257" s="335"/>
      <c r="LVH257" s="305"/>
      <c r="LVI257" s="334"/>
      <c r="LVJ257" s="307"/>
      <c r="LVK257" s="335"/>
      <c r="LVL257" s="305"/>
      <c r="LVM257" s="334"/>
      <c r="LVN257" s="307"/>
      <c r="LVO257" s="335"/>
      <c r="LVP257" s="305"/>
      <c r="LVQ257" s="334"/>
      <c r="LVR257" s="307"/>
      <c r="LVS257" s="335"/>
      <c r="LVT257" s="305"/>
      <c r="LVU257" s="334"/>
      <c r="LVV257" s="307"/>
      <c r="LVW257" s="335"/>
      <c r="LVX257" s="305"/>
      <c r="LVY257" s="334"/>
      <c r="LVZ257" s="307"/>
      <c r="LWA257" s="335"/>
      <c r="LWB257" s="305"/>
      <c r="LWC257" s="334"/>
      <c r="LWD257" s="307"/>
      <c r="LWE257" s="335"/>
      <c r="LWF257" s="305"/>
      <c r="LWG257" s="334"/>
      <c r="LWH257" s="307"/>
      <c r="LWI257" s="335"/>
      <c r="LWJ257" s="305"/>
      <c r="LWK257" s="334"/>
      <c r="LWL257" s="307"/>
      <c r="LWM257" s="335"/>
      <c r="LWN257" s="305"/>
      <c r="LWO257" s="334"/>
      <c r="LWP257" s="307"/>
      <c r="LWQ257" s="335"/>
      <c r="LWR257" s="305"/>
      <c r="LWS257" s="334"/>
      <c r="LWT257" s="307"/>
      <c r="LWU257" s="335"/>
      <c r="LWV257" s="305"/>
      <c r="LWW257" s="334"/>
      <c r="LWX257" s="307"/>
      <c r="LWY257" s="335"/>
      <c r="LWZ257" s="305"/>
      <c r="LXA257" s="334"/>
      <c r="LXB257" s="307"/>
      <c r="LXC257" s="335"/>
      <c r="LXD257" s="305"/>
      <c r="LXE257" s="334"/>
      <c r="LXF257" s="307"/>
      <c r="LXG257" s="335"/>
      <c r="LXH257" s="305"/>
      <c r="LXI257" s="334"/>
      <c r="LXJ257" s="307"/>
      <c r="LXK257" s="335"/>
      <c r="LXL257" s="305"/>
      <c r="LXM257" s="334"/>
      <c r="LXN257" s="307"/>
      <c r="LXO257" s="335"/>
      <c r="LXP257" s="305"/>
      <c r="LXQ257" s="334"/>
      <c r="LXR257" s="307"/>
      <c r="LXS257" s="335"/>
      <c r="LXT257" s="305"/>
      <c r="LXU257" s="334"/>
      <c r="LXV257" s="307"/>
      <c r="LXW257" s="335"/>
      <c r="LXX257" s="305"/>
      <c r="LXY257" s="334"/>
      <c r="LXZ257" s="307"/>
      <c r="LYA257" s="335"/>
      <c r="LYB257" s="305"/>
      <c r="LYC257" s="334"/>
      <c r="LYD257" s="307"/>
      <c r="LYE257" s="335"/>
      <c r="LYF257" s="305"/>
      <c r="LYG257" s="334"/>
      <c r="LYH257" s="307"/>
      <c r="LYI257" s="335"/>
      <c r="LYJ257" s="305"/>
      <c r="LYK257" s="334"/>
      <c r="LYL257" s="307"/>
      <c r="LYM257" s="335"/>
      <c r="LYN257" s="305"/>
      <c r="LYO257" s="334"/>
      <c r="LYP257" s="307"/>
      <c r="LYQ257" s="335"/>
      <c r="LYR257" s="305"/>
      <c r="LYS257" s="334"/>
      <c r="LYT257" s="307"/>
      <c r="LYU257" s="335"/>
      <c r="LYV257" s="305"/>
      <c r="LYW257" s="334"/>
      <c r="LYX257" s="307"/>
      <c r="LYY257" s="335"/>
      <c r="LYZ257" s="305"/>
      <c r="LZA257" s="334"/>
      <c r="LZB257" s="307"/>
      <c r="LZC257" s="335"/>
      <c r="LZD257" s="305"/>
      <c r="LZE257" s="334"/>
      <c r="LZF257" s="307"/>
      <c r="LZG257" s="335"/>
      <c r="LZH257" s="305"/>
      <c r="LZI257" s="334"/>
      <c r="LZJ257" s="307"/>
      <c r="LZK257" s="335"/>
      <c r="LZL257" s="305"/>
      <c r="LZM257" s="334"/>
      <c r="LZN257" s="307"/>
      <c r="LZO257" s="335"/>
      <c r="LZP257" s="305"/>
      <c r="LZQ257" s="334"/>
      <c r="LZR257" s="307"/>
      <c r="LZS257" s="335"/>
      <c r="LZT257" s="305"/>
      <c r="LZU257" s="334"/>
      <c r="LZV257" s="307"/>
      <c r="LZW257" s="335"/>
      <c r="LZX257" s="305"/>
      <c r="LZY257" s="334"/>
      <c r="LZZ257" s="307"/>
      <c r="MAA257" s="335"/>
      <c r="MAB257" s="305"/>
      <c r="MAC257" s="334"/>
      <c r="MAD257" s="307"/>
      <c r="MAE257" s="335"/>
      <c r="MAF257" s="305"/>
      <c r="MAG257" s="334"/>
      <c r="MAH257" s="307"/>
      <c r="MAI257" s="335"/>
      <c r="MAJ257" s="305"/>
      <c r="MAK257" s="334"/>
      <c r="MAL257" s="307"/>
      <c r="MAM257" s="335"/>
      <c r="MAN257" s="305"/>
      <c r="MAO257" s="334"/>
      <c r="MAP257" s="307"/>
      <c r="MAQ257" s="335"/>
      <c r="MAR257" s="305"/>
      <c r="MAS257" s="334"/>
      <c r="MAT257" s="307"/>
      <c r="MAU257" s="335"/>
      <c r="MAV257" s="305"/>
      <c r="MAW257" s="334"/>
      <c r="MAX257" s="307"/>
      <c r="MAY257" s="335"/>
      <c r="MAZ257" s="305"/>
      <c r="MBA257" s="334"/>
      <c r="MBB257" s="307"/>
      <c r="MBC257" s="335"/>
      <c r="MBD257" s="305"/>
      <c r="MBE257" s="334"/>
      <c r="MBF257" s="307"/>
      <c r="MBG257" s="335"/>
      <c r="MBH257" s="305"/>
      <c r="MBI257" s="334"/>
      <c r="MBJ257" s="307"/>
      <c r="MBK257" s="335"/>
      <c r="MBL257" s="305"/>
      <c r="MBM257" s="334"/>
      <c r="MBN257" s="307"/>
      <c r="MBO257" s="335"/>
      <c r="MBP257" s="305"/>
      <c r="MBQ257" s="334"/>
      <c r="MBR257" s="307"/>
      <c r="MBS257" s="335"/>
      <c r="MBT257" s="305"/>
      <c r="MBU257" s="334"/>
      <c r="MBV257" s="307"/>
      <c r="MBW257" s="335"/>
      <c r="MBX257" s="305"/>
      <c r="MBY257" s="334"/>
      <c r="MBZ257" s="307"/>
      <c r="MCA257" s="335"/>
      <c r="MCB257" s="305"/>
      <c r="MCC257" s="334"/>
      <c r="MCD257" s="307"/>
      <c r="MCE257" s="335"/>
      <c r="MCF257" s="305"/>
      <c r="MCG257" s="334"/>
      <c r="MCH257" s="307"/>
      <c r="MCI257" s="335"/>
      <c r="MCJ257" s="305"/>
      <c r="MCK257" s="334"/>
      <c r="MCL257" s="307"/>
      <c r="MCM257" s="335"/>
      <c r="MCN257" s="305"/>
      <c r="MCO257" s="334"/>
      <c r="MCP257" s="307"/>
      <c r="MCQ257" s="335"/>
      <c r="MCR257" s="305"/>
      <c r="MCS257" s="334"/>
      <c r="MCT257" s="307"/>
      <c r="MCU257" s="335"/>
      <c r="MCV257" s="305"/>
      <c r="MCW257" s="334"/>
      <c r="MCX257" s="307"/>
      <c r="MCY257" s="335"/>
      <c r="MCZ257" s="305"/>
      <c r="MDA257" s="334"/>
      <c r="MDB257" s="307"/>
      <c r="MDC257" s="335"/>
      <c r="MDD257" s="305"/>
      <c r="MDE257" s="334"/>
      <c r="MDF257" s="307"/>
      <c r="MDG257" s="335"/>
      <c r="MDH257" s="305"/>
      <c r="MDI257" s="334"/>
      <c r="MDJ257" s="307"/>
      <c r="MDK257" s="335"/>
      <c r="MDL257" s="305"/>
      <c r="MDM257" s="334"/>
      <c r="MDN257" s="307"/>
      <c r="MDO257" s="335"/>
      <c r="MDP257" s="305"/>
      <c r="MDQ257" s="334"/>
      <c r="MDR257" s="307"/>
      <c r="MDS257" s="335"/>
      <c r="MDT257" s="305"/>
      <c r="MDU257" s="334"/>
      <c r="MDV257" s="307"/>
      <c r="MDW257" s="335"/>
      <c r="MDX257" s="305"/>
      <c r="MDY257" s="334"/>
      <c r="MDZ257" s="307"/>
      <c r="MEA257" s="335"/>
      <c r="MEB257" s="305"/>
      <c r="MEC257" s="334"/>
      <c r="MED257" s="307"/>
      <c r="MEE257" s="335"/>
      <c r="MEF257" s="305"/>
      <c r="MEG257" s="334"/>
      <c r="MEH257" s="307"/>
      <c r="MEI257" s="335"/>
      <c r="MEJ257" s="305"/>
      <c r="MEK257" s="334"/>
      <c r="MEL257" s="307"/>
      <c r="MEM257" s="335"/>
      <c r="MEN257" s="305"/>
      <c r="MEO257" s="334"/>
      <c r="MEP257" s="307"/>
      <c r="MEQ257" s="335"/>
      <c r="MER257" s="305"/>
      <c r="MES257" s="334"/>
      <c r="MET257" s="307"/>
      <c r="MEU257" s="335"/>
      <c r="MEV257" s="305"/>
      <c r="MEW257" s="334"/>
      <c r="MEX257" s="307"/>
      <c r="MEY257" s="335"/>
      <c r="MEZ257" s="305"/>
      <c r="MFA257" s="334"/>
      <c r="MFB257" s="307"/>
      <c r="MFC257" s="335"/>
      <c r="MFD257" s="305"/>
      <c r="MFE257" s="334"/>
      <c r="MFF257" s="307"/>
      <c r="MFG257" s="335"/>
      <c r="MFH257" s="305"/>
      <c r="MFI257" s="334"/>
      <c r="MFJ257" s="307"/>
      <c r="MFK257" s="335"/>
      <c r="MFL257" s="305"/>
      <c r="MFM257" s="334"/>
      <c r="MFN257" s="307"/>
      <c r="MFO257" s="335"/>
      <c r="MFP257" s="305"/>
      <c r="MFQ257" s="334"/>
      <c r="MFR257" s="307"/>
      <c r="MFS257" s="335"/>
      <c r="MFT257" s="305"/>
      <c r="MFU257" s="334"/>
      <c r="MFV257" s="307"/>
      <c r="MFW257" s="335"/>
      <c r="MFX257" s="305"/>
      <c r="MFY257" s="334"/>
      <c r="MFZ257" s="307"/>
      <c r="MGA257" s="335"/>
      <c r="MGB257" s="305"/>
      <c r="MGC257" s="334"/>
      <c r="MGD257" s="307"/>
      <c r="MGE257" s="335"/>
      <c r="MGF257" s="305"/>
      <c r="MGG257" s="334"/>
      <c r="MGH257" s="307"/>
      <c r="MGI257" s="335"/>
      <c r="MGJ257" s="305"/>
      <c r="MGK257" s="334"/>
      <c r="MGL257" s="307"/>
      <c r="MGM257" s="335"/>
      <c r="MGN257" s="305"/>
      <c r="MGO257" s="334"/>
      <c r="MGP257" s="307"/>
      <c r="MGQ257" s="335"/>
      <c r="MGR257" s="305"/>
      <c r="MGS257" s="334"/>
      <c r="MGT257" s="307"/>
      <c r="MGU257" s="335"/>
      <c r="MGV257" s="305"/>
      <c r="MGW257" s="334"/>
      <c r="MGX257" s="307"/>
      <c r="MGY257" s="335"/>
      <c r="MGZ257" s="305"/>
      <c r="MHA257" s="334"/>
      <c r="MHB257" s="307"/>
      <c r="MHC257" s="335"/>
      <c r="MHD257" s="305"/>
      <c r="MHE257" s="334"/>
      <c r="MHF257" s="307"/>
      <c r="MHG257" s="335"/>
      <c r="MHH257" s="305"/>
      <c r="MHI257" s="334"/>
      <c r="MHJ257" s="307"/>
      <c r="MHK257" s="335"/>
      <c r="MHL257" s="305"/>
      <c r="MHM257" s="334"/>
      <c r="MHN257" s="307"/>
      <c r="MHO257" s="335"/>
      <c r="MHP257" s="305"/>
      <c r="MHQ257" s="334"/>
      <c r="MHR257" s="307"/>
      <c r="MHS257" s="335"/>
      <c r="MHT257" s="305"/>
      <c r="MHU257" s="334"/>
      <c r="MHV257" s="307"/>
      <c r="MHW257" s="335"/>
      <c r="MHX257" s="305"/>
      <c r="MHY257" s="334"/>
      <c r="MHZ257" s="307"/>
      <c r="MIA257" s="335"/>
      <c r="MIB257" s="305"/>
      <c r="MIC257" s="334"/>
      <c r="MID257" s="307"/>
      <c r="MIE257" s="335"/>
      <c r="MIF257" s="305"/>
      <c r="MIG257" s="334"/>
      <c r="MIH257" s="307"/>
      <c r="MII257" s="335"/>
      <c r="MIJ257" s="305"/>
      <c r="MIK257" s="334"/>
      <c r="MIL257" s="307"/>
      <c r="MIM257" s="335"/>
      <c r="MIN257" s="305"/>
      <c r="MIO257" s="334"/>
      <c r="MIP257" s="307"/>
      <c r="MIQ257" s="335"/>
      <c r="MIR257" s="305"/>
      <c r="MIS257" s="334"/>
      <c r="MIT257" s="307"/>
      <c r="MIU257" s="335"/>
      <c r="MIV257" s="305"/>
      <c r="MIW257" s="334"/>
      <c r="MIX257" s="307"/>
      <c r="MIY257" s="335"/>
      <c r="MIZ257" s="305"/>
      <c r="MJA257" s="334"/>
      <c r="MJB257" s="307"/>
      <c r="MJC257" s="335"/>
      <c r="MJD257" s="305"/>
      <c r="MJE257" s="334"/>
      <c r="MJF257" s="307"/>
      <c r="MJG257" s="335"/>
      <c r="MJH257" s="305"/>
      <c r="MJI257" s="334"/>
      <c r="MJJ257" s="307"/>
      <c r="MJK257" s="335"/>
      <c r="MJL257" s="305"/>
      <c r="MJM257" s="334"/>
      <c r="MJN257" s="307"/>
      <c r="MJO257" s="335"/>
      <c r="MJP257" s="305"/>
      <c r="MJQ257" s="334"/>
      <c r="MJR257" s="307"/>
      <c r="MJS257" s="335"/>
      <c r="MJT257" s="305"/>
      <c r="MJU257" s="334"/>
      <c r="MJV257" s="307"/>
      <c r="MJW257" s="335"/>
      <c r="MJX257" s="305"/>
      <c r="MJY257" s="334"/>
      <c r="MJZ257" s="307"/>
      <c r="MKA257" s="335"/>
      <c r="MKB257" s="305"/>
      <c r="MKC257" s="334"/>
      <c r="MKD257" s="307"/>
      <c r="MKE257" s="335"/>
      <c r="MKF257" s="305"/>
      <c r="MKG257" s="334"/>
      <c r="MKH257" s="307"/>
      <c r="MKI257" s="335"/>
      <c r="MKJ257" s="305"/>
      <c r="MKK257" s="334"/>
      <c r="MKL257" s="307"/>
      <c r="MKM257" s="335"/>
      <c r="MKN257" s="305"/>
      <c r="MKO257" s="334"/>
      <c r="MKP257" s="307"/>
      <c r="MKQ257" s="335"/>
      <c r="MKR257" s="305"/>
      <c r="MKS257" s="334"/>
      <c r="MKT257" s="307"/>
      <c r="MKU257" s="335"/>
      <c r="MKV257" s="305"/>
      <c r="MKW257" s="334"/>
      <c r="MKX257" s="307"/>
      <c r="MKY257" s="335"/>
      <c r="MKZ257" s="305"/>
      <c r="MLA257" s="334"/>
      <c r="MLB257" s="307"/>
      <c r="MLC257" s="335"/>
      <c r="MLD257" s="305"/>
      <c r="MLE257" s="334"/>
      <c r="MLF257" s="307"/>
      <c r="MLG257" s="335"/>
      <c r="MLH257" s="305"/>
      <c r="MLI257" s="334"/>
      <c r="MLJ257" s="307"/>
      <c r="MLK257" s="335"/>
      <c r="MLL257" s="305"/>
      <c r="MLM257" s="334"/>
      <c r="MLN257" s="307"/>
      <c r="MLO257" s="335"/>
      <c r="MLP257" s="305"/>
      <c r="MLQ257" s="334"/>
      <c r="MLR257" s="307"/>
      <c r="MLS257" s="335"/>
      <c r="MLT257" s="305"/>
      <c r="MLU257" s="334"/>
      <c r="MLV257" s="307"/>
      <c r="MLW257" s="335"/>
      <c r="MLX257" s="305"/>
      <c r="MLY257" s="334"/>
      <c r="MLZ257" s="307"/>
      <c r="MMA257" s="335"/>
      <c r="MMB257" s="305"/>
      <c r="MMC257" s="334"/>
      <c r="MMD257" s="307"/>
      <c r="MME257" s="335"/>
      <c r="MMF257" s="305"/>
      <c r="MMG257" s="334"/>
      <c r="MMH257" s="307"/>
      <c r="MMI257" s="335"/>
      <c r="MMJ257" s="305"/>
      <c r="MMK257" s="334"/>
      <c r="MML257" s="307"/>
      <c r="MMM257" s="335"/>
      <c r="MMN257" s="305"/>
      <c r="MMO257" s="334"/>
      <c r="MMP257" s="307"/>
      <c r="MMQ257" s="335"/>
      <c r="MMR257" s="305"/>
      <c r="MMS257" s="334"/>
      <c r="MMT257" s="307"/>
      <c r="MMU257" s="335"/>
      <c r="MMV257" s="305"/>
      <c r="MMW257" s="334"/>
      <c r="MMX257" s="307"/>
      <c r="MMY257" s="335"/>
      <c r="MMZ257" s="305"/>
      <c r="MNA257" s="334"/>
      <c r="MNB257" s="307"/>
      <c r="MNC257" s="335"/>
      <c r="MND257" s="305"/>
      <c r="MNE257" s="334"/>
      <c r="MNF257" s="307"/>
      <c r="MNG257" s="335"/>
      <c r="MNH257" s="305"/>
      <c r="MNI257" s="334"/>
      <c r="MNJ257" s="307"/>
      <c r="MNK257" s="335"/>
      <c r="MNL257" s="305"/>
      <c r="MNM257" s="334"/>
      <c r="MNN257" s="307"/>
      <c r="MNO257" s="335"/>
      <c r="MNP257" s="305"/>
      <c r="MNQ257" s="334"/>
      <c r="MNR257" s="307"/>
      <c r="MNS257" s="335"/>
      <c r="MNT257" s="305"/>
      <c r="MNU257" s="334"/>
      <c r="MNV257" s="307"/>
      <c r="MNW257" s="335"/>
      <c r="MNX257" s="305"/>
      <c r="MNY257" s="334"/>
      <c r="MNZ257" s="307"/>
      <c r="MOA257" s="335"/>
      <c r="MOB257" s="305"/>
      <c r="MOC257" s="334"/>
      <c r="MOD257" s="307"/>
      <c r="MOE257" s="335"/>
      <c r="MOF257" s="305"/>
      <c r="MOG257" s="334"/>
      <c r="MOH257" s="307"/>
      <c r="MOI257" s="335"/>
      <c r="MOJ257" s="305"/>
      <c r="MOK257" s="334"/>
      <c r="MOL257" s="307"/>
      <c r="MOM257" s="335"/>
      <c r="MON257" s="305"/>
      <c r="MOO257" s="334"/>
      <c r="MOP257" s="307"/>
      <c r="MOQ257" s="335"/>
      <c r="MOR257" s="305"/>
      <c r="MOS257" s="334"/>
      <c r="MOT257" s="307"/>
      <c r="MOU257" s="335"/>
      <c r="MOV257" s="305"/>
      <c r="MOW257" s="334"/>
      <c r="MOX257" s="307"/>
      <c r="MOY257" s="335"/>
      <c r="MOZ257" s="305"/>
      <c r="MPA257" s="334"/>
      <c r="MPB257" s="307"/>
      <c r="MPC257" s="335"/>
      <c r="MPD257" s="305"/>
      <c r="MPE257" s="334"/>
      <c r="MPF257" s="307"/>
      <c r="MPG257" s="335"/>
      <c r="MPH257" s="305"/>
      <c r="MPI257" s="334"/>
      <c r="MPJ257" s="307"/>
      <c r="MPK257" s="335"/>
      <c r="MPL257" s="305"/>
      <c r="MPM257" s="334"/>
      <c r="MPN257" s="307"/>
      <c r="MPO257" s="335"/>
      <c r="MPP257" s="305"/>
      <c r="MPQ257" s="334"/>
      <c r="MPR257" s="307"/>
      <c r="MPS257" s="335"/>
      <c r="MPT257" s="305"/>
      <c r="MPU257" s="334"/>
      <c r="MPV257" s="307"/>
      <c r="MPW257" s="335"/>
      <c r="MPX257" s="305"/>
      <c r="MPY257" s="334"/>
      <c r="MPZ257" s="307"/>
      <c r="MQA257" s="335"/>
      <c r="MQB257" s="305"/>
      <c r="MQC257" s="334"/>
      <c r="MQD257" s="307"/>
      <c r="MQE257" s="335"/>
      <c r="MQF257" s="305"/>
      <c r="MQG257" s="334"/>
      <c r="MQH257" s="307"/>
      <c r="MQI257" s="335"/>
      <c r="MQJ257" s="305"/>
      <c r="MQK257" s="334"/>
      <c r="MQL257" s="307"/>
      <c r="MQM257" s="335"/>
      <c r="MQN257" s="305"/>
      <c r="MQO257" s="334"/>
      <c r="MQP257" s="307"/>
      <c r="MQQ257" s="335"/>
      <c r="MQR257" s="305"/>
      <c r="MQS257" s="334"/>
      <c r="MQT257" s="307"/>
      <c r="MQU257" s="335"/>
      <c r="MQV257" s="305"/>
      <c r="MQW257" s="334"/>
      <c r="MQX257" s="307"/>
      <c r="MQY257" s="335"/>
      <c r="MQZ257" s="305"/>
      <c r="MRA257" s="334"/>
      <c r="MRB257" s="307"/>
      <c r="MRC257" s="335"/>
      <c r="MRD257" s="305"/>
      <c r="MRE257" s="334"/>
      <c r="MRF257" s="307"/>
      <c r="MRG257" s="335"/>
      <c r="MRH257" s="305"/>
      <c r="MRI257" s="334"/>
      <c r="MRJ257" s="307"/>
      <c r="MRK257" s="335"/>
      <c r="MRL257" s="305"/>
      <c r="MRM257" s="334"/>
      <c r="MRN257" s="307"/>
      <c r="MRO257" s="335"/>
      <c r="MRP257" s="305"/>
      <c r="MRQ257" s="334"/>
      <c r="MRR257" s="307"/>
      <c r="MRS257" s="335"/>
      <c r="MRT257" s="305"/>
      <c r="MRU257" s="334"/>
      <c r="MRV257" s="307"/>
      <c r="MRW257" s="335"/>
      <c r="MRX257" s="305"/>
      <c r="MRY257" s="334"/>
      <c r="MRZ257" s="307"/>
      <c r="MSA257" s="335"/>
      <c r="MSB257" s="305"/>
      <c r="MSC257" s="334"/>
      <c r="MSD257" s="307"/>
      <c r="MSE257" s="335"/>
      <c r="MSF257" s="305"/>
      <c r="MSG257" s="334"/>
      <c r="MSH257" s="307"/>
      <c r="MSI257" s="335"/>
      <c r="MSJ257" s="305"/>
      <c r="MSK257" s="334"/>
      <c r="MSL257" s="307"/>
      <c r="MSM257" s="335"/>
      <c r="MSN257" s="305"/>
      <c r="MSO257" s="334"/>
      <c r="MSP257" s="307"/>
      <c r="MSQ257" s="335"/>
      <c r="MSR257" s="305"/>
      <c r="MSS257" s="334"/>
      <c r="MST257" s="307"/>
      <c r="MSU257" s="335"/>
      <c r="MSV257" s="305"/>
      <c r="MSW257" s="334"/>
      <c r="MSX257" s="307"/>
      <c r="MSY257" s="335"/>
      <c r="MSZ257" s="305"/>
      <c r="MTA257" s="334"/>
      <c r="MTB257" s="307"/>
      <c r="MTC257" s="335"/>
      <c r="MTD257" s="305"/>
      <c r="MTE257" s="334"/>
      <c r="MTF257" s="307"/>
      <c r="MTG257" s="335"/>
      <c r="MTH257" s="305"/>
      <c r="MTI257" s="334"/>
      <c r="MTJ257" s="307"/>
      <c r="MTK257" s="335"/>
      <c r="MTL257" s="305"/>
      <c r="MTM257" s="334"/>
      <c r="MTN257" s="307"/>
      <c r="MTO257" s="335"/>
      <c r="MTP257" s="305"/>
      <c r="MTQ257" s="334"/>
      <c r="MTR257" s="307"/>
      <c r="MTS257" s="335"/>
      <c r="MTT257" s="305"/>
      <c r="MTU257" s="334"/>
      <c r="MTV257" s="307"/>
      <c r="MTW257" s="335"/>
      <c r="MTX257" s="305"/>
      <c r="MTY257" s="334"/>
      <c r="MTZ257" s="307"/>
      <c r="MUA257" s="335"/>
      <c r="MUB257" s="305"/>
      <c r="MUC257" s="334"/>
      <c r="MUD257" s="307"/>
      <c r="MUE257" s="335"/>
      <c r="MUF257" s="305"/>
      <c r="MUG257" s="334"/>
      <c r="MUH257" s="307"/>
      <c r="MUI257" s="335"/>
      <c r="MUJ257" s="305"/>
      <c r="MUK257" s="334"/>
      <c r="MUL257" s="307"/>
      <c r="MUM257" s="335"/>
      <c r="MUN257" s="305"/>
      <c r="MUO257" s="334"/>
      <c r="MUP257" s="307"/>
      <c r="MUQ257" s="335"/>
      <c r="MUR257" s="305"/>
      <c r="MUS257" s="334"/>
      <c r="MUT257" s="307"/>
      <c r="MUU257" s="335"/>
      <c r="MUV257" s="305"/>
      <c r="MUW257" s="334"/>
      <c r="MUX257" s="307"/>
      <c r="MUY257" s="335"/>
      <c r="MUZ257" s="305"/>
      <c r="MVA257" s="334"/>
      <c r="MVB257" s="307"/>
      <c r="MVC257" s="335"/>
      <c r="MVD257" s="305"/>
      <c r="MVE257" s="334"/>
      <c r="MVF257" s="307"/>
      <c r="MVG257" s="335"/>
      <c r="MVH257" s="305"/>
      <c r="MVI257" s="334"/>
      <c r="MVJ257" s="307"/>
      <c r="MVK257" s="335"/>
      <c r="MVL257" s="305"/>
      <c r="MVM257" s="334"/>
      <c r="MVN257" s="307"/>
      <c r="MVO257" s="335"/>
      <c r="MVP257" s="305"/>
      <c r="MVQ257" s="334"/>
      <c r="MVR257" s="307"/>
      <c r="MVS257" s="335"/>
      <c r="MVT257" s="305"/>
      <c r="MVU257" s="334"/>
      <c r="MVV257" s="307"/>
      <c r="MVW257" s="335"/>
      <c r="MVX257" s="305"/>
      <c r="MVY257" s="334"/>
      <c r="MVZ257" s="307"/>
      <c r="MWA257" s="335"/>
      <c r="MWB257" s="305"/>
      <c r="MWC257" s="334"/>
      <c r="MWD257" s="307"/>
      <c r="MWE257" s="335"/>
      <c r="MWF257" s="305"/>
      <c r="MWG257" s="334"/>
      <c r="MWH257" s="307"/>
      <c r="MWI257" s="335"/>
      <c r="MWJ257" s="305"/>
      <c r="MWK257" s="334"/>
      <c r="MWL257" s="307"/>
      <c r="MWM257" s="335"/>
      <c r="MWN257" s="305"/>
      <c r="MWO257" s="334"/>
      <c r="MWP257" s="307"/>
      <c r="MWQ257" s="335"/>
      <c r="MWR257" s="305"/>
      <c r="MWS257" s="334"/>
      <c r="MWT257" s="307"/>
      <c r="MWU257" s="335"/>
      <c r="MWV257" s="305"/>
      <c r="MWW257" s="334"/>
      <c r="MWX257" s="307"/>
      <c r="MWY257" s="335"/>
      <c r="MWZ257" s="305"/>
      <c r="MXA257" s="334"/>
      <c r="MXB257" s="307"/>
      <c r="MXC257" s="335"/>
      <c r="MXD257" s="305"/>
      <c r="MXE257" s="334"/>
      <c r="MXF257" s="307"/>
      <c r="MXG257" s="335"/>
      <c r="MXH257" s="305"/>
      <c r="MXI257" s="334"/>
      <c r="MXJ257" s="307"/>
      <c r="MXK257" s="335"/>
      <c r="MXL257" s="305"/>
      <c r="MXM257" s="334"/>
      <c r="MXN257" s="307"/>
      <c r="MXO257" s="335"/>
      <c r="MXP257" s="305"/>
      <c r="MXQ257" s="334"/>
      <c r="MXR257" s="307"/>
      <c r="MXS257" s="335"/>
      <c r="MXT257" s="305"/>
      <c r="MXU257" s="334"/>
      <c r="MXV257" s="307"/>
      <c r="MXW257" s="335"/>
      <c r="MXX257" s="305"/>
      <c r="MXY257" s="334"/>
      <c r="MXZ257" s="307"/>
      <c r="MYA257" s="335"/>
      <c r="MYB257" s="305"/>
      <c r="MYC257" s="334"/>
      <c r="MYD257" s="307"/>
      <c r="MYE257" s="335"/>
      <c r="MYF257" s="305"/>
      <c r="MYG257" s="334"/>
      <c r="MYH257" s="307"/>
      <c r="MYI257" s="335"/>
      <c r="MYJ257" s="305"/>
      <c r="MYK257" s="334"/>
      <c r="MYL257" s="307"/>
      <c r="MYM257" s="335"/>
      <c r="MYN257" s="305"/>
      <c r="MYO257" s="334"/>
      <c r="MYP257" s="307"/>
      <c r="MYQ257" s="335"/>
      <c r="MYR257" s="305"/>
      <c r="MYS257" s="334"/>
      <c r="MYT257" s="307"/>
      <c r="MYU257" s="335"/>
      <c r="MYV257" s="305"/>
      <c r="MYW257" s="334"/>
      <c r="MYX257" s="307"/>
      <c r="MYY257" s="335"/>
      <c r="MYZ257" s="305"/>
      <c r="MZA257" s="334"/>
      <c r="MZB257" s="307"/>
      <c r="MZC257" s="335"/>
      <c r="MZD257" s="305"/>
      <c r="MZE257" s="334"/>
      <c r="MZF257" s="307"/>
      <c r="MZG257" s="335"/>
      <c r="MZH257" s="305"/>
      <c r="MZI257" s="334"/>
      <c r="MZJ257" s="307"/>
      <c r="MZK257" s="335"/>
      <c r="MZL257" s="305"/>
      <c r="MZM257" s="334"/>
      <c r="MZN257" s="307"/>
      <c r="MZO257" s="335"/>
      <c r="MZP257" s="305"/>
      <c r="MZQ257" s="334"/>
      <c r="MZR257" s="307"/>
      <c r="MZS257" s="335"/>
      <c r="MZT257" s="305"/>
      <c r="MZU257" s="334"/>
      <c r="MZV257" s="307"/>
      <c r="MZW257" s="335"/>
      <c r="MZX257" s="305"/>
      <c r="MZY257" s="334"/>
      <c r="MZZ257" s="307"/>
      <c r="NAA257" s="335"/>
      <c r="NAB257" s="305"/>
      <c r="NAC257" s="334"/>
      <c r="NAD257" s="307"/>
      <c r="NAE257" s="335"/>
      <c r="NAF257" s="305"/>
      <c r="NAG257" s="334"/>
      <c r="NAH257" s="307"/>
      <c r="NAI257" s="335"/>
      <c r="NAJ257" s="305"/>
      <c r="NAK257" s="334"/>
      <c r="NAL257" s="307"/>
      <c r="NAM257" s="335"/>
      <c r="NAN257" s="305"/>
      <c r="NAO257" s="334"/>
      <c r="NAP257" s="307"/>
      <c r="NAQ257" s="335"/>
      <c r="NAR257" s="305"/>
      <c r="NAS257" s="334"/>
      <c r="NAT257" s="307"/>
      <c r="NAU257" s="335"/>
      <c r="NAV257" s="305"/>
      <c r="NAW257" s="334"/>
      <c r="NAX257" s="307"/>
      <c r="NAY257" s="335"/>
      <c r="NAZ257" s="305"/>
      <c r="NBA257" s="334"/>
      <c r="NBB257" s="307"/>
      <c r="NBC257" s="335"/>
      <c r="NBD257" s="305"/>
      <c r="NBE257" s="334"/>
      <c r="NBF257" s="307"/>
      <c r="NBG257" s="335"/>
      <c r="NBH257" s="305"/>
      <c r="NBI257" s="334"/>
      <c r="NBJ257" s="307"/>
      <c r="NBK257" s="335"/>
      <c r="NBL257" s="305"/>
      <c r="NBM257" s="334"/>
      <c r="NBN257" s="307"/>
      <c r="NBO257" s="335"/>
      <c r="NBP257" s="305"/>
      <c r="NBQ257" s="334"/>
      <c r="NBR257" s="307"/>
      <c r="NBS257" s="335"/>
      <c r="NBT257" s="305"/>
      <c r="NBU257" s="334"/>
      <c r="NBV257" s="307"/>
      <c r="NBW257" s="335"/>
      <c r="NBX257" s="305"/>
      <c r="NBY257" s="334"/>
      <c r="NBZ257" s="307"/>
      <c r="NCA257" s="335"/>
      <c r="NCB257" s="305"/>
      <c r="NCC257" s="334"/>
      <c r="NCD257" s="307"/>
      <c r="NCE257" s="335"/>
      <c r="NCF257" s="305"/>
      <c r="NCG257" s="334"/>
      <c r="NCH257" s="307"/>
      <c r="NCI257" s="335"/>
      <c r="NCJ257" s="305"/>
      <c r="NCK257" s="334"/>
      <c r="NCL257" s="307"/>
      <c r="NCM257" s="335"/>
      <c r="NCN257" s="305"/>
      <c r="NCO257" s="334"/>
      <c r="NCP257" s="307"/>
      <c r="NCQ257" s="335"/>
      <c r="NCR257" s="305"/>
      <c r="NCS257" s="334"/>
      <c r="NCT257" s="307"/>
      <c r="NCU257" s="335"/>
      <c r="NCV257" s="305"/>
      <c r="NCW257" s="334"/>
      <c r="NCX257" s="307"/>
      <c r="NCY257" s="335"/>
      <c r="NCZ257" s="305"/>
      <c r="NDA257" s="334"/>
      <c r="NDB257" s="307"/>
      <c r="NDC257" s="335"/>
      <c r="NDD257" s="305"/>
      <c r="NDE257" s="334"/>
      <c r="NDF257" s="307"/>
      <c r="NDG257" s="335"/>
      <c r="NDH257" s="305"/>
      <c r="NDI257" s="334"/>
      <c r="NDJ257" s="307"/>
      <c r="NDK257" s="335"/>
      <c r="NDL257" s="305"/>
      <c r="NDM257" s="334"/>
      <c r="NDN257" s="307"/>
      <c r="NDO257" s="335"/>
      <c r="NDP257" s="305"/>
      <c r="NDQ257" s="334"/>
      <c r="NDR257" s="307"/>
      <c r="NDS257" s="335"/>
      <c r="NDT257" s="305"/>
      <c r="NDU257" s="334"/>
      <c r="NDV257" s="307"/>
      <c r="NDW257" s="335"/>
      <c r="NDX257" s="305"/>
      <c r="NDY257" s="334"/>
      <c r="NDZ257" s="307"/>
      <c r="NEA257" s="335"/>
      <c r="NEB257" s="305"/>
      <c r="NEC257" s="334"/>
      <c r="NED257" s="307"/>
      <c r="NEE257" s="335"/>
      <c r="NEF257" s="305"/>
      <c r="NEG257" s="334"/>
      <c r="NEH257" s="307"/>
      <c r="NEI257" s="335"/>
      <c r="NEJ257" s="305"/>
      <c r="NEK257" s="334"/>
      <c r="NEL257" s="307"/>
      <c r="NEM257" s="335"/>
      <c r="NEN257" s="305"/>
      <c r="NEO257" s="334"/>
      <c r="NEP257" s="307"/>
      <c r="NEQ257" s="335"/>
      <c r="NER257" s="305"/>
      <c r="NES257" s="334"/>
      <c r="NET257" s="307"/>
      <c r="NEU257" s="335"/>
      <c r="NEV257" s="305"/>
      <c r="NEW257" s="334"/>
      <c r="NEX257" s="307"/>
      <c r="NEY257" s="335"/>
      <c r="NEZ257" s="305"/>
      <c r="NFA257" s="334"/>
      <c r="NFB257" s="307"/>
      <c r="NFC257" s="335"/>
      <c r="NFD257" s="305"/>
      <c r="NFE257" s="334"/>
      <c r="NFF257" s="307"/>
      <c r="NFG257" s="335"/>
      <c r="NFH257" s="305"/>
      <c r="NFI257" s="334"/>
      <c r="NFJ257" s="307"/>
      <c r="NFK257" s="335"/>
      <c r="NFL257" s="305"/>
      <c r="NFM257" s="334"/>
      <c r="NFN257" s="307"/>
      <c r="NFO257" s="335"/>
      <c r="NFP257" s="305"/>
      <c r="NFQ257" s="334"/>
      <c r="NFR257" s="307"/>
      <c r="NFS257" s="335"/>
      <c r="NFT257" s="305"/>
      <c r="NFU257" s="334"/>
      <c r="NFV257" s="307"/>
      <c r="NFW257" s="335"/>
      <c r="NFX257" s="305"/>
      <c r="NFY257" s="334"/>
      <c r="NFZ257" s="307"/>
      <c r="NGA257" s="335"/>
      <c r="NGB257" s="305"/>
      <c r="NGC257" s="334"/>
      <c r="NGD257" s="307"/>
      <c r="NGE257" s="335"/>
      <c r="NGF257" s="305"/>
      <c r="NGG257" s="334"/>
      <c r="NGH257" s="307"/>
      <c r="NGI257" s="335"/>
      <c r="NGJ257" s="305"/>
      <c r="NGK257" s="334"/>
      <c r="NGL257" s="307"/>
      <c r="NGM257" s="335"/>
      <c r="NGN257" s="305"/>
      <c r="NGO257" s="334"/>
      <c r="NGP257" s="307"/>
      <c r="NGQ257" s="335"/>
      <c r="NGR257" s="305"/>
      <c r="NGS257" s="334"/>
      <c r="NGT257" s="307"/>
      <c r="NGU257" s="335"/>
      <c r="NGV257" s="305"/>
      <c r="NGW257" s="334"/>
      <c r="NGX257" s="307"/>
      <c r="NGY257" s="335"/>
      <c r="NGZ257" s="305"/>
      <c r="NHA257" s="334"/>
      <c r="NHB257" s="307"/>
      <c r="NHC257" s="335"/>
      <c r="NHD257" s="305"/>
      <c r="NHE257" s="334"/>
      <c r="NHF257" s="307"/>
      <c r="NHG257" s="335"/>
      <c r="NHH257" s="305"/>
      <c r="NHI257" s="334"/>
      <c r="NHJ257" s="307"/>
      <c r="NHK257" s="335"/>
      <c r="NHL257" s="305"/>
      <c r="NHM257" s="334"/>
      <c r="NHN257" s="307"/>
      <c r="NHO257" s="335"/>
      <c r="NHP257" s="305"/>
      <c r="NHQ257" s="334"/>
      <c r="NHR257" s="307"/>
      <c r="NHS257" s="335"/>
      <c r="NHT257" s="305"/>
      <c r="NHU257" s="334"/>
      <c r="NHV257" s="307"/>
      <c r="NHW257" s="335"/>
      <c r="NHX257" s="305"/>
      <c r="NHY257" s="334"/>
      <c r="NHZ257" s="307"/>
      <c r="NIA257" s="335"/>
      <c r="NIB257" s="305"/>
      <c r="NIC257" s="334"/>
      <c r="NID257" s="307"/>
      <c r="NIE257" s="335"/>
      <c r="NIF257" s="305"/>
      <c r="NIG257" s="334"/>
      <c r="NIH257" s="307"/>
      <c r="NII257" s="335"/>
      <c r="NIJ257" s="305"/>
      <c r="NIK257" s="334"/>
      <c r="NIL257" s="307"/>
      <c r="NIM257" s="335"/>
      <c r="NIN257" s="305"/>
      <c r="NIO257" s="334"/>
      <c r="NIP257" s="307"/>
      <c r="NIQ257" s="335"/>
      <c r="NIR257" s="305"/>
      <c r="NIS257" s="334"/>
      <c r="NIT257" s="307"/>
      <c r="NIU257" s="335"/>
      <c r="NIV257" s="305"/>
      <c r="NIW257" s="334"/>
      <c r="NIX257" s="307"/>
      <c r="NIY257" s="335"/>
      <c r="NIZ257" s="305"/>
      <c r="NJA257" s="334"/>
      <c r="NJB257" s="307"/>
      <c r="NJC257" s="335"/>
      <c r="NJD257" s="305"/>
      <c r="NJE257" s="334"/>
      <c r="NJF257" s="307"/>
      <c r="NJG257" s="335"/>
      <c r="NJH257" s="305"/>
      <c r="NJI257" s="334"/>
      <c r="NJJ257" s="307"/>
      <c r="NJK257" s="335"/>
      <c r="NJL257" s="305"/>
      <c r="NJM257" s="334"/>
      <c r="NJN257" s="307"/>
      <c r="NJO257" s="335"/>
      <c r="NJP257" s="305"/>
      <c r="NJQ257" s="334"/>
      <c r="NJR257" s="307"/>
      <c r="NJS257" s="335"/>
      <c r="NJT257" s="305"/>
      <c r="NJU257" s="334"/>
      <c r="NJV257" s="307"/>
      <c r="NJW257" s="335"/>
      <c r="NJX257" s="305"/>
      <c r="NJY257" s="334"/>
      <c r="NJZ257" s="307"/>
      <c r="NKA257" s="335"/>
      <c r="NKB257" s="305"/>
      <c r="NKC257" s="334"/>
      <c r="NKD257" s="307"/>
      <c r="NKE257" s="335"/>
      <c r="NKF257" s="305"/>
      <c r="NKG257" s="334"/>
      <c r="NKH257" s="307"/>
      <c r="NKI257" s="335"/>
      <c r="NKJ257" s="305"/>
      <c r="NKK257" s="334"/>
      <c r="NKL257" s="307"/>
      <c r="NKM257" s="335"/>
      <c r="NKN257" s="305"/>
      <c r="NKO257" s="334"/>
      <c r="NKP257" s="307"/>
      <c r="NKQ257" s="335"/>
      <c r="NKR257" s="305"/>
      <c r="NKS257" s="334"/>
      <c r="NKT257" s="307"/>
      <c r="NKU257" s="335"/>
      <c r="NKV257" s="305"/>
      <c r="NKW257" s="334"/>
      <c r="NKX257" s="307"/>
      <c r="NKY257" s="335"/>
      <c r="NKZ257" s="305"/>
      <c r="NLA257" s="334"/>
      <c r="NLB257" s="307"/>
      <c r="NLC257" s="335"/>
      <c r="NLD257" s="305"/>
      <c r="NLE257" s="334"/>
      <c r="NLF257" s="307"/>
      <c r="NLG257" s="335"/>
      <c r="NLH257" s="305"/>
      <c r="NLI257" s="334"/>
      <c r="NLJ257" s="307"/>
      <c r="NLK257" s="335"/>
      <c r="NLL257" s="305"/>
      <c r="NLM257" s="334"/>
      <c r="NLN257" s="307"/>
      <c r="NLO257" s="335"/>
      <c r="NLP257" s="305"/>
      <c r="NLQ257" s="334"/>
      <c r="NLR257" s="307"/>
      <c r="NLS257" s="335"/>
      <c r="NLT257" s="305"/>
      <c r="NLU257" s="334"/>
      <c r="NLV257" s="307"/>
      <c r="NLW257" s="335"/>
      <c r="NLX257" s="305"/>
      <c r="NLY257" s="334"/>
      <c r="NLZ257" s="307"/>
      <c r="NMA257" s="335"/>
      <c r="NMB257" s="305"/>
      <c r="NMC257" s="334"/>
      <c r="NMD257" s="307"/>
      <c r="NME257" s="335"/>
      <c r="NMF257" s="305"/>
      <c r="NMG257" s="334"/>
      <c r="NMH257" s="307"/>
      <c r="NMI257" s="335"/>
      <c r="NMJ257" s="305"/>
      <c r="NMK257" s="334"/>
      <c r="NML257" s="307"/>
      <c r="NMM257" s="335"/>
      <c r="NMN257" s="305"/>
      <c r="NMO257" s="334"/>
      <c r="NMP257" s="307"/>
      <c r="NMQ257" s="335"/>
      <c r="NMR257" s="305"/>
      <c r="NMS257" s="334"/>
      <c r="NMT257" s="307"/>
      <c r="NMU257" s="335"/>
      <c r="NMV257" s="305"/>
      <c r="NMW257" s="334"/>
      <c r="NMX257" s="307"/>
      <c r="NMY257" s="335"/>
      <c r="NMZ257" s="305"/>
      <c r="NNA257" s="334"/>
      <c r="NNB257" s="307"/>
      <c r="NNC257" s="335"/>
      <c r="NND257" s="305"/>
      <c r="NNE257" s="334"/>
      <c r="NNF257" s="307"/>
      <c r="NNG257" s="335"/>
      <c r="NNH257" s="305"/>
      <c r="NNI257" s="334"/>
      <c r="NNJ257" s="307"/>
      <c r="NNK257" s="335"/>
      <c r="NNL257" s="305"/>
      <c r="NNM257" s="334"/>
      <c r="NNN257" s="307"/>
      <c r="NNO257" s="335"/>
      <c r="NNP257" s="305"/>
      <c r="NNQ257" s="334"/>
      <c r="NNR257" s="307"/>
      <c r="NNS257" s="335"/>
      <c r="NNT257" s="305"/>
      <c r="NNU257" s="334"/>
      <c r="NNV257" s="307"/>
      <c r="NNW257" s="335"/>
      <c r="NNX257" s="305"/>
      <c r="NNY257" s="334"/>
      <c r="NNZ257" s="307"/>
      <c r="NOA257" s="335"/>
      <c r="NOB257" s="305"/>
      <c r="NOC257" s="334"/>
      <c r="NOD257" s="307"/>
      <c r="NOE257" s="335"/>
      <c r="NOF257" s="305"/>
      <c r="NOG257" s="334"/>
      <c r="NOH257" s="307"/>
      <c r="NOI257" s="335"/>
      <c r="NOJ257" s="305"/>
      <c r="NOK257" s="334"/>
      <c r="NOL257" s="307"/>
      <c r="NOM257" s="335"/>
      <c r="NON257" s="305"/>
      <c r="NOO257" s="334"/>
      <c r="NOP257" s="307"/>
      <c r="NOQ257" s="335"/>
      <c r="NOR257" s="305"/>
      <c r="NOS257" s="334"/>
      <c r="NOT257" s="307"/>
      <c r="NOU257" s="335"/>
      <c r="NOV257" s="305"/>
      <c r="NOW257" s="334"/>
      <c r="NOX257" s="307"/>
      <c r="NOY257" s="335"/>
      <c r="NOZ257" s="305"/>
      <c r="NPA257" s="334"/>
      <c r="NPB257" s="307"/>
      <c r="NPC257" s="335"/>
      <c r="NPD257" s="305"/>
      <c r="NPE257" s="334"/>
      <c r="NPF257" s="307"/>
      <c r="NPG257" s="335"/>
      <c r="NPH257" s="305"/>
      <c r="NPI257" s="334"/>
      <c r="NPJ257" s="307"/>
      <c r="NPK257" s="335"/>
      <c r="NPL257" s="305"/>
      <c r="NPM257" s="334"/>
      <c r="NPN257" s="307"/>
      <c r="NPO257" s="335"/>
      <c r="NPP257" s="305"/>
      <c r="NPQ257" s="334"/>
      <c r="NPR257" s="307"/>
      <c r="NPS257" s="335"/>
      <c r="NPT257" s="305"/>
      <c r="NPU257" s="334"/>
      <c r="NPV257" s="307"/>
      <c r="NPW257" s="335"/>
      <c r="NPX257" s="305"/>
      <c r="NPY257" s="334"/>
      <c r="NPZ257" s="307"/>
      <c r="NQA257" s="335"/>
      <c r="NQB257" s="305"/>
      <c r="NQC257" s="334"/>
      <c r="NQD257" s="307"/>
      <c r="NQE257" s="335"/>
      <c r="NQF257" s="305"/>
      <c r="NQG257" s="334"/>
      <c r="NQH257" s="307"/>
      <c r="NQI257" s="335"/>
      <c r="NQJ257" s="305"/>
      <c r="NQK257" s="334"/>
      <c r="NQL257" s="307"/>
      <c r="NQM257" s="335"/>
      <c r="NQN257" s="305"/>
      <c r="NQO257" s="334"/>
      <c r="NQP257" s="307"/>
      <c r="NQQ257" s="335"/>
      <c r="NQR257" s="305"/>
      <c r="NQS257" s="334"/>
      <c r="NQT257" s="307"/>
      <c r="NQU257" s="335"/>
      <c r="NQV257" s="305"/>
      <c r="NQW257" s="334"/>
      <c r="NQX257" s="307"/>
      <c r="NQY257" s="335"/>
      <c r="NQZ257" s="305"/>
      <c r="NRA257" s="334"/>
      <c r="NRB257" s="307"/>
      <c r="NRC257" s="335"/>
      <c r="NRD257" s="305"/>
      <c r="NRE257" s="334"/>
      <c r="NRF257" s="307"/>
      <c r="NRG257" s="335"/>
      <c r="NRH257" s="305"/>
      <c r="NRI257" s="334"/>
      <c r="NRJ257" s="307"/>
      <c r="NRK257" s="335"/>
      <c r="NRL257" s="305"/>
      <c r="NRM257" s="334"/>
      <c r="NRN257" s="307"/>
      <c r="NRO257" s="335"/>
      <c r="NRP257" s="305"/>
      <c r="NRQ257" s="334"/>
      <c r="NRR257" s="307"/>
      <c r="NRS257" s="335"/>
      <c r="NRT257" s="305"/>
      <c r="NRU257" s="334"/>
      <c r="NRV257" s="307"/>
      <c r="NRW257" s="335"/>
      <c r="NRX257" s="305"/>
      <c r="NRY257" s="334"/>
      <c r="NRZ257" s="307"/>
      <c r="NSA257" s="335"/>
      <c r="NSB257" s="305"/>
      <c r="NSC257" s="334"/>
      <c r="NSD257" s="307"/>
      <c r="NSE257" s="335"/>
      <c r="NSF257" s="305"/>
      <c r="NSG257" s="334"/>
      <c r="NSH257" s="307"/>
      <c r="NSI257" s="335"/>
      <c r="NSJ257" s="305"/>
      <c r="NSK257" s="334"/>
      <c r="NSL257" s="307"/>
      <c r="NSM257" s="335"/>
      <c r="NSN257" s="305"/>
      <c r="NSO257" s="334"/>
      <c r="NSP257" s="307"/>
      <c r="NSQ257" s="335"/>
      <c r="NSR257" s="305"/>
      <c r="NSS257" s="334"/>
      <c r="NST257" s="307"/>
      <c r="NSU257" s="335"/>
      <c r="NSV257" s="305"/>
      <c r="NSW257" s="334"/>
      <c r="NSX257" s="307"/>
      <c r="NSY257" s="335"/>
      <c r="NSZ257" s="305"/>
      <c r="NTA257" s="334"/>
      <c r="NTB257" s="307"/>
      <c r="NTC257" s="335"/>
      <c r="NTD257" s="305"/>
      <c r="NTE257" s="334"/>
      <c r="NTF257" s="307"/>
      <c r="NTG257" s="335"/>
      <c r="NTH257" s="305"/>
      <c r="NTI257" s="334"/>
      <c r="NTJ257" s="307"/>
      <c r="NTK257" s="335"/>
      <c r="NTL257" s="305"/>
      <c r="NTM257" s="334"/>
      <c r="NTN257" s="307"/>
      <c r="NTO257" s="335"/>
      <c r="NTP257" s="305"/>
      <c r="NTQ257" s="334"/>
      <c r="NTR257" s="307"/>
      <c r="NTS257" s="335"/>
      <c r="NTT257" s="305"/>
      <c r="NTU257" s="334"/>
      <c r="NTV257" s="307"/>
      <c r="NTW257" s="335"/>
      <c r="NTX257" s="305"/>
      <c r="NTY257" s="334"/>
      <c r="NTZ257" s="307"/>
      <c r="NUA257" s="335"/>
      <c r="NUB257" s="305"/>
      <c r="NUC257" s="334"/>
      <c r="NUD257" s="307"/>
      <c r="NUE257" s="335"/>
      <c r="NUF257" s="305"/>
      <c r="NUG257" s="334"/>
      <c r="NUH257" s="307"/>
      <c r="NUI257" s="335"/>
      <c r="NUJ257" s="305"/>
      <c r="NUK257" s="334"/>
      <c r="NUL257" s="307"/>
      <c r="NUM257" s="335"/>
      <c r="NUN257" s="305"/>
      <c r="NUO257" s="334"/>
      <c r="NUP257" s="307"/>
      <c r="NUQ257" s="335"/>
      <c r="NUR257" s="305"/>
      <c r="NUS257" s="334"/>
      <c r="NUT257" s="307"/>
      <c r="NUU257" s="335"/>
      <c r="NUV257" s="305"/>
      <c r="NUW257" s="334"/>
      <c r="NUX257" s="307"/>
      <c r="NUY257" s="335"/>
      <c r="NUZ257" s="305"/>
      <c r="NVA257" s="334"/>
      <c r="NVB257" s="307"/>
      <c r="NVC257" s="335"/>
      <c r="NVD257" s="305"/>
      <c r="NVE257" s="334"/>
      <c r="NVF257" s="307"/>
      <c r="NVG257" s="335"/>
      <c r="NVH257" s="305"/>
      <c r="NVI257" s="334"/>
      <c r="NVJ257" s="307"/>
      <c r="NVK257" s="335"/>
      <c r="NVL257" s="305"/>
      <c r="NVM257" s="334"/>
      <c r="NVN257" s="307"/>
      <c r="NVO257" s="335"/>
      <c r="NVP257" s="305"/>
      <c r="NVQ257" s="334"/>
      <c r="NVR257" s="307"/>
      <c r="NVS257" s="335"/>
      <c r="NVT257" s="305"/>
      <c r="NVU257" s="334"/>
      <c r="NVV257" s="307"/>
      <c r="NVW257" s="335"/>
      <c r="NVX257" s="305"/>
      <c r="NVY257" s="334"/>
      <c r="NVZ257" s="307"/>
      <c r="NWA257" s="335"/>
      <c r="NWB257" s="305"/>
      <c r="NWC257" s="334"/>
      <c r="NWD257" s="307"/>
      <c r="NWE257" s="335"/>
      <c r="NWF257" s="305"/>
      <c r="NWG257" s="334"/>
      <c r="NWH257" s="307"/>
      <c r="NWI257" s="335"/>
      <c r="NWJ257" s="305"/>
      <c r="NWK257" s="334"/>
      <c r="NWL257" s="307"/>
      <c r="NWM257" s="335"/>
      <c r="NWN257" s="305"/>
      <c r="NWO257" s="334"/>
      <c r="NWP257" s="307"/>
      <c r="NWQ257" s="335"/>
      <c r="NWR257" s="305"/>
      <c r="NWS257" s="334"/>
      <c r="NWT257" s="307"/>
      <c r="NWU257" s="335"/>
      <c r="NWV257" s="305"/>
      <c r="NWW257" s="334"/>
      <c r="NWX257" s="307"/>
      <c r="NWY257" s="335"/>
      <c r="NWZ257" s="305"/>
      <c r="NXA257" s="334"/>
      <c r="NXB257" s="307"/>
      <c r="NXC257" s="335"/>
      <c r="NXD257" s="305"/>
      <c r="NXE257" s="334"/>
      <c r="NXF257" s="307"/>
      <c r="NXG257" s="335"/>
      <c r="NXH257" s="305"/>
      <c r="NXI257" s="334"/>
      <c r="NXJ257" s="307"/>
      <c r="NXK257" s="335"/>
      <c r="NXL257" s="305"/>
      <c r="NXM257" s="334"/>
      <c r="NXN257" s="307"/>
      <c r="NXO257" s="335"/>
      <c r="NXP257" s="305"/>
      <c r="NXQ257" s="334"/>
      <c r="NXR257" s="307"/>
      <c r="NXS257" s="335"/>
      <c r="NXT257" s="305"/>
      <c r="NXU257" s="334"/>
      <c r="NXV257" s="307"/>
      <c r="NXW257" s="335"/>
      <c r="NXX257" s="305"/>
      <c r="NXY257" s="334"/>
      <c r="NXZ257" s="307"/>
      <c r="NYA257" s="335"/>
      <c r="NYB257" s="305"/>
      <c r="NYC257" s="334"/>
      <c r="NYD257" s="307"/>
      <c r="NYE257" s="335"/>
      <c r="NYF257" s="305"/>
      <c r="NYG257" s="334"/>
      <c r="NYH257" s="307"/>
      <c r="NYI257" s="335"/>
      <c r="NYJ257" s="305"/>
      <c r="NYK257" s="334"/>
      <c r="NYL257" s="307"/>
      <c r="NYM257" s="335"/>
      <c r="NYN257" s="305"/>
      <c r="NYO257" s="334"/>
      <c r="NYP257" s="307"/>
      <c r="NYQ257" s="335"/>
      <c r="NYR257" s="305"/>
      <c r="NYS257" s="334"/>
      <c r="NYT257" s="307"/>
      <c r="NYU257" s="335"/>
      <c r="NYV257" s="305"/>
      <c r="NYW257" s="334"/>
      <c r="NYX257" s="307"/>
      <c r="NYY257" s="335"/>
      <c r="NYZ257" s="305"/>
      <c r="NZA257" s="334"/>
      <c r="NZB257" s="307"/>
      <c r="NZC257" s="335"/>
      <c r="NZD257" s="305"/>
      <c r="NZE257" s="334"/>
      <c r="NZF257" s="307"/>
      <c r="NZG257" s="335"/>
      <c r="NZH257" s="305"/>
      <c r="NZI257" s="334"/>
      <c r="NZJ257" s="307"/>
      <c r="NZK257" s="335"/>
      <c r="NZL257" s="305"/>
      <c r="NZM257" s="334"/>
      <c r="NZN257" s="307"/>
      <c r="NZO257" s="335"/>
      <c r="NZP257" s="305"/>
      <c r="NZQ257" s="334"/>
      <c r="NZR257" s="307"/>
      <c r="NZS257" s="335"/>
      <c r="NZT257" s="305"/>
      <c r="NZU257" s="334"/>
      <c r="NZV257" s="307"/>
      <c r="NZW257" s="335"/>
      <c r="NZX257" s="305"/>
      <c r="NZY257" s="334"/>
      <c r="NZZ257" s="307"/>
      <c r="OAA257" s="335"/>
      <c r="OAB257" s="305"/>
      <c r="OAC257" s="334"/>
      <c r="OAD257" s="307"/>
      <c r="OAE257" s="335"/>
      <c r="OAF257" s="305"/>
      <c r="OAG257" s="334"/>
      <c r="OAH257" s="307"/>
      <c r="OAI257" s="335"/>
      <c r="OAJ257" s="305"/>
      <c r="OAK257" s="334"/>
      <c r="OAL257" s="307"/>
      <c r="OAM257" s="335"/>
      <c r="OAN257" s="305"/>
      <c r="OAO257" s="334"/>
      <c r="OAP257" s="307"/>
      <c r="OAQ257" s="335"/>
      <c r="OAR257" s="305"/>
      <c r="OAS257" s="334"/>
      <c r="OAT257" s="307"/>
      <c r="OAU257" s="335"/>
      <c r="OAV257" s="305"/>
      <c r="OAW257" s="334"/>
      <c r="OAX257" s="307"/>
      <c r="OAY257" s="335"/>
      <c r="OAZ257" s="305"/>
      <c r="OBA257" s="334"/>
      <c r="OBB257" s="307"/>
      <c r="OBC257" s="335"/>
      <c r="OBD257" s="305"/>
      <c r="OBE257" s="334"/>
      <c r="OBF257" s="307"/>
      <c r="OBG257" s="335"/>
      <c r="OBH257" s="305"/>
      <c r="OBI257" s="334"/>
      <c r="OBJ257" s="307"/>
      <c r="OBK257" s="335"/>
      <c r="OBL257" s="305"/>
      <c r="OBM257" s="334"/>
      <c r="OBN257" s="307"/>
      <c r="OBO257" s="335"/>
      <c r="OBP257" s="305"/>
      <c r="OBQ257" s="334"/>
      <c r="OBR257" s="307"/>
      <c r="OBS257" s="335"/>
      <c r="OBT257" s="305"/>
      <c r="OBU257" s="334"/>
      <c r="OBV257" s="307"/>
      <c r="OBW257" s="335"/>
      <c r="OBX257" s="305"/>
      <c r="OBY257" s="334"/>
      <c r="OBZ257" s="307"/>
      <c r="OCA257" s="335"/>
      <c r="OCB257" s="305"/>
      <c r="OCC257" s="334"/>
      <c r="OCD257" s="307"/>
      <c r="OCE257" s="335"/>
      <c r="OCF257" s="305"/>
      <c r="OCG257" s="334"/>
      <c r="OCH257" s="307"/>
      <c r="OCI257" s="335"/>
      <c r="OCJ257" s="305"/>
      <c r="OCK257" s="334"/>
      <c r="OCL257" s="307"/>
      <c r="OCM257" s="335"/>
      <c r="OCN257" s="305"/>
      <c r="OCO257" s="334"/>
      <c r="OCP257" s="307"/>
      <c r="OCQ257" s="335"/>
      <c r="OCR257" s="305"/>
      <c r="OCS257" s="334"/>
      <c r="OCT257" s="307"/>
      <c r="OCU257" s="335"/>
      <c r="OCV257" s="305"/>
      <c r="OCW257" s="334"/>
      <c r="OCX257" s="307"/>
      <c r="OCY257" s="335"/>
      <c r="OCZ257" s="305"/>
      <c r="ODA257" s="334"/>
      <c r="ODB257" s="307"/>
      <c r="ODC257" s="335"/>
      <c r="ODD257" s="305"/>
      <c r="ODE257" s="334"/>
      <c r="ODF257" s="307"/>
      <c r="ODG257" s="335"/>
      <c r="ODH257" s="305"/>
      <c r="ODI257" s="334"/>
      <c r="ODJ257" s="307"/>
      <c r="ODK257" s="335"/>
      <c r="ODL257" s="305"/>
      <c r="ODM257" s="334"/>
      <c r="ODN257" s="307"/>
      <c r="ODO257" s="335"/>
      <c r="ODP257" s="305"/>
      <c r="ODQ257" s="334"/>
      <c r="ODR257" s="307"/>
      <c r="ODS257" s="335"/>
      <c r="ODT257" s="305"/>
      <c r="ODU257" s="334"/>
      <c r="ODV257" s="307"/>
      <c r="ODW257" s="335"/>
      <c r="ODX257" s="305"/>
      <c r="ODY257" s="334"/>
      <c r="ODZ257" s="307"/>
      <c r="OEA257" s="335"/>
      <c r="OEB257" s="305"/>
      <c r="OEC257" s="334"/>
      <c r="OED257" s="307"/>
      <c r="OEE257" s="335"/>
      <c r="OEF257" s="305"/>
      <c r="OEG257" s="334"/>
      <c r="OEH257" s="307"/>
      <c r="OEI257" s="335"/>
      <c r="OEJ257" s="305"/>
      <c r="OEK257" s="334"/>
      <c r="OEL257" s="307"/>
      <c r="OEM257" s="335"/>
      <c r="OEN257" s="305"/>
      <c r="OEO257" s="334"/>
      <c r="OEP257" s="307"/>
      <c r="OEQ257" s="335"/>
      <c r="OER257" s="305"/>
      <c r="OES257" s="334"/>
      <c r="OET257" s="307"/>
      <c r="OEU257" s="335"/>
      <c r="OEV257" s="305"/>
      <c r="OEW257" s="334"/>
      <c r="OEX257" s="307"/>
      <c r="OEY257" s="335"/>
      <c r="OEZ257" s="305"/>
      <c r="OFA257" s="334"/>
      <c r="OFB257" s="307"/>
      <c r="OFC257" s="335"/>
      <c r="OFD257" s="305"/>
      <c r="OFE257" s="334"/>
      <c r="OFF257" s="307"/>
      <c r="OFG257" s="335"/>
      <c r="OFH257" s="305"/>
      <c r="OFI257" s="334"/>
      <c r="OFJ257" s="307"/>
      <c r="OFK257" s="335"/>
      <c r="OFL257" s="305"/>
      <c r="OFM257" s="334"/>
      <c r="OFN257" s="307"/>
      <c r="OFO257" s="335"/>
      <c r="OFP257" s="305"/>
      <c r="OFQ257" s="334"/>
      <c r="OFR257" s="307"/>
      <c r="OFS257" s="335"/>
      <c r="OFT257" s="305"/>
      <c r="OFU257" s="334"/>
      <c r="OFV257" s="307"/>
      <c r="OFW257" s="335"/>
      <c r="OFX257" s="305"/>
      <c r="OFY257" s="334"/>
      <c r="OFZ257" s="307"/>
      <c r="OGA257" s="335"/>
      <c r="OGB257" s="305"/>
      <c r="OGC257" s="334"/>
      <c r="OGD257" s="307"/>
      <c r="OGE257" s="335"/>
      <c r="OGF257" s="305"/>
      <c r="OGG257" s="334"/>
      <c r="OGH257" s="307"/>
      <c r="OGI257" s="335"/>
      <c r="OGJ257" s="305"/>
      <c r="OGK257" s="334"/>
      <c r="OGL257" s="307"/>
      <c r="OGM257" s="335"/>
      <c r="OGN257" s="305"/>
      <c r="OGO257" s="334"/>
      <c r="OGP257" s="307"/>
      <c r="OGQ257" s="335"/>
      <c r="OGR257" s="305"/>
      <c r="OGS257" s="334"/>
      <c r="OGT257" s="307"/>
      <c r="OGU257" s="335"/>
      <c r="OGV257" s="305"/>
      <c r="OGW257" s="334"/>
      <c r="OGX257" s="307"/>
      <c r="OGY257" s="335"/>
      <c r="OGZ257" s="305"/>
      <c r="OHA257" s="334"/>
      <c r="OHB257" s="307"/>
      <c r="OHC257" s="335"/>
      <c r="OHD257" s="305"/>
      <c r="OHE257" s="334"/>
      <c r="OHF257" s="307"/>
      <c r="OHG257" s="335"/>
      <c r="OHH257" s="305"/>
      <c r="OHI257" s="334"/>
      <c r="OHJ257" s="307"/>
      <c r="OHK257" s="335"/>
      <c r="OHL257" s="305"/>
      <c r="OHM257" s="334"/>
      <c r="OHN257" s="307"/>
      <c r="OHO257" s="335"/>
      <c r="OHP257" s="305"/>
      <c r="OHQ257" s="334"/>
      <c r="OHR257" s="307"/>
      <c r="OHS257" s="335"/>
      <c r="OHT257" s="305"/>
      <c r="OHU257" s="334"/>
      <c r="OHV257" s="307"/>
      <c r="OHW257" s="335"/>
      <c r="OHX257" s="305"/>
      <c r="OHY257" s="334"/>
      <c r="OHZ257" s="307"/>
      <c r="OIA257" s="335"/>
      <c r="OIB257" s="305"/>
      <c r="OIC257" s="334"/>
      <c r="OID257" s="307"/>
      <c r="OIE257" s="335"/>
      <c r="OIF257" s="305"/>
      <c r="OIG257" s="334"/>
      <c r="OIH257" s="307"/>
      <c r="OII257" s="335"/>
      <c r="OIJ257" s="305"/>
      <c r="OIK257" s="334"/>
      <c r="OIL257" s="307"/>
      <c r="OIM257" s="335"/>
      <c r="OIN257" s="305"/>
      <c r="OIO257" s="334"/>
      <c r="OIP257" s="307"/>
      <c r="OIQ257" s="335"/>
      <c r="OIR257" s="305"/>
      <c r="OIS257" s="334"/>
      <c r="OIT257" s="307"/>
      <c r="OIU257" s="335"/>
      <c r="OIV257" s="305"/>
      <c r="OIW257" s="334"/>
      <c r="OIX257" s="307"/>
      <c r="OIY257" s="335"/>
      <c r="OIZ257" s="305"/>
      <c r="OJA257" s="334"/>
      <c r="OJB257" s="307"/>
      <c r="OJC257" s="335"/>
      <c r="OJD257" s="305"/>
      <c r="OJE257" s="334"/>
      <c r="OJF257" s="307"/>
      <c r="OJG257" s="335"/>
      <c r="OJH257" s="305"/>
      <c r="OJI257" s="334"/>
      <c r="OJJ257" s="307"/>
      <c r="OJK257" s="335"/>
      <c r="OJL257" s="305"/>
      <c r="OJM257" s="334"/>
      <c r="OJN257" s="307"/>
      <c r="OJO257" s="335"/>
      <c r="OJP257" s="305"/>
      <c r="OJQ257" s="334"/>
      <c r="OJR257" s="307"/>
      <c r="OJS257" s="335"/>
      <c r="OJT257" s="305"/>
      <c r="OJU257" s="334"/>
      <c r="OJV257" s="307"/>
      <c r="OJW257" s="335"/>
      <c r="OJX257" s="305"/>
      <c r="OJY257" s="334"/>
      <c r="OJZ257" s="307"/>
      <c r="OKA257" s="335"/>
      <c r="OKB257" s="305"/>
      <c r="OKC257" s="334"/>
      <c r="OKD257" s="307"/>
      <c r="OKE257" s="335"/>
      <c r="OKF257" s="305"/>
      <c r="OKG257" s="334"/>
      <c r="OKH257" s="307"/>
      <c r="OKI257" s="335"/>
      <c r="OKJ257" s="305"/>
      <c r="OKK257" s="334"/>
      <c r="OKL257" s="307"/>
      <c r="OKM257" s="335"/>
      <c r="OKN257" s="305"/>
      <c r="OKO257" s="334"/>
      <c r="OKP257" s="307"/>
      <c r="OKQ257" s="335"/>
      <c r="OKR257" s="305"/>
      <c r="OKS257" s="334"/>
      <c r="OKT257" s="307"/>
      <c r="OKU257" s="335"/>
      <c r="OKV257" s="305"/>
      <c r="OKW257" s="334"/>
      <c r="OKX257" s="307"/>
      <c r="OKY257" s="335"/>
      <c r="OKZ257" s="305"/>
      <c r="OLA257" s="334"/>
      <c r="OLB257" s="307"/>
      <c r="OLC257" s="335"/>
      <c r="OLD257" s="305"/>
      <c r="OLE257" s="334"/>
      <c r="OLF257" s="307"/>
      <c r="OLG257" s="335"/>
      <c r="OLH257" s="305"/>
      <c r="OLI257" s="334"/>
      <c r="OLJ257" s="307"/>
      <c r="OLK257" s="335"/>
      <c r="OLL257" s="305"/>
      <c r="OLM257" s="334"/>
      <c r="OLN257" s="307"/>
      <c r="OLO257" s="335"/>
      <c r="OLP257" s="305"/>
      <c r="OLQ257" s="334"/>
      <c r="OLR257" s="307"/>
      <c r="OLS257" s="335"/>
      <c r="OLT257" s="305"/>
      <c r="OLU257" s="334"/>
      <c r="OLV257" s="307"/>
      <c r="OLW257" s="335"/>
      <c r="OLX257" s="305"/>
      <c r="OLY257" s="334"/>
      <c r="OLZ257" s="307"/>
      <c r="OMA257" s="335"/>
      <c r="OMB257" s="305"/>
      <c r="OMC257" s="334"/>
      <c r="OMD257" s="307"/>
      <c r="OME257" s="335"/>
      <c r="OMF257" s="305"/>
      <c r="OMG257" s="334"/>
      <c r="OMH257" s="307"/>
      <c r="OMI257" s="335"/>
      <c r="OMJ257" s="305"/>
      <c r="OMK257" s="334"/>
      <c r="OML257" s="307"/>
      <c r="OMM257" s="335"/>
      <c r="OMN257" s="305"/>
      <c r="OMO257" s="334"/>
      <c r="OMP257" s="307"/>
      <c r="OMQ257" s="335"/>
      <c r="OMR257" s="305"/>
      <c r="OMS257" s="334"/>
      <c r="OMT257" s="307"/>
      <c r="OMU257" s="335"/>
      <c r="OMV257" s="305"/>
      <c r="OMW257" s="334"/>
      <c r="OMX257" s="307"/>
      <c r="OMY257" s="335"/>
      <c r="OMZ257" s="305"/>
      <c r="ONA257" s="334"/>
      <c r="ONB257" s="307"/>
      <c r="ONC257" s="335"/>
      <c r="OND257" s="305"/>
      <c r="ONE257" s="334"/>
      <c r="ONF257" s="307"/>
      <c r="ONG257" s="335"/>
      <c r="ONH257" s="305"/>
      <c r="ONI257" s="334"/>
      <c r="ONJ257" s="307"/>
      <c r="ONK257" s="335"/>
      <c r="ONL257" s="305"/>
      <c r="ONM257" s="334"/>
      <c r="ONN257" s="307"/>
      <c r="ONO257" s="335"/>
      <c r="ONP257" s="305"/>
      <c r="ONQ257" s="334"/>
      <c r="ONR257" s="307"/>
      <c r="ONS257" s="335"/>
      <c r="ONT257" s="305"/>
      <c r="ONU257" s="334"/>
      <c r="ONV257" s="307"/>
      <c r="ONW257" s="335"/>
      <c r="ONX257" s="305"/>
      <c r="ONY257" s="334"/>
      <c r="ONZ257" s="307"/>
      <c r="OOA257" s="335"/>
      <c r="OOB257" s="305"/>
      <c r="OOC257" s="334"/>
      <c r="OOD257" s="307"/>
      <c r="OOE257" s="335"/>
      <c r="OOF257" s="305"/>
      <c r="OOG257" s="334"/>
      <c r="OOH257" s="307"/>
      <c r="OOI257" s="335"/>
      <c r="OOJ257" s="305"/>
      <c r="OOK257" s="334"/>
      <c r="OOL257" s="307"/>
      <c r="OOM257" s="335"/>
      <c r="OON257" s="305"/>
      <c r="OOO257" s="334"/>
      <c r="OOP257" s="307"/>
      <c r="OOQ257" s="335"/>
      <c r="OOR257" s="305"/>
      <c r="OOS257" s="334"/>
      <c r="OOT257" s="307"/>
      <c r="OOU257" s="335"/>
      <c r="OOV257" s="305"/>
      <c r="OOW257" s="334"/>
      <c r="OOX257" s="307"/>
      <c r="OOY257" s="335"/>
      <c r="OOZ257" s="305"/>
      <c r="OPA257" s="334"/>
      <c r="OPB257" s="307"/>
      <c r="OPC257" s="335"/>
      <c r="OPD257" s="305"/>
      <c r="OPE257" s="334"/>
      <c r="OPF257" s="307"/>
      <c r="OPG257" s="335"/>
      <c r="OPH257" s="305"/>
      <c r="OPI257" s="334"/>
      <c r="OPJ257" s="307"/>
      <c r="OPK257" s="335"/>
      <c r="OPL257" s="305"/>
      <c r="OPM257" s="334"/>
      <c r="OPN257" s="307"/>
      <c r="OPO257" s="335"/>
      <c r="OPP257" s="305"/>
      <c r="OPQ257" s="334"/>
      <c r="OPR257" s="307"/>
      <c r="OPS257" s="335"/>
      <c r="OPT257" s="305"/>
      <c r="OPU257" s="334"/>
      <c r="OPV257" s="307"/>
      <c r="OPW257" s="335"/>
      <c r="OPX257" s="305"/>
      <c r="OPY257" s="334"/>
      <c r="OPZ257" s="307"/>
      <c r="OQA257" s="335"/>
      <c r="OQB257" s="305"/>
      <c r="OQC257" s="334"/>
      <c r="OQD257" s="307"/>
      <c r="OQE257" s="335"/>
      <c r="OQF257" s="305"/>
      <c r="OQG257" s="334"/>
      <c r="OQH257" s="307"/>
      <c r="OQI257" s="335"/>
      <c r="OQJ257" s="305"/>
      <c r="OQK257" s="334"/>
      <c r="OQL257" s="307"/>
      <c r="OQM257" s="335"/>
      <c r="OQN257" s="305"/>
      <c r="OQO257" s="334"/>
      <c r="OQP257" s="307"/>
      <c r="OQQ257" s="335"/>
      <c r="OQR257" s="305"/>
      <c r="OQS257" s="334"/>
      <c r="OQT257" s="307"/>
      <c r="OQU257" s="335"/>
      <c r="OQV257" s="305"/>
      <c r="OQW257" s="334"/>
      <c r="OQX257" s="307"/>
      <c r="OQY257" s="335"/>
      <c r="OQZ257" s="305"/>
      <c r="ORA257" s="334"/>
      <c r="ORB257" s="307"/>
      <c r="ORC257" s="335"/>
      <c r="ORD257" s="305"/>
      <c r="ORE257" s="334"/>
      <c r="ORF257" s="307"/>
      <c r="ORG257" s="335"/>
      <c r="ORH257" s="305"/>
      <c r="ORI257" s="334"/>
      <c r="ORJ257" s="307"/>
      <c r="ORK257" s="335"/>
      <c r="ORL257" s="305"/>
      <c r="ORM257" s="334"/>
      <c r="ORN257" s="307"/>
      <c r="ORO257" s="335"/>
      <c r="ORP257" s="305"/>
      <c r="ORQ257" s="334"/>
      <c r="ORR257" s="307"/>
      <c r="ORS257" s="335"/>
      <c r="ORT257" s="305"/>
      <c r="ORU257" s="334"/>
      <c r="ORV257" s="307"/>
      <c r="ORW257" s="335"/>
      <c r="ORX257" s="305"/>
      <c r="ORY257" s="334"/>
      <c r="ORZ257" s="307"/>
      <c r="OSA257" s="335"/>
      <c r="OSB257" s="305"/>
      <c r="OSC257" s="334"/>
      <c r="OSD257" s="307"/>
      <c r="OSE257" s="335"/>
      <c r="OSF257" s="305"/>
      <c r="OSG257" s="334"/>
      <c r="OSH257" s="307"/>
      <c r="OSI257" s="335"/>
      <c r="OSJ257" s="305"/>
      <c r="OSK257" s="334"/>
      <c r="OSL257" s="307"/>
      <c r="OSM257" s="335"/>
      <c r="OSN257" s="305"/>
      <c r="OSO257" s="334"/>
      <c r="OSP257" s="307"/>
      <c r="OSQ257" s="335"/>
      <c r="OSR257" s="305"/>
      <c r="OSS257" s="334"/>
      <c r="OST257" s="307"/>
      <c r="OSU257" s="335"/>
      <c r="OSV257" s="305"/>
      <c r="OSW257" s="334"/>
      <c r="OSX257" s="307"/>
      <c r="OSY257" s="335"/>
      <c r="OSZ257" s="305"/>
      <c r="OTA257" s="334"/>
      <c r="OTB257" s="307"/>
      <c r="OTC257" s="335"/>
      <c r="OTD257" s="305"/>
      <c r="OTE257" s="334"/>
      <c r="OTF257" s="307"/>
      <c r="OTG257" s="335"/>
      <c r="OTH257" s="305"/>
      <c r="OTI257" s="334"/>
      <c r="OTJ257" s="307"/>
      <c r="OTK257" s="335"/>
      <c r="OTL257" s="305"/>
      <c r="OTM257" s="334"/>
      <c r="OTN257" s="307"/>
      <c r="OTO257" s="335"/>
      <c r="OTP257" s="305"/>
      <c r="OTQ257" s="334"/>
      <c r="OTR257" s="307"/>
      <c r="OTS257" s="335"/>
      <c r="OTT257" s="305"/>
      <c r="OTU257" s="334"/>
      <c r="OTV257" s="307"/>
      <c r="OTW257" s="335"/>
      <c r="OTX257" s="305"/>
      <c r="OTY257" s="334"/>
      <c r="OTZ257" s="307"/>
      <c r="OUA257" s="335"/>
      <c r="OUB257" s="305"/>
      <c r="OUC257" s="334"/>
      <c r="OUD257" s="307"/>
      <c r="OUE257" s="335"/>
      <c r="OUF257" s="305"/>
      <c r="OUG257" s="334"/>
      <c r="OUH257" s="307"/>
      <c r="OUI257" s="335"/>
      <c r="OUJ257" s="305"/>
      <c r="OUK257" s="334"/>
      <c r="OUL257" s="307"/>
      <c r="OUM257" s="335"/>
      <c r="OUN257" s="305"/>
      <c r="OUO257" s="334"/>
      <c r="OUP257" s="307"/>
      <c r="OUQ257" s="335"/>
      <c r="OUR257" s="305"/>
      <c r="OUS257" s="334"/>
      <c r="OUT257" s="307"/>
      <c r="OUU257" s="335"/>
      <c r="OUV257" s="305"/>
      <c r="OUW257" s="334"/>
      <c r="OUX257" s="307"/>
      <c r="OUY257" s="335"/>
      <c r="OUZ257" s="305"/>
      <c r="OVA257" s="334"/>
      <c r="OVB257" s="307"/>
      <c r="OVC257" s="335"/>
      <c r="OVD257" s="305"/>
      <c r="OVE257" s="334"/>
      <c r="OVF257" s="307"/>
      <c r="OVG257" s="335"/>
      <c r="OVH257" s="305"/>
      <c r="OVI257" s="334"/>
      <c r="OVJ257" s="307"/>
      <c r="OVK257" s="335"/>
      <c r="OVL257" s="305"/>
      <c r="OVM257" s="334"/>
      <c r="OVN257" s="307"/>
      <c r="OVO257" s="335"/>
      <c r="OVP257" s="305"/>
      <c r="OVQ257" s="334"/>
      <c r="OVR257" s="307"/>
      <c r="OVS257" s="335"/>
      <c r="OVT257" s="305"/>
      <c r="OVU257" s="334"/>
      <c r="OVV257" s="307"/>
      <c r="OVW257" s="335"/>
      <c r="OVX257" s="305"/>
      <c r="OVY257" s="334"/>
      <c r="OVZ257" s="307"/>
      <c r="OWA257" s="335"/>
      <c r="OWB257" s="305"/>
      <c r="OWC257" s="334"/>
      <c r="OWD257" s="307"/>
      <c r="OWE257" s="335"/>
      <c r="OWF257" s="305"/>
      <c r="OWG257" s="334"/>
      <c r="OWH257" s="307"/>
      <c r="OWI257" s="335"/>
      <c r="OWJ257" s="305"/>
      <c r="OWK257" s="334"/>
      <c r="OWL257" s="307"/>
      <c r="OWM257" s="335"/>
      <c r="OWN257" s="305"/>
      <c r="OWO257" s="334"/>
      <c r="OWP257" s="307"/>
      <c r="OWQ257" s="335"/>
      <c r="OWR257" s="305"/>
      <c r="OWS257" s="334"/>
      <c r="OWT257" s="307"/>
      <c r="OWU257" s="335"/>
      <c r="OWV257" s="305"/>
      <c r="OWW257" s="334"/>
      <c r="OWX257" s="307"/>
      <c r="OWY257" s="335"/>
      <c r="OWZ257" s="305"/>
      <c r="OXA257" s="334"/>
      <c r="OXB257" s="307"/>
      <c r="OXC257" s="335"/>
      <c r="OXD257" s="305"/>
      <c r="OXE257" s="334"/>
      <c r="OXF257" s="307"/>
      <c r="OXG257" s="335"/>
      <c r="OXH257" s="305"/>
      <c r="OXI257" s="334"/>
      <c r="OXJ257" s="307"/>
      <c r="OXK257" s="335"/>
      <c r="OXL257" s="305"/>
      <c r="OXM257" s="334"/>
      <c r="OXN257" s="307"/>
      <c r="OXO257" s="335"/>
      <c r="OXP257" s="305"/>
      <c r="OXQ257" s="334"/>
      <c r="OXR257" s="307"/>
      <c r="OXS257" s="335"/>
      <c r="OXT257" s="305"/>
      <c r="OXU257" s="334"/>
      <c r="OXV257" s="307"/>
      <c r="OXW257" s="335"/>
      <c r="OXX257" s="305"/>
      <c r="OXY257" s="334"/>
      <c r="OXZ257" s="307"/>
      <c r="OYA257" s="335"/>
      <c r="OYB257" s="305"/>
      <c r="OYC257" s="334"/>
      <c r="OYD257" s="307"/>
      <c r="OYE257" s="335"/>
      <c r="OYF257" s="305"/>
      <c r="OYG257" s="334"/>
      <c r="OYH257" s="307"/>
      <c r="OYI257" s="335"/>
      <c r="OYJ257" s="305"/>
      <c r="OYK257" s="334"/>
      <c r="OYL257" s="307"/>
      <c r="OYM257" s="335"/>
      <c r="OYN257" s="305"/>
      <c r="OYO257" s="334"/>
      <c r="OYP257" s="307"/>
      <c r="OYQ257" s="335"/>
      <c r="OYR257" s="305"/>
      <c r="OYS257" s="334"/>
      <c r="OYT257" s="307"/>
      <c r="OYU257" s="335"/>
      <c r="OYV257" s="305"/>
      <c r="OYW257" s="334"/>
      <c r="OYX257" s="307"/>
      <c r="OYY257" s="335"/>
      <c r="OYZ257" s="305"/>
      <c r="OZA257" s="334"/>
      <c r="OZB257" s="307"/>
      <c r="OZC257" s="335"/>
      <c r="OZD257" s="305"/>
      <c r="OZE257" s="334"/>
      <c r="OZF257" s="307"/>
      <c r="OZG257" s="335"/>
      <c r="OZH257" s="305"/>
      <c r="OZI257" s="334"/>
      <c r="OZJ257" s="307"/>
      <c r="OZK257" s="335"/>
      <c r="OZL257" s="305"/>
      <c r="OZM257" s="334"/>
      <c r="OZN257" s="307"/>
      <c r="OZO257" s="335"/>
      <c r="OZP257" s="305"/>
      <c r="OZQ257" s="334"/>
      <c r="OZR257" s="307"/>
      <c r="OZS257" s="335"/>
      <c r="OZT257" s="305"/>
      <c r="OZU257" s="334"/>
      <c r="OZV257" s="307"/>
      <c r="OZW257" s="335"/>
      <c r="OZX257" s="305"/>
      <c r="OZY257" s="334"/>
      <c r="OZZ257" s="307"/>
      <c r="PAA257" s="335"/>
      <c r="PAB257" s="305"/>
      <c r="PAC257" s="334"/>
      <c r="PAD257" s="307"/>
      <c r="PAE257" s="335"/>
      <c r="PAF257" s="305"/>
      <c r="PAG257" s="334"/>
      <c r="PAH257" s="307"/>
      <c r="PAI257" s="335"/>
      <c r="PAJ257" s="305"/>
      <c r="PAK257" s="334"/>
      <c r="PAL257" s="307"/>
      <c r="PAM257" s="335"/>
      <c r="PAN257" s="305"/>
      <c r="PAO257" s="334"/>
      <c r="PAP257" s="307"/>
      <c r="PAQ257" s="335"/>
      <c r="PAR257" s="305"/>
      <c r="PAS257" s="334"/>
      <c r="PAT257" s="307"/>
      <c r="PAU257" s="335"/>
      <c r="PAV257" s="305"/>
      <c r="PAW257" s="334"/>
      <c r="PAX257" s="307"/>
      <c r="PAY257" s="335"/>
      <c r="PAZ257" s="305"/>
      <c r="PBA257" s="334"/>
      <c r="PBB257" s="307"/>
      <c r="PBC257" s="335"/>
      <c r="PBD257" s="305"/>
      <c r="PBE257" s="334"/>
      <c r="PBF257" s="307"/>
      <c r="PBG257" s="335"/>
      <c r="PBH257" s="305"/>
      <c r="PBI257" s="334"/>
      <c r="PBJ257" s="307"/>
      <c r="PBK257" s="335"/>
      <c r="PBL257" s="305"/>
      <c r="PBM257" s="334"/>
      <c r="PBN257" s="307"/>
      <c r="PBO257" s="335"/>
      <c r="PBP257" s="305"/>
      <c r="PBQ257" s="334"/>
      <c r="PBR257" s="307"/>
      <c r="PBS257" s="335"/>
      <c r="PBT257" s="305"/>
      <c r="PBU257" s="334"/>
      <c r="PBV257" s="307"/>
      <c r="PBW257" s="335"/>
      <c r="PBX257" s="305"/>
      <c r="PBY257" s="334"/>
      <c r="PBZ257" s="307"/>
      <c r="PCA257" s="335"/>
      <c r="PCB257" s="305"/>
      <c r="PCC257" s="334"/>
      <c r="PCD257" s="307"/>
      <c r="PCE257" s="335"/>
      <c r="PCF257" s="305"/>
      <c r="PCG257" s="334"/>
      <c r="PCH257" s="307"/>
      <c r="PCI257" s="335"/>
      <c r="PCJ257" s="305"/>
      <c r="PCK257" s="334"/>
      <c r="PCL257" s="307"/>
      <c r="PCM257" s="335"/>
      <c r="PCN257" s="305"/>
      <c r="PCO257" s="334"/>
      <c r="PCP257" s="307"/>
      <c r="PCQ257" s="335"/>
      <c r="PCR257" s="305"/>
      <c r="PCS257" s="334"/>
      <c r="PCT257" s="307"/>
      <c r="PCU257" s="335"/>
      <c r="PCV257" s="305"/>
      <c r="PCW257" s="334"/>
      <c r="PCX257" s="307"/>
      <c r="PCY257" s="335"/>
      <c r="PCZ257" s="305"/>
      <c r="PDA257" s="334"/>
      <c r="PDB257" s="307"/>
      <c r="PDC257" s="335"/>
      <c r="PDD257" s="305"/>
      <c r="PDE257" s="334"/>
      <c r="PDF257" s="307"/>
      <c r="PDG257" s="335"/>
      <c r="PDH257" s="305"/>
      <c r="PDI257" s="334"/>
      <c r="PDJ257" s="307"/>
      <c r="PDK257" s="335"/>
      <c r="PDL257" s="305"/>
      <c r="PDM257" s="334"/>
      <c r="PDN257" s="307"/>
      <c r="PDO257" s="335"/>
      <c r="PDP257" s="305"/>
      <c r="PDQ257" s="334"/>
      <c r="PDR257" s="307"/>
      <c r="PDS257" s="335"/>
      <c r="PDT257" s="305"/>
      <c r="PDU257" s="334"/>
      <c r="PDV257" s="307"/>
      <c r="PDW257" s="335"/>
      <c r="PDX257" s="305"/>
      <c r="PDY257" s="334"/>
      <c r="PDZ257" s="307"/>
      <c r="PEA257" s="335"/>
      <c r="PEB257" s="305"/>
      <c r="PEC257" s="334"/>
      <c r="PED257" s="307"/>
      <c r="PEE257" s="335"/>
      <c r="PEF257" s="305"/>
      <c r="PEG257" s="334"/>
      <c r="PEH257" s="307"/>
      <c r="PEI257" s="335"/>
      <c r="PEJ257" s="305"/>
      <c r="PEK257" s="334"/>
      <c r="PEL257" s="307"/>
      <c r="PEM257" s="335"/>
      <c r="PEN257" s="305"/>
      <c r="PEO257" s="334"/>
      <c r="PEP257" s="307"/>
      <c r="PEQ257" s="335"/>
      <c r="PER257" s="305"/>
      <c r="PES257" s="334"/>
      <c r="PET257" s="307"/>
      <c r="PEU257" s="335"/>
      <c r="PEV257" s="305"/>
      <c r="PEW257" s="334"/>
      <c r="PEX257" s="307"/>
      <c r="PEY257" s="335"/>
      <c r="PEZ257" s="305"/>
      <c r="PFA257" s="334"/>
      <c r="PFB257" s="307"/>
      <c r="PFC257" s="335"/>
      <c r="PFD257" s="305"/>
      <c r="PFE257" s="334"/>
      <c r="PFF257" s="307"/>
      <c r="PFG257" s="335"/>
      <c r="PFH257" s="305"/>
      <c r="PFI257" s="334"/>
      <c r="PFJ257" s="307"/>
      <c r="PFK257" s="335"/>
      <c r="PFL257" s="305"/>
      <c r="PFM257" s="334"/>
      <c r="PFN257" s="307"/>
      <c r="PFO257" s="335"/>
      <c r="PFP257" s="305"/>
      <c r="PFQ257" s="334"/>
      <c r="PFR257" s="307"/>
      <c r="PFS257" s="335"/>
      <c r="PFT257" s="305"/>
      <c r="PFU257" s="334"/>
      <c r="PFV257" s="307"/>
      <c r="PFW257" s="335"/>
      <c r="PFX257" s="305"/>
      <c r="PFY257" s="334"/>
      <c r="PFZ257" s="307"/>
      <c r="PGA257" s="335"/>
      <c r="PGB257" s="305"/>
      <c r="PGC257" s="334"/>
      <c r="PGD257" s="307"/>
      <c r="PGE257" s="335"/>
      <c r="PGF257" s="305"/>
      <c r="PGG257" s="334"/>
      <c r="PGH257" s="307"/>
      <c r="PGI257" s="335"/>
      <c r="PGJ257" s="305"/>
      <c r="PGK257" s="334"/>
      <c r="PGL257" s="307"/>
      <c r="PGM257" s="335"/>
      <c r="PGN257" s="305"/>
      <c r="PGO257" s="334"/>
      <c r="PGP257" s="307"/>
      <c r="PGQ257" s="335"/>
      <c r="PGR257" s="305"/>
      <c r="PGS257" s="334"/>
      <c r="PGT257" s="307"/>
      <c r="PGU257" s="335"/>
      <c r="PGV257" s="305"/>
      <c r="PGW257" s="334"/>
      <c r="PGX257" s="307"/>
      <c r="PGY257" s="335"/>
      <c r="PGZ257" s="305"/>
      <c r="PHA257" s="334"/>
      <c r="PHB257" s="307"/>
      <c r="PHC257" s="335"/>
      <c r="PHD257" s="305"/>
      <c r="PHE257" s="334"/>
      <c r="PHF257" s="307"/>
      <c r="PHG257" s="335"/>
      <c r="PHH257" s="305"/>
      <c r="PHI257" s="334"/>
      <c r="PHJ257" s="307"/>
      <c r="PHK257" s="335"/>
      <c r="PHL257" s="305"/>
      <c r="PHM257" s="334"/>
      <c r="PHN257" s="307"/>
      <c r="PHO257" s="335"/>
      <c r="PHP257" s="305"/>
      <c r="PHQ257" s="334"/>
      <c r="PHR257" s="307"/>
      <c r="PHS257" s="335"/>
      <c r="PHT257" s="305"/>
      <c r="PHU257" s="334"/>
      <c r="PHV257" s="307"/>
      <c r="PHW257" s="335"/>
      <c r="PHX257" s="305"/>
      <c r="PHY257" s="334"/>
      <c r="PHZ257" s="307"/>
      <c r="PIA257" s="335"/>
      <c r="PIB257" s="305"/>
      <c r="PIC257" s="334"/>
      <c r="PID257" s="307"/>
      <c r="PIE257" s="335"/>
      <c r="PIF257" s="305"/>
      <c r="PIG257" s="334"/>
      <c r="PIH257" s="307"/>
      <c r="PII257" s="335"/>
      <c r="PIJ257" s="305"/>
      <c r="PIK257" s="334"/>
      <c r="PIL257" s="307"/>
      <c r="PIM257" s="335"/>
      <c r="PIN257" s="305"/>
      <c r="PIO257" s="334"/>
      <c r="PIP257" s="307"/>
      <c r="PIQ257" s="335"/>
      <c r="PIR257" s="305"/>
      <c r="PIS257" s="334"/>
      <c r="PIT257" s="307"/>
      <c r="PIU257" s="335"/>
      <c r="PIV257" s="305"/>
      <c r="PIW257" s="334"/>
      <c r="PIX257" s="307"/>
      <c r="PIY257" s="335"/>
      <c r="PIZ257" s="305"/>
      <c r="PJA257" s="334"/>
      <c r="PJB257" s="307"/>
      <c r="PJC257" s="335"/>
      <c r="PJD257" s="305"/>
      <c r="PJE257" s="334"/>
      <c r="PJF257" s="307"/>
      <c r="PJG257" s="335"/>
      <c r="PJH257" s="305"/>
      <c r="PJI257" s="334"/>
      <c r="PJJ257" s="307"/>
      <c r="PJK257" s="335"/>
      <c r="PJL257" s="305"/>
      <c r="PJM257" s="334"/>
      <c r="PJN257" s="307"/>
      <c r="PJO257" s="335"/>
      <c r="PJP257" s="305"/>
      <c r="PJQ257" s="334"/>
      <c r="PJR257" s="307"/>
      <c r="PJS257" s="335"/>
      <c r="PJT257" s="305"/>
      <c r="PJU257" s="334"/>
      <c r="PJV257" s="307"/>
      <c r="PJW257" s="335"/>
      <c r="PJX257" s="305"/>
      <c r="PJY257" s="334"/>
      <c r="PJZ257" s="307"/>
      <c r="PKA257" s="335"/>
      <c r="PKB257" s="305"/>
      <c r="PKC257" s="334"/>
      <c r="PKD257" s="307"/>
      <c r="PKE257" s="335"/>
      <c r="PKF257" s="305"/>
      <c r="PKG257" s="334"/>
      <c r="PKH257" s="307"/>
      <c r="PKI257" s="335"/>
      <c r="PKJ257" s="305"/>
      <c r="PKK257" s="334"/>
      <c r="PKL257" s="307"/>
      <c r="PKM257" s="335"/>
      <c r="PKN257" s="305"/>
      <c r="PKO257" s="334"/>
      <c r="PKP257" s="307"/>
      <c r="PKQ257" s="335"/>
      <c r="PKR257" s="305"/>
      <c r="PKS257" s="334"/>
      <c r="PKT257" s="307"/>
      <c r="PKU257" s="335"/>
      <c r="PKV257" s="305"/>
      <c r="PKW257" s="334"/>
      <c r="PKX257" s="307"/>
      <c r="PKY257" s="335"/>
      <c r="PKZ257" s="305"/>
      <c r="PLA257" s="334"/>
      <c r="PLB257" s="307"/>
      <c r="PLC257" s="335"/>
      <c r="PLD257" s="305"/>
      <c r="PLE257" s="334"/>
      <c r="PLF257" s="307"/>
      <c r="PLG257" s="335"/>
      <c r="PLH257" s="305"/>
      <c r="PLI257" s="334"/>
      <c r="PLJ257" s="307"/>
      <c r="PLK257" s="335"/>
      <c r="PLL257" s="305"/>
      <c r="PLM257" s="334"/>
      <c r="PLN257" s="307"/>
      <c r="PLO257" s="335"/>
      <c r="PLP257" s="305"/>
      <c r="PLQ257" s="334"/>
      <c r="PLR257" s="307"/>
      <c r="PLS257" s="335"/>
      <c r="PLT257" s="305"/>
      <c r="PLU257" s="334"/>
      <c r="PLV257" s="307"/>
      <c r="PLW257" s="335"/>
      <c r="PLX257" s="305"/>
      <c r="PLY257" s="334"/>
      <c r="PLZ257" s="307"/>
      <c r="PMA257" s="335"/>
      <c r="PMB257" s="305"/>
      <c r="PMC257" s="334"/>
      <c r="PMD257" s="307"/>
      <c r="PME257" s="335"/>
      <c r="PMF257" s="305"/>
      <c r="PMG257" s="334"/>
      <c r="PMH257" s="307"/>
      <c r="PMI257" s="335"/>
      <c r="PMJ257" s="305"/>
      <c r="PMK257" s="334"/>
      <c r="PML257" s="307"/>
      <c r="PMM257" s="335"/>
      <c r="PMN257" s="305"/>
      <c r="PMO257" s="334"/>
      <c r="PMP257" s="307"/>
      <c r="PMQ257" s="335"/>
      <c r="PMR257" s="305"/>
      <c r="PMS257" s="334"/>
      <c r="PMT257" s="307"/>
      <c r="PMU257" s="335"/>
      <c r="PMV257" s="305"/>
      <c r="PMW257" s="334"/>
      <c r="PMX257" s="307"/>
      <c r="PMY257" s="335"/>
      <c r="PMZ257" s="305"/>
      <c r="PNA257" s="334"/>
      <c r="PNB257" s="307"/>
      <c r="PNC257" s="335"/>
      <c r="PND257" s="305"/>
      <c r="PNE257" s="334"/>
      <c r="PNF257" s="307"/>
      <c r="PNG257" s="335"/>
      <c r="PNH257" s="305"/>
      <c r="PNI257" s="334"/>
      <c r="PNJ257" s="307"/>
      <c r="PNK257" s="335"/>
      <c r="PNL257" s="305"/>
      <c r="PNM257" s="334"/>
      <c r="PNN257" s="307"/>
      <c r="PNO257" s="335"/>
      <c r="PNP257" s="305"/>
      <c r="PNQ257" s="334"/>
      <c r="PNR257" s="307"/>
      <c r="PNS257" s="335"/>
      <c r="PNT257" s="305"/>
      <c r="PNU257" s="334"/>
      <c r="PNV257" s="307"/>
      <c r="PNW257" s="335"/>
      <c r="PNX257" s="305"/>
      <c r="PNY257" s="334"/>
      <c r="PNZ257" s="307"/>
      <c r="POA257" s="335"/>
      <c r="POB257" s="305"/>
      <c r="POC257" s="334"/>
      <c r="POD257" s="307"/>
      <c r="POE257" s="335"/>
      <c r="POF257" s="305"/>
      <c r="POG257" s="334"/>
      <c r="POH257" s="307"/>
      <c r="POI257" s="335"/>
      <c r="POJ257" s="305"/>
      <c r="POK257" s="334"/>
      <c r="POL257" s="307"/>
      <c r="POM257" s="335"/>
      <c r="PON257" s="305"/>
      <c r="POO257" s="334"/>
      <c r="POP257" s="307"/>
      <c r="POQ257" s="335"/>
      <c r="POR257" s="305"/>
      <c r="POS257" s="334"/>
      <c r="POT257" s="307"/>
      <c r="POU257" s="335"/>
      <c r="POV257" s="305"/>
      <c r="POW257" s="334"/>
      <c r="POX257" s="307"/>
      <c r="POY257" s="335"/>
      <c r="POZ257" s="305"/>
      <c r="PPA257" s="334"/>
      <c r="PPB257" s="307"/>
      <c r="PPC257" s="335"/>
      <c r="PPD257" s="305"/>
      <c r="PPE257" s="334"/>
      <c r="PPF257" s="307"/>
      <c r="PPG257" s="335"/>
      <c r="PPH257" s="305"/>
      <c r="PPI257" s="334"/>
      <c r="PPJ257" s="307"/>
      <c r="PPK257" s="335"/>
      <c r="PPL257" s="305"/>
      <c r="PPM257" s="334"/>
      <c r="PPN257" s="307"/>
      <c r="PPO257" s="335"/>
      <c r="PPP257" s="305"/>
      <c r="PPQ257" s="334"/>
      <c r="PPR257" s="307"/>
      <c r="PPS257" s="335"/>
      <c r="PPT257" s="305"/>
      <c r="PPU257" s="334"/>
      <c r="PPV257" s="307"/>
      <c r="PPW257" s="335"/>
      <c r="PPX257" s="305"/>
      <c r="PPY257" s="334"/>
      <c r="PPZ257" s="307"/>
      <c r="PQA257" s="335"/>
      <c r="PQB257" s="305"/>
      <c r="PQC257" s="334"/>
      <c r="PQD257" s="307"/>
      <c r="PQE257" s="335"/>
      <c r="PQF257" s="305"/>
      <c r="PQG257" s="334"/>
      <c r="PQH257" s="307"/>
      <c r="PQI257" s="335"/>
      <c r="PQJ257" s="305"/>
      <c r="PQK257" s="334"/>
      <c r="PQL257" s="307"/>
      <c r="PQM257" s="335"/>
      <c r="PQN257" s="305"/>
      <c r="PQO257" s="334"/>
      <c r="PQP257" s="307"/>
      <c r="PQQ257" s="335"/>
      <c r="PQR257" s="305"/>
      <c r="PQS257" s="334"/>
      <c r="PQT257" s="307"/>
      <c r="PQU257" s="335"/>
      <c r="PQV257" s="305"/>
      <c r="PQW257" s="334"/>
      <c r="PQX257" s="307"/>
      <c r="PQY257" s="335"/>
      <c r="PQZ257" s="305"/>
      <c r="PRA257" s="334"/>
      <c r="PRB257" s="307"/>
      <c r="PRC257" s="335"/>
      <c r="PRD257" s="305"/>
      <c r="PRE257" s="334"/>
      <c r="PRF257" s="307"/>
      <c r="PRG257" s="335"/>
      <c r="PRH257" s="305"/>
      <c r="PRI257" s="334"/>
      <c r="PRJ257" s="307"/>
      <c r="PRK257" s="335"/>
      <c r="PRL257" s="305"/>
      <c r="PRM257" s="334"/>
      <c r="PRN257" s="307"/>
      <c r="PRO257" s="335"/>
      <c r="PRP257" s="305"/>
      <c r="PRQ257" s="334"/>
      <c r="PRR257" s="307"/>
      <c r="PRS257" s="335"/>
      <c r="PRT257" s="305"/>
      <c r="PRU257" s="334"/>
      <c r="PRV257" s="307"/>
      <c r="PRW257" s="335"/>
      <c r="PRX257" s="305"/>
      <c r="PRY257" s="334"/>
      <c r="PRZ257" s="307"/>
      <c r="PSA257" s="335"/>
      <c r="PSB257" s="305"/>
      <c r="PSC257" s="334"/>
      <c r="PSD257" s="307"/>
      <c r="PSE257" s="335"/>
      <c r="PSF257" s="305"/>
      <c r="PSG257" s="334"/>
      <c r="PSH257" s="307"/>
      <c r="PSI257" s="335"/>
      <c r="PSJ257" s="305"/>
      <c r="PSK257" s="334"/>
      <c r="PSL257" s="307"/>
      <c r="PSM257" s="335"/>
      <c r="PSN257" s="305"/>
      <c r="PSO257" s="334"/>
      <c r="PSP257" s="307"/>
      <c r="PSQ257" s="335"/>
      <c r="PSR257" s="305"/>
      <c r="PSS257" s="334"/>
      <c r="PST257" s="307"/>
      <c r="PSU257" s="335"/>
      <c r="PSV257" s="305"/>
      <c r="PSW257" s="334"/>
      <c r="PSX257" s="307"/>
      <c r="PSY257" s="335"/>
      <c r="PSZ257" s="305"/>
      <c r="PTA257" s="334"/>
      <c r="PTB257" s="307"/>
      <c r="PTC257" s="335"/>
      <c r="PTD257" s="305"/>
      <c r="PTE257" s="334"/>
      <c r="PTF257" s="307"/>
      <c r="PTG257" s="335"/>
      <c r="PTH257" s="305"/>
      <c r="PTI257" s="334"/>
      <c r="PTJ257" s="307"/>
      <c r="PTK257" s="335"/>
      <c r="PTL257" s="305"/>
      <c r="PTM257" s="334"/>
      <c r="PTN257" s="307"/>
      <c r="PTO257" s="335"/>
      <c r="PTP257" s="305"/>
      <c r="PTQ257" s="334"/>
      <c r="PTR257" s="307"/>
      <c r="PTS257" s="335"/>
      <c r="PTT257" s="305"/>
      <c r="PTU257" s="334"/>
      <c r="PTV257" s="307"/>
      <c r="PTW257" s="335"/>
      <c r="PTX257" s="305"/>
      <c r="PTY257" s="334"/>
      <c r="PTZ257" s="307"/>
      <c r="PUA257" s="335"/>
      <c r="PUB257" s="305"/>
      <c r="PUC257" s="334"/>
      <c r="PUD257" s="307"/>
      <c r="PUE257" s="335"/>
      <c r="PUF257" s="305"/>
      <c r="PUG257" s="334"/>
      <c r="PUH257" s="307"/>
      <c r="PUI257" s="335"/>
      <c r="PUJ257" s="305"/>
      <c r="PUK257" s="334"/>
      <c r="PUL257" s="307"/>
      <c r="PUM257" s="335"/>
      <c r="PUN257" s="305"/>
      <c r="PUO257" s="334"/>
      <c r="PUP257" s="307"/>
      <c r="PUQ257" s="335"/>
      <c r="PUR257" s="305"/>
      <c r="PUS257" s="334"/>
      <c r="PUT257" s="307"/>
      <c r="PUU257" s="335"/>
      <c r="PUV257" s="305"/>
      <c r="PUW257" s="334"/>
      <c r="PUX257" s="307"/>
      <c r="PUY257" s="335"/>
      <c r="PUZ257" s="305"/>
      <c r="PVA257" s="334"/>
      <c r="PVB257" s="307"/>
      <c r="PVC257" s="335"/>
      <c r="PVD257" s="305"/>
      <c r="PVE257" s="334"/>
      <c r="PVF257" s="307"/>
      <c r="PVG257" s="335"/>
      <c r="PVH257" s="305"/>
      <c r="PVI257" s="334"/>
      <c r="PVJ257" s="307"/>
      <c r="PVK257" s="335"/>
      <c r="PVL257" s="305"/>
      <c r="PVM257" s="334"/>
      <c r="PVN257" s="307"/>
      <c r="PVO257" s="335"/>
      <c r="PVP257" s="305"/>
      <c r="PVQ257" s="334"/>
      <c r="PVR257" s="307"/>
      <c r="PVS257" s="335"/>
      <c r="PVT257" s="305"/>
      <c r="PVU257" s="334"/>
      <c r="PVV257" s="307"/>
      <c r="PVW257" s="335"/>
      <c r="PVX257" s="305"/>
      <c r="PVY257" s="334"/>
      <c r="PVZ257" s="307"/>
      <c r="PWA257" s="335"/>
      <c r="PWB257" s="305"/>
      <c r="PWC257" s="334"/>
      <c r="PWD257" s="307"/>
      <c r="PWE257" s="335"/>
      <c r="PWF257" s="305"/>
      <c r="PWG257" s="334"/>
      <c r="PWH257" s="307"/>
      <c r="PWI257" s="335"/>
      <c r="PWJ257" s="305"/>
      <c r="PWK257" s="334"/>
      <c r="PWL257" s="307"/>
      <c r="PWM257" s="335"/>
      <c r="PWN257" s="305"/>
      <c r="PWO257" s="334"/>
      <c r="PWP257" s="307"/>
      <c r="PWQ257" s="335"/>
      <c r="PWR257" s="305"/>
      <c r="PWS257" s="334"/>
      <c r="PWT257" s="307"/>
      <c r="PWU257" s="335"/>
      <c r="PWV257" s="305"/>
      <c r="PWW257" s="334"/>
      <c r="PWX257" s="307"/>
      <c r="PWY257" s="335"/>
      <c r="PWZ257" s="305"/>
      <c r="PXA257" s="334"/>
      <c r="PXB257" s="307"/>
      <c r="PXC257" s="335"/>
      <c r="PXD257" s="305"/>
      <c r="PXE257" s="334"/>
      <c r="PXF257" s="307"/>
      <c r="PXG257" s="335"/>
      <c r="PXH257" s="305"/>
      <c r="PXI257" s="334"/>
      <c r="PXJ257" s="307"/>
      <c r="PXK257" s="335"/>
      <c r="PXL257" s="305"/>
      <c r="PXM257" s="334"/>
      <c r="PXN257" s="307"/>
      <c r="PXO257" s="335"/>
      <c r="PXP257" s="305"/>
      <c r="PXQ257" s="334"/>
      <c r="PXR257" s="307"/>
      <c r="PXS257" s="335"/>
      <c r="PXT257" s="305"/>
      <c r="PXU257" s="334"/>
      <c r="PXV257" s="307"/>
      <c r="PXW257" s="335"/>
      <c r="PXX257" s="305"/>
      <c r="PXY257" s="334"/>
      <c r="PXZ257" s="307"/>
      <c r="PYA257" s="335"/>
      <c r="PYB257" s="305"/>
      <c r="PYC257" s="334"/>
      <c r="PYD257" s="307"/>
      <c r="PYE257" s="335"/>
      <c r="PYF257" s="305"/>
      <c r="PYG257" s="334"/>
      <c r="PYH257" s="307"/>
      <c r="PYI257" s="335"/>
      <c r="PYJ257" s="305"/>
      <c r="PYK257" s="334"/>
      <c r="PYL257" s="307"/>
      <c r="PYM257" s="335"/>
      <c r="PYN257" s="305"/>
      <c r="PYO257" s="334"/>
      <c r="PYP257" s="307"/>
      <c r="PYQ257" s="335"/>
      <c r="PYR257" s="305"/>
      <c r="PYS257" s="334"/>
      <c r="PYT257" s="307"/>
      <c r="PYU257" s="335"/>
      <c r="PYV257" s="305"/>
      <c r="PYW257" s="334"/>
      <c r="PYX257" s="307"/>
      <c r="PYY257" s="335"/>
      <c r="PYZ257" s="305"/>
      <c r="PZA257" s="334"/>
      <c r="PZB257" s="307"/>
      <c r="PZC257" s="335"/>
      <c r="PZD257" s="305"/>
      <c r="PZE257" s="334"/>
      <c r="PZF257" s="307"/>
      <c r="PZG257" s="335"/>
      <c r="PZH257" s="305"/>
      <c r="PZI257" s="334"/>
      <c r="PZJ257" s="307"/>
      <c r="PZK257" s="335"/>
      <c r="PZL257" s="305"/>
      <c r="PZM257" s="334"/>
      <c r="PZN257" s="307"/>
      <c r="PZO257" s="335"/>
      <c r="PZP257" s="305"/>
      <c r="PZQ257" s="334"/>
      <c r="PZR257" s="307"/>
      <c r="PZS257" s="335"/>
      <c r="PZT257" s="305"/>
      <c r="PZU257" s="334"/>
      <c r="PZV257" s="307"/>
      <c r="PZW257" s="335"/>
      <c r="PZX257" s="305"/>
      <c r="PZY257" s="334"/>
      <c r="PZZ257" s="307"/>
      <c r="QAA257" s="335"/>
      <c r="QAB257" s="305"/>
      <c r="QAC257" s="334"/>
      <c r="QAD257" s="307"/>
      <c r="QAE257" s="335"/>
      <c r="QAF257" s="305"/>
      <c r="QAG257" s="334"/>
      <c r="QAH257" s="307"/>
      <c r="QAI257" s="335"/>
      <c r="QAJ257" s="305"/>
      <c r="QAK257" s="334"/>
      <c r="QAL257" s="307"/>
      <c r="QAM257" s="335"/>
      <c r="QAN257" s="305"/>
      <c r="QAO257" s="334"/>
      <c r="QAP257" s="307"/>
      <c r="QAQ257" s="335"/>
      <c r="QAR257" s="305"/>
      <c r="QAS257" s="334"/>
      <c r="QAT257" s="307"/>
      <c r="QAU257" s="335"/>
      <c r="QAV257" s="305"/>
      <c r="QAW257" s="334"/>
      <c r="QAX257" s="307"/>
      <c r="QAY257" s="335"/>
      <c r="QAZ257" s="305"/>
      <c r="QBA257" s="334"/>
      <c r="QBB257" s="307"/>
      <c r="QBC257" s="335"/>
      <c r="QBD257" s="305"/>
      <c r="QBE257" s="334"/>
      <c r="QBF257" s="307"/>
      <c r="QBG257" s="335"/>
      <c r="QBH257" s="305"/>
      <c r="QBI257" s="334"/>
      <c r="QBJ257" s="307"/>
      <c r="QBK257" s="335"/>
      <c r="QBL257" s="305"/>
      <c r="QBM257" s="334"/>
      <c r="QBN257" s="307"/>
      <c r="QBO257" s="335"/>
      <c r="QBP257" s="305"/>
      <c r="QBQ257" s="334"/>
      <c r="QBR257" s="307"/>
      <c r="QBS257" s="335"/>
      <c r="QBT257" s="305"/>
      <c r="QBU257" s="334"/>
      <c r="QBV257" s="307"/>
      <c r="QBW257" s="335"/>
      <c r="QBX257" s="305"/>
      <c r="QBY257" s="334"/>
      <c r="QBZ257" s="307"/>
      <c r="QCA257" s="335"/>
      <c r="QCB257" s="305"/>
      <c r="QCC257" s="334"/>
      <c r="QCD257" s="307"/>
      <c r="QCE257" s="335"/>
      <c r="QCF257" s="305"/>
      <c r="QCG257" s="334"/>
      <c r="QCH257" s="307"/>
      <c r="QCI257" s="335"/>
      <c r="QCJ257" s="305"/>
      <c r="QCK257" s="334"/>
      <c r="QCL257" s="307"/>
      <c r="QCM257" s="335"/>
      <c r="QCN257" s="305"/>
      <c r="QCO257" s="334"/>
      <c r="QCP257" s="307"/>
      <c r="QCQ257" s="335"/>
      <c r="QCR257" s="305"/>
      <c r="QCS257" s="334"/>
      <c r="QCT257" s="307"/>
      <c r="QCU257" s="335"/>
      <c r="QCV257" s="305"/>
      <c r="QCW257" s="334"/>
      <c r="QCX257" s="307"/>
      <c r="QCY257" s="335"/>
      <c r="QCZ257" s="305"/>
      <c r="QDA257" s="334"/>
      <c r="QDB257" s="307"/>
      <c r="QDC257" s="335"/>
      <c r="QDD257" s="305"/>
      <c r="QDE257" s="334"/>
      <c r="QDF257" s="307"/>
      <c r="QDG257" s="335"/>
      <c r="QDH257" s="305"/>
      <c r="QDI257" s="334"/>
      <c r="QDJ257" s="307"/>
      <c r="QDK257" s="335"/>
      <c r="QDL257" s="305"/>
      <c r="QDM257" s="334"/>
      <c r="QDN257" s="307"/>
      <c r="QDO257" s="335"/>
      <c r="QDP257" s="305"/>
      <c r="QDQ257" s="334"/>
      <c r="QDR257" s="307"/>
      <c r="QDS257" s="335"/>
      <c r="QDT257" s="305"/>
      <c r="QDU257" s="334"/>
      <c r="QDV257" s="307"/>
      <c r="QDW257" s="335"/>
      <c r="QDX257" s="305"/>
      <c r="QDY257" s="334"/>
      <c r="QDZ257" s="307"/>
      <c r="QEA257" s="335"/>
      <c r="QEB257" s="305"/>
      <c r="QEC257" s="334"/>
      <c r="QED257" s="307"/>
      <c r="QEE257" s="335"/>
      <c r="QEF257" s="305"/>
      <c r="QEG257" s="334"/>
      <c r="QEH257" s="307"/>
      <c r="QEI257" s="335"/>
      <c r="QEJ257" s="305"/>
      <c r="QEK257" s="334"/>
      <c r="QEL257" s="307"/>
      <c r="QEM257" s="335"/>
      <c r="QEN257" s="305"/>
      <c r="QEO257" s="334"/>
      <c r="QEP257" s="307"/>
      <c r="QEQ257" s="335"/>
      <c r="QER257" s="305"/>
      <c r="QES257" s="334"/>
      <c r="QET257" s="307"/>
      <c r="QEU257" s="335"/>
      <c r="QEV257" s="305"/>
      <c r="QEW257" s="334"/>
      <c r="QEX257" s="307"/>
      <c r="QEY257" s="335"/>
      <c r="QEZ257" s="305"/>
      <c r="QFA257" s="334"/>
      <c r="QFB257" s="307"/>
      <c r="QFC257" s="335"/>
      <c r="QFD257" s="305"/>
      <c r="QFE257" s="334"/>
      <c r="QFF257" s="307"/>
      <c r="QFG257" s="335"/>
      <c r="QFH257" s="305"/>
      <c r="QFI257" s="334"/>
      <c r="QFJ257" s="307"/>
      <c r="QFK257" s="335"/>
      <c r="QFL257" s="305"/>
      <c r="QFM257" s="334"/>
      <c r="QFN257" s="307"/>
      <c r="QFO257" s="335"/>
      <c r="QFP257" s="305"/>
      <c r="QFQ257" s="334"/>
      <c r="QFR257" s="307"/>
      <c r="QFS257" s="335"/>
      <c r="QFT257" s="305"/>
      <c r="QFU257" s="334"/>
      <c r="QFV257" s="307"/>
      <c r="QFW257" s="335"/>
      <c r="QFX257" s="305"/>
      <c r="QFY257" s="334"/>
      <c r="QFZ257" s="307"/>
      <c r="QGA257" s="335"/>
      <c r="QGB257" s="305"/>
      <c r="QGC257" s="334"/>
      <c r="QGD257" s="307"/>
      <c r="QGE257" s="335"/>
      <c r="QGF257" s="305"/>
      <c r="QGG257" s="334"/>
      <c r="QGH257" s="307"/>
      <c r="QGI257" s="335"/>
      <c r="QGJ257" s="305"/>
      <c r="QGK257" s="334"/>
      <c r="QGL257" s="307"/>
      <c r="QGM257" s="335"/>
      <c r="QGN257" s="305"/>
      <c r="QGO257" s="334"/>
      <c r="QGP257" s="307"/>
      <c r="QGQ257" s="335"/>
      <c r="QGR257" s="305"/>
      <c r="QGS257" s="334"/>
      <c r="QGT257" s="307"/>
      <c r="QGU257" s="335"/>
      <c r="QGV257" s="305"/>
      <c r="QGW257" s="334"/>
      <c r="QGX257" s="307"/>
      <c r="QGY257" s="335"/>
      <c r="QGZ257" s="305"/>
      <c r="QHA257" s="334"/>
      <c r="QHB257" s="307"/>
      <c r="QHC257" s="335"/>
      <c r="QHD257" s="305"/>
      <c r="QHE257" s="334"/>
      <c r="QHF257" s="307"/>
      <c r="QHG257" s="335"/>
      <c r="QHH257" s="305"/>
      <c r="QHI257" s="334"/>
      <c r="QHJ257" s="307"/>
      <c r="QHK257" s="335"/>
      <c r="QHL257" s="305"/>
      <c r="QHM257" s="334"/>
      <c r="QHN257" s="307"/>
      <c r="QHO257" s="335"/>
      <c r="QHP257" s="305"/>
      <c r="QHQ257" s="334"/>
      <c r="QHR257" s="307"/>
      <c r="QHS257" s="335"/>
      <c r="QHT257" s="305"/>
      <c r="QHU257" s="334"/>
      <c r="QHV257" s="307"/>
      <c r="QHW257" s="335"/>
      <c r="QHX257" s="305"/>
      <c r="QHY257" s="334"/>
      <c r="QHZ257" s="307"/>
      <c r="QIA257" s="335"/>
      <c r="QIB257" s="305"/>
      <c r="QIC257" s="334"/>
      <c r="QID257" s="307"/>
      <c r="QIE257" s="335"/>
      <c r="QIF257" s="305"/>
      <c r="QIG257" s="334"/>
      <c r="QIH257" s="307"/>
      <c r="QII257" s="335"/>
      <c r="QIJ257" s="305"/>
      <c r="QIK257" s="334"/>
      <c r="QIL257" s="307"/>
      <c r="QIM257" s="335"/>
      <c r="QIN257" s="305"/>
      <c r="QIO257" s="334"/>
      <c r="QIP257" s="307"/>
      <c r="QIQ257" s="335"/>
      <c r="QIR257" s="305"/>
      <c r="QIS257" s="334"/>
      <c r="QIT257" s="307"/>
      <c r="QIU257" s="335"/>
      <c r="QIV257" s="305"/>
      <c r="QIW257" s="334"/>
      <c r="QIX257" s="307"/>
      <c r="QIY257" s="335"/>
      <c r="QIZ257" s="305"/>
      <c r="QJA257" s="334"/>
      <c r="QJB257" s="307"/>
      <c r="QJC257" s="335"/>
      <c r="QJD257" s="305"/>
      <c r="QJE257" s="334"/>
      <c r="QJF257" s="307"/>
      <c r="QJG257" s="335"/>
      <c r="QJH257" s="305"/>
      <c r="QJI257" s="334"/>
      <c r="QJJ257" s="307"/>
      <c r="QJK257" s="335"/>
      <c r="QJL257" s="305"/>
      <c r="QJM257" s="334"/>
      <c r="QJN257" s="307"/>
      <c r="QJO257" s="335"/>
      <c r="QJP257" s="305"/>
      <c r="QJQ257" s="334"/>
      <c r="QJR257" s="307"/>
      <c r="QJS257" s="335"/>
      <c r="QJT257" s="305"/>
      <c r="QJU257" s="334"/>
      <c r="QJV257" s="307"/>
      <c r="QJW257" s="335"/>
      <c r="QJX257" s="305"/>
      <c r="QJY257" s="334"/>
      <c r="QJZ257" s="307"/>
      <c r="QKA257" s="335"/>
      <c r="QKB257" s="305"/>
      <c r="QKC257" s="334"/>
      <c r="QKD257" s="307"/>
      <c r="QKE257" s="335"/>
      <c r="QKF257" s="305"/>
      <c r="QKG257" s="334"/>
      <c r="QKH257" s="307"/>
      <c r="QKI257" s="335"/>
      <c r="QKJ257" s="305"/>
      <c r="QKK257" s="334"/>
      <c r="QKL257" s="307"/>
      <c r="QKM257" s="335"/>
      <c r="QKN257" s="305"/>
      <c r="QKO257" s="334"/>
      <c r="QKP257" s="307"/>
      <c r="QKQ257" s="335"/>
      <c r="QKR257" s="305"/>
      <c r="QKS257" s="334"/>
      <c r="QKT257" s="307"/>
      <c r="QKU257" s="335"/>
      <c r="QKV257" s="305"/>
      <c r="QKW257" s="334"/>
      <c r="QKX257" s="307"/>
      <c r="QKY257" s="335"/>
      <c r="QKZ257" s="305"/>
      <c r="QLA257" s="334"/>
      <c r="QLB257" s="307"/>
      <c r="QLC257" s="335"/>
      <c r="QLD257" s="305"/>
      <c r="QLE257" s="334"/>
      <c r="QLF257" s="307"/>
      <c r="QLG257" s="335"/>
      <c r="QLH257" s="305"/>
      <c r="QLI257" s="334"/>
      <c r="QLJ257" s="307"/>
      <c r="QLK257" s="335"/>
      <c r="QLL257" s="305"/>
      <c r="QLM257" s="334"/>
      <c r="QLN257" s="307"/>
      <c r="QLO257" s="335"/>
      <c r="QLP257" s="305"/>
      <c r="QLQ257" s="334"/>
      <c r="QLR257" s="307"/>
      <c r="QLS257" s="335"/>
      <c r="QLT257" s="305"/>
      <c r="QLU257" s="334"/>
      <c r="QLV257" s="307"/>
      <c r="QLW257" s="335"/>
      <c r="QLX257" s="305"/>
      <c r="QLY257" s="334"/>
      <c r="QLZ257" s="307"/>
      <c r="QMA257" s="335"/>
      <c r="QMB257" s="305"/>
      <c r="QMC257" s="334"/>
      <c r="QMD257" s="307"/>
      <c r="QME257" s="335"/>
      <c r="QMF257" s="305"/>
      <c r="QMG257" s="334"/>
      <c r="QMH257" s="307"/>
      <c r="QMI257" s="335"/>
      <c r="QMJ257" s="305"/>
      <c r="QMK257" s="334"/>
      <c r="QML257" s="307"/>
      <c r="QMM257" s="335"/>
      <c r="QMN257" s="305"/>
      <c r="QMO257" s="334"/>
      <c r="QMP257" s="307"/>
      <c r="QMQ257" s="335"/>
      <c r="QMR257" s="305"/>
      <c r="QMS257" s="334"/>
      <c r="QMT257" s="307"/>
      <c r="QMU257" s="335"/>
      <c r="QMV257" s="305"/>
      <c r="QMW257" s="334"/>
      <c r="QMX257" s="307"/>
      <c r="QMY257" s="335"/>
      <c r="QMZ257" s="305"/>
      <c r="QNA257" s="334"/>
      <c r="QNB257" s="307"/>
      <c r="QNC257" s="335"/>
      <c r="QND257" s="305"/>
      <c r="QNE257" s="334"/>
      <c r="QNF257" s="307"/>
      <c r="QNG257" s="335"/>
      <c r="QNH257" s="305"/>
      <c r="QNI257" s="334"/>
      <c r="QNJ257" s="307"/>
      <c r="QNK257" s="335"/>
      <c r="QNL257" s="305"/>
      <c r="QNM257" s="334"/>
      <c r="QNN257" s="307"/>
      <c r="QNO257" s="335"/>
      <c r="QNP257" s="305"/>
      <c r="QNQ257" s="334"/>
      <c r="QNR257" s="307"/>
      <c r="QNS257" s="335"/>
      <c r="QNT257" s="305"/>
      <c r="QNU257" s="334"/>
      <c r="QNV257" s="307"/>
      <c r="QNW257" s="335"/>
      <c r="QNX257" s="305"/>
      <c r="QNY257" s="334"/>
      <c r="QNZ257" s="307"/>
      <c r="QOA257" s="335"/>
      <c r="QOB257" s="305"/>
      <c r="QOC257" s="334"/>
      <c r="QOD257" s="307"/>
      <c r="QOE257" s="335"/>
      <c r="QOF257" s="305"/>
      <c r="QOG257" s="334"/>
      <c r="QOH257" s="307"/>
      <c r="QOI257" s="335"/>
      <c r="QOJ257" s="305"/>
      <c r="QOK257" s="334"/>
      <c r="QOL257" s="307"/>
      <c r="QOM257" s="335"/>
      <c r="QON257" s="305"/>
      <c r="QOO257" s="334"/>
      <c r="QOP257" s="307"/>
      <c r="QOQ257" s="335"/>
      <c r="QOR257" s="305"/>
      <c r="QOS257" s="334"/>
      <c r="QOT257" s="307"/>
      <c r="QOU257" s="335"/>
      <c r="QOV257" s="305"/>
      <c r="QOW257" s="334"/>
      <c r="QOX257" s="307"/>
      <c r="QOY257" s="335"/>
      <c r="QOZ257" s="305"/>
      <c r="QPA257" s="334"/>
      <c r="QPB257" s="307"/>
      <c r="QPC257" s="335"/>
      <c r="QPD257" s="305"/>
      <c r="QPE257" s="334"/>
      <c r="QPF257" s="307"/>
      <c r="QPG257" s="335"/>
      <c r="QPH257" s="305"/>
      <c r="QPI257" s="334"/>
      <c r="QPJ257" s="307"/>
      <c r="QPK257" s="335"/>
      <c r="QPL257" s="305"/>
      <c r="QPM257" s="334"/>
      <c r="QPN257" s="307"/>
      <c r="QPO257" s="335"/>
      <c r="QPP257" s="305"/>
      <c r="QPQ257" s="334"/>
      <c r="QPR257" s="307"/>
      <c r="QPS257" s="335"/>
      <c r="QPT257" s="305"/>
      <c r="QPU257" s="334"/>
      <c r="QPV257" s="307"/>
      <c r="QPW257" s="335"/>
      <c r="QPX257" s="305"/>
      <c r="QPY257" s="334"/>
      <c r="QPZ257" s="307"/>
      <c r="QQA257" s="335"/>
      <c r="QQB257" s="305"/>
      <c r="QQC257" s="334"/>
      <c r="QQD257" s="307"/>
      <c r="QQE257" s="335"/>
      <c r="QQF257" s="305"/>
      <c r="QQG257" s="334"/>
      <c r="QQH257" s="307"/>
      <c r="QQI257" s="335"/>
      <c r="QQJ257" s="305"/>
      <c r="QQK257" s="334"/>
      <c r="QQL257" s="307"/>
      <c r="QQM257" s="335"/>
      <c r="QQN257" s="305"/>
      <c r="QQO257" s="334"/>
      <c r="QQP257" s="307"/>
      <c r="QQQ257" s="335"/>
      <c r="QQR257" s="305"/>
      <c r="QQS257" s="334"/>
      <c r="QQT257" s="307"/>
      <c r="QQU257" s="335"/>
      <c r="QQV257" s="305"/>
      <c r="QQW257" s="334"/>
      <c r="QQX257" s="307"/>
      <c r="QQY257" s="335"/>
      <c r="QQZ257" s="305"/>
      <c r="QRA257" s="334"/>
      <c r="QRB257" s="307"/>
      <c r="QRC257" s="335"/>
      <c r="QRD257" s="305"/>
      <c r="QRE257" s="334"/>
      <c r="QRF257" s="307"/>
      <c r="QRG257" s="335"/>
      <c r="QRH257" s="305"/>
      <c r="QRI257" s="334"/>
      <c r="QRJ257" s="307"/>
      <c r="QRK257" s="335"/>
      <c r="QRL257" s="305"/>
      <c r="QRM257" s="334"/>
      <c r="QRN257" s="307"/>
      <c r="QRO257" s="335"/>
      <c r="QRP257" s="305"/>
      <c r="QRQ257" s="334"/>
      <c r="QRR257" s="307"/>
      <c r="QRS257" s="335"/>
      <c r="QRT257" s="305"/>
      <c r="QRU257" s="334"/>
      <c r="QRV257" s="307"/>
      <c r="QRW257" s="335"/>
      <c r="QRX257" s="305"/>
      <c r="QRY257" s="334"/>
      <c r="QRZ257" s="307"/>
      <c r="QSA257" s="335"/>
      <c r="QSB257" s="305"/>
      <c r="QSC257" s="334"/>
      <c r="QSD257" s="307"/>
      <c r="QSE257" s="335"/>
      <c r="QSF257" s="305"/>
      <c r="QSG257" s="334"/>
      <c r="QSH257" s="307"/>
      <c r="QSI257" s="335"/>
      <c r="QSJ257" s="305"/>
      <c r="QSK257" s="334"/>
      <c r="QSL257" s="307"/>
      <c r="QSM257" s="335"/>
      <c r="QSN257" s="305"/>
      <c r="QSO257" s="334"/>
      <c r="QSP257" s="307"/>
      <c r="QSQ257" s="335"/>
      <c r="QSR257" s="305"/>
      <c r="QSS257" s="334"/>
      <c r="QST257" s="307"/>
      <c r="QSU257" s="335"/>
      <c r="QSV257" s="305"/>
      <c r="QSW257" s="334"/>
      <c r="QSX257" s="307"/>
      <c r="QSY257" s="335"/>
      <c r="QSZ257" s="305"/>
      <c r="QTA257" s="334"/>
      <c r="QTB257" s="307"/>
      <c r="QTC257" s="335"/>
      <c r="QTD257" s="305"/>
      <c r="QTE257" s="334"/>
      <c r="QTF257" s="307"/>
      <c r="QTG257" s="335"/>
      <c r="QTH257" s="305"/>
      <c r="QTI257" s="334"/>
      <c r="QTJ257" s="307"/>
      <c r="QTK257" s="335"/>
      <c r="QTL257" s="305"/>
      <c r="QTM257" s="334"/>
      <c r="QTN257" s="307"/>
      <c r="QTO257" s="335"/>
      <c r="QTP257" s="305"/>
      <c r="QTQ257" s="334"/>
      <c r="QTR257" s="307"/>
      <c r="QTS257" s="335"/>
      <c r="QTT257" s="305"/>
      <c r="QTU257" s="334"/>
      <c r="QTV257" s="307"/>
      <c r="QTW257" s="335"/>
      <c r="QTX257" s="305"/>
      <c r="QTY257" s="334"/>
      <c r="QTZ257" s="307"/>
      <c r="QUA257" s="335"/>
      <c r="QUB257" s="305"/>
      <c r="QUC257" s="334"/>
      <c r="QUD257" s="307"/>
      <c r="QUE257" s="335"/>
      <c r="QUF257" s="305"/>
      <c r="QUG257" s="334"/>
      <c r="QUH257" s="307"/>
      <c r="QUI257" s="335"/>
      <c r="QUJ257" s="305"/>
      <c r="QUK257" s="334"/>
      <c r="QUL257" s="307"/>
      <c r="QUM257" s="335"/>
      <c r="QUN257" s="305"/>
      <c r="QUO257" s="334"/>
      <c r="QUP257" s="307"/>
      <c r="QUQ257" s="335"/>
      <c r="QUR257" s="305"/>
      <c r="QUS257" s="334"/>
      <c r="QUT257" s="307"/>
      <c r="QUU257" s="335"/>
      <c r="QUV257" s="305"/>
      <c r="QUW257" s="334"/>
      <c r="QUX257" s="307"/>
      <c r="QUY257" s="335"/>
      <c r="QUZ257" s="305"/>
      <c r="QVA257" s="334"/>
      <c r="QVB257" s="307"/>
      <c r="QVC257" s="335"/>
      <c r="QVD257" s="305"/>
      <c r="QVE257" s="334"/>
      <c r="QVF257" s="307"/>
      <c r="QVG257" s="335"/>
      <c r="QVH257" s="305"/>
      <c r="QVI257" s="334"/>
      <c r="QVJ257" s="307"/>
      <c r="QVK257" s="335"/>
      <c r="QVL257" s="305"/>
      <c r="QVM257" s="334"/>
      <c r="QVN257" s="307"/>
      <c r="QVO257" s="335"/>
      <c r="QVP257" s="305"/>
      <c r="QVQ257" s="334"/>
      <c r="QVR257" s="307"/>
      <c r="QVS257" s="335"/>
      <c r="QVT257" s="305"/>
      <c r="QVU257" s="334"/>
      <c r="QVV257" s="307"/>
      <c r="QVW257" s="335"/>
      <c r="QVX257" s="305"/>
      <c r="QVY257" s="334"/>
      <c r="QVZ257" s="307"/>
      <c r="QWA257" s="335"/>
      <c r="QWB257" s="305"/>
      <c r="QWC257" s="334"/>
      <c r="QWD257" s="307"/>
      <c r="QWE257" s="335"/>
      <c r="QWF257" s="305"/>
      <c r="QWG257" s="334"/>
      <c r="QWH257" s="307"/>
      <c r="QWI257" s="335"/>
      <c r="QWJ257" s="305"/>
      <c r="QWK257" s="334"/>
      <c r="QWL257" s="307"/>
      <c r="QWM257" s="335"/>
      <c r="QWN257" s="305"/>
      <c r="QWO257" s="334"/>
      <c r="QWP257" s="307"/>
      <c r="QWQ257" s="335"/>
      <c r="QWR257" s="305"/>
      <c r="QWS257" s="334"/>
      <c r="QWT257" s="307"/>
      <c r="QWU257" s="335"/>
      <c r="QWV257" s="305"/>
      <c r="QWW257" s="334"/>
      <c r="QWX257" s="307"/>
      <c r="QWY257" s="335"/>
      <c r="QWZ257" s="305"/>
      <c r="QXA257" s="334"/>
      <c r="QXB257" s="307"/>
      <c r="QXC257" s="335"/>
      <c r="QXD257" s="305"/>
      <c r="QXE257" s="334"/>
      <c r="QXF257" s="307"/>
      <c r="QXG257" s="335"/>
      <c r="QXH257" s="305"/>
      <c r="QXI257" s="334"/>
      <c r="QXJ257" s="307"/>
      <c r="QXK257" s="335"/>
      <c r="QXL257" s="305"/>
      <c r="QXM257" s="334"/>
      <c r="QXN257" s="307"/>
      <c r="QXO257" s="335"/>
      <c r="QXP257" s="305"/>
      <c r="QXQ257" s="334"/>
      <c r="QXR257" s="307"/>
      <c r="QXS257" s="335"/>
      <c r="QXT257" s="305"/>
      <c r="QXU257" s="334"/>
      <c r="QXV257" s="307"/>
      <c r="QXW257" s="335"/>
      <c r="QXX257" s="305"/>
      <c r="QXY257" s="334"/>
      <c r="QXZ257" s="307"/>
      <c r="QYA257" s="335"/>
      <c r="QYB257" s="305"/>
      <c r="QYC257" s="334"/>
      <c r="QYD257" s="307"/>
      <c r="QYE257" s="335"/>
      <c r="QYF257" s="305"/>
      <c r="QYG257" s="334"/>
      <c r="QYH257" s="307"/>
      <c r="QYI257" s="335"/>
      <c r="QYJ257" s="305"/>
      <c r="QYK257" s="334"/>
      <c r="QYL257" s="307"/>
      <c r="QYM257" s="335"/>
      <c r="QYN257" s="305"/>
      <c r="QYO257" s="334"/>
      <c r="QYP257" s="307"/>
      <c r="QYQ257" s="335"/>
      <c r="QYR257" s="305"/>
      <c r="QYS257" s="334"/>
      <c r="QYT257" s="307"/>
      <c r="QYU257" s="335"/>
      <c r="QYV257" s="305"/>
      <c r="QYW257" s="334"/>
      <c r="QYX257" s="307"/>
      <c r="QYY257" s="335"/>
      <c r="QYZ257" s="305"/>
      <c r="QZA257" s="334"/>
      <c r="QZB257" s="307"/>
      <c r="QZC257" s="335"/>
      <c r="QZD257" s="305"/>
      <c r="QZE257" s="334"/>
      <c r="QZF257" s="307"/>
      <c r="QZG257" s="335"/>
      <c r="QZH257" s="305"/>
      <c r="QZI257" s="334"/>
      <c r="QZJ257" s="307"/>
      <c r="QZK257" s="335"/>
      <c r="QZL257" s="305"/>
      <c r="QZM257" s="334"/>
      <c r="QZN257" s="307"/>
      <c r="QZO257" s="335"/>
      <c r="QZP257" s="305"/>
      <c r="QZQ257" s="334"/>
      <c r="QZR257" s="307"/>
      <c r="QZS257" s="335"/>
      <c r="QZT257" s="305"/>
      <c r="QZU257" s="334"/>
      <c r="QZV257" s="307"/>
      <c r="QZW257" s="335"/>
      <c r="QZX257" s="305"/>
      <c r="QZY257" s="334"/>
      <c r="QZZ257" s="307"/>
      <c r="RAA257" s="335"/>
      <c r="RAB257" s="305"/>
      <c r="RAC257" s="334"/>
      <c r="RAD257" s="307"/>
      <c r="RAE257" s="335"/>
      <c r="RAF257" s="305"/>
      <c r="RAG257" s="334"/>
      <c r="RAH257" s="307"/>
      <c r="RAI257" s="335"/>
      <c r="RAJ257" s="305"/>
      <c r="RAK257" s="334"/>
      <c r="RAL257" s="307"/>
      <c r="RAM257" s="335"/>
      <c r="RAN257" s="305"/>
      <c r="RAO257" s="334"/>
      <c r="RAP257" s="307"/>
      <c r="RAQ257" s="335"/>
      <c r="RAR257" s="305"/>
      <c r="RAS257" s="334"/>
      <c r="RAT257" s="307"/>
      <c r="RAU257" s="335"/>
      <c r="RAV257" s="305"/>
      <c r="RAW257" s="334"/>
      <c r="RAX257" s="307"/>
      <c r="RAY257" s="335"/>
      <c r="RAZ257" s="305"/>
      <c r="RBA257" s="334"/>
      <c r="RBB257" s="307"/>
      <c r="RBC257" s="335"/>
      <c r="RBD257" s="305"/>
      <c r="RBE257" s="334"/>
      <c r="RBF257" s="307"/>
      <c r="RBG257" s="335"/>
      <c r="RBH257" s="305"/>
      <c r="RBI257" s="334"/>
      <c r="RBJ257" s="307"/>
      <c r="RBK257" s="335"/>
      <c r="RBL257" s="305"/>
      <c r="RBM257" s="334"/>
      <c r="RBN257" s="307"/>
      <c r="RBO257" s="335"/>
      <c r="RBP257" s="305"/>
      <c r="RBQ257" s="334"/>
      <c r="RBR257" s="307"/>
      <c r="RBS257" s="335"/>
      <c r="RBT257" s="305"/>
      <c r="RBU257" s="334"/>
      <c r="RBV257" s="307"/>
      <c r="RBW257" s="335"/>
      <c r="RBX257" s="305"/>
      <c r="RBY257" s="334"/>
      <c r="RBZ257" s="307"/>
      <c r="RCA257" s="335"/>
      <c r="RCB257" s="305"/>
      <c r="RCC257" s="334"/>
      <c r="RCD257" s="307"/>
      <c r="RCE257" s="335"/>
      <c r="RCF257" s="305"/>
      <c r="RCG257" s="334"/>
      <c r="RCH257" s="307"/>
      <c r="RCI257" s="335"/>
      <c r="RCJ257" s="305"/>
      <c r="RCK257" s="334"/>
      <c r="RCL257" s="307"/>
      <c r="RCM257" s="335"/>
      <c r="RCN257" s="305"/>
      <c r="RCO257" s="334"/>
      <c r="RCP257" s="307"/>
      <c r="RCQ257" s="335"/>
      <c r="RCR257" s="305"/>
      <c r="RCS257" s="334"/>
      <c r="RCT257" s="307"/>
      <c r="RCU257" s="335"/>
      <c r="RCV257" s="305"/>
      <c r="RCW257" s="334"/>
      <c r="RCX257" s="307"/>
      <c r="RCY257" s="335"/>
      <c r="RCZ257" s="305"/>
      <c r="RDA257" s="334"/>
      <c r="RDB257" s="307"/>
      <c r="RDC257" s="335"/>
      <c r="RDD257" s="305"/>
      <c r="RDE257" s="334"/>
      <c r="RDF257" s="307"/>
      <c r="RDG257" s="335"/>
      <c r="RDH257" s="305"/>
      <c r="RDI257" s="334"/>
      <c r="RDJ257" s="307"/>
      <c r="RDK257" s="335"/>
      <c r="RDL257" s="305"/>
      <c r="RDM257" s="334"/>
      <c r="RDN257" s="307"/>
      <c r="RDO257" s="335"/>
      <c r="RDP257" s="305"/>
      <c r="RDQ257" s="334"/>
      <c r="RDR257" s="307"/>
      <c r="RDS257" s="335"/>
      <c r="RDT257" s="305"/>
      <c r="RDU257" s="334"/>
      <c r="RDV257" s="307"/>
      <c r="RDW257" s="335"/>
      <c r="RDX257" s="305"/>
      <c r="RDY257" s="334"/>
      <c r="RDZ257" s="307"/>
      <c r="REA257" s="335"/>
      <c r="REB257" s="305"/>
      <c r="REC257" s="334"/>
      <c r="RED257" s="307"/>
      <c r="REE257" s="335"/>
      <c r="REF257" s="305"/>
      <c r="REG257" s="334"/>
      <c r="REH257" s="307"/>
      <c r="REI257" s="335"/>
      <c r="REJ257" s="305"/>
      <c r="REK257" s="334"/>
      <c r="REL257" s="307"/>
      <c r="REM257" s="335"/>
      <c r="REN257" s="305"/>
      <c r="REO257" s="334"/>
      <c r="REP257" s="307"/>
      <c r="REQ257" s="335"/>
      <c r="RER257" s="305"/>
      <c r="RES257" s="334"/>
      <c r="RET257" s="307"/>
      <c r="REU257" s="335"/>
      <c r="REV257" s="305"/>
      <c r="REW257" s="334"/>
      <c r="REX257" s="307"/>
      <c r="REY257" s="335"/>
      <c r="REZ257" s="305"/>
      <c r="RFA257" s="334"/>
      <c r="RFB257" s="307"/>
      <c r="RFC257" s="335"/>
      <c r="RFD257" s="305"/>
      <c r="RFE257" s="334"/>
      <c r="RFF257" s="307"/>
      <c r="RFG257" s="335"/>
      <c r="RFH257" s="305"/>
      <c r="RFI257" s="334"/>
      <c r="RFJ257" s="307"/>
      <c r="RFK257" s="335"/>
      <c r="RFL257" s="305"/>
      <c r="RFM257" s="334"/>
      <c r="RFN257" s="307"/>
      <c r="RFO257" s="335"/>
      <c r="RFP257" s="305"/>
      <c r="RFQ257" s="334"/>
      <c r="RFR257" s="307"/>
      <c r="RFS257" s="335"/>
      <c r="RFT257" s="305"/>
      <c r="RFU257" s="334"/>
      <c r="RFV257" s="307"/>
      <c r="RFW257" s="335"/>
      <c r="RFX257" s="305"/>
      <c r="RFY257" s="334"/>
      <c r="RFZ257" s="307"/>
      <c r="RGA257" s="335"/>
      <c r="RGB257" s="305"/>
      <c r="RGC257" s="334"/>
      <c r="RGD257" s="307"/>
      <c r="RGE257" s="335"/>
      <c r="RGF257" s="305"/>
      <c r="RGG257" s="334"/>
      <c r="RGH257" s="307"/>
      <c r="RGI257" s="335"/>
      <c r="RGJ257" s="305"/>
      <c r="RGK257" s="334"/>
      <c r="RGL257" s="307"/>
      <c r="RGM257" s="335"/>
      <c r="RGN257" s="305"/>
      <c r="RGO257" s="334"/>
      <c r="RGP257" s="307"/>
      <c r="RGQ257" s="335"/>
      <c r="RGR257" s="305"/>
      <c r="RGS257" s="334"/>
      <c r="RGT257" s="307"/>
      <c r="RGU257" s="335"/>
      <c r="RGV257" s="305"/>
      <c r="RGW257" s="334"/>
      <c r="RGX257" s="307"/>
      <c r="RGY257" s="335"/>
      <c r="RGZ257" s="305"/>
      <c r="RHA257" s="334"/>
      <c r="RHB257" s="307"/>
      <c r="RHC257" s="335"/>
      <c r="RHD257" s="305"/>
      <c r="RHE257" s="334"/>
      <c r="RHF257" s="307"/>
      <c r="RHG257" s="335"/>
      <c r="RHH257" s="305"/>
      <c r="RHI257" s="334"/>
      <c r="RHJ257" s="307"/>
      <c r="RHK257" s="335"/>
      <c r="RHL257" s="305"/>
      <c r="RHM257" s="334"/>
      <c r="RHN257" s="307"/>
      <c r="RHO257" s="335"/>
      <c r="RHP257" s="305"/>
      <c r="RHQ257" s="334"/>
      <c r="RHR257" s="307"/>
      <c r="RHS257" s="335"/>
      <c r="RHT257" s="305"/>
      <c r="RHU257" s="334"/>
      <c r="RHV257" s="307"/>
      <c r="RHW257" s="335"/>
      <c r="RHX257" s="305"/>
      <c r="RHY257" s="334"/>
      <c r="RHZ257" s="307"/>
      <c r="RIA257" s="335"/>
      <c r="RIB257" s="305"/>
      <c r="RIC257" s="334"/>
      <c r="RID257" s="307"/>
      <c r="RIE257" s="335"/>
      <c r="RIF257" s="305"/>
      <c r="RIG257" s="334"/>
      <c r="RIH257" s="307"/>
      <c r="RII257" s="335"/>
      <c r="RIJ257" s="305"/>
      <c r="RIK257" s="334"/>
      <c r="RIL257" s="307"/>
      <c r="RIM257" s="335"/>
      <c r="RIN257" s="305"/>
      <c r="RIO257" s="334"/>
      <c r="RIP257" s="307"/>
      <c r="RIQ257" s="335"/>
      <c r="RIR257" s="305"/>
      <c r="RIS257" s="334"/>
      <c r="RIT257" s="307"/>
      <c r="RIU257" s="335"/>
      <c r="RIV257" s="305"/>
      <c r="RIW257" s="334"/>
      <c r="RIX257" s="307"/>
      <c r="RIY257" s="335"/>
      <c r="RIZ257" s="305"/>
      <c r="RJA257" s="334"/>
      <c r="RJB257" s="307"/>
      <c r="RJC257" s="335"/>
      <c r="RJD257" s="305"/>
      <c r="RJE257" s="334"/>
      <c r="RJF257" s="307"/>
      <c r="RJG257" s="335"/>
      <c r="RJH257" s="305"/>
      <c r="RJI257" s="334"/>
      <c r="RJJ257" s="307"/>
      <c r="RJK257" s="335"/>
      <c r="RJL257" s="305"/>
      <c r="RJM257" s="334"/>
      <c r="RJN257" s="307"/>
      <c r="RJO257" s="335"/>
      <c r="RJP257" s="305"/>
      <c r="RJQ257" s="334"/>
      <c r="RJR257" s="307"/>
      <c r="RJS257" s="335"/>
      <c r="RJT257" s="305"/>
      <c r="RJU257" s="334"/>
      <c r="RJV257" s="307"/>
      <c r="RJW257" s="335"/>
      <c r="RJX257" s="305"/>
      <c r="RJY257" s="334"/>
      <c r="RJZ257" s="307"/>
      <c r="RKA257" s="335"/>
      <c r="RKB257" s="305"/>
      <c r="RKC257" s="334"/>
      <c r="RKD257" s="307"/>
      <c r="RKE257" s="335"/>
      <c r="RKF257" s="305"/>
      <c r="RKG257" s="334"/>
      <c r="RKH257" s="307"/>
      <c r="RKI257" s="335"/>
      <c r="RKJ257" s="305"/>
      <c r="RKK257" s="334"/>
      <c r="RKL257" s="307"/>
      <c r="RKM257" s="335"/>
      <c r="RKN257" s="305"/>
      <c r="RKO257" s="334"/>
      <c r="RKP257" s="307"/>
      <c r="RKQ257" s="335"/>
      <c r="RKR257" s="305"/>
      <c r="RKS257" s="334"/>
      <c r="RKT257" s="307"/>
      <c r="RKU257" s="335"/>
      <c r="RKV257" s="305"/>
      <c r="RKW257" s="334"/>
      <c r="RKX257" s="307"/>
      <c r="RKY257" s="335"/>
      <c r="RKZ257" s="305"/>
      <c r="RLA257" s="334"/>
      <c r="RLB257" s="307"/>
      <c r="RLC257" s="335"/>
      <c r="RLD257" s="305"/>
      <c r="RLE257" s="334"/>
      <c r="RLF257" s="307"/>
      <c r="RLG257" s="335"/>
      <c r="RLH257" s="305"/>
      <c r="RLI257" s="334"/>
      <c r="RLJ257" s="307"/>
      <c r="RLK257" s="335"/>
      <c r="RLL257" s="305"/>
      <c r="RLM257" s="334"/>
      <c r="RLN257" s="307"/>
      <c r="RLO257" s="335"/>
      <c r="RLP257" s="305"/>
      <c r="RLQ257" s="334"/>
      <c r="RLR257" s="307"/>
      <c r="RLS257" s="335"/>
      <c r="RLT257" s="305"/>
      <c r="RLU257" s="334"/>
      <c r="RLV257" s="307"/>
      <c r="RLW257" s="335"/>
      <c r="RLX257" s="305"/>
      <c r="RLY257" s="334"/>
      <c r="RLZ257" s="307"/>
      <c r="RMA257" s="335"/>
      <c r="RMB257" s="305"/>
      <c r="RMC257" s="334"/>
      <c r="RMD257" s="307"/>
      <c r="RME257" s="335"/>
      <c r="RMF257" s="305"/>
      <c r="RMG257" s="334"/>
      <c r="RMH257" s="307"/>
      <c r="RMI257" s="335"/>
      <c r="RMJ257" s="305"/>
      <c r="RMK257" s="334"/>
      <c r="RML257" s="307"/>
      <c r="RMM257" s="335"/>
      <c r="RMN257" s="305"/>
      <c r="RMO257" s="334"/>
      <c r="RMP257" s="307"/>
      <c r="RMQ257" s="335"/>
      <c r="RMR257" s="305"/>
      <c r="RMS257" s="334"/>
      <c r="RMT257" s="307"/>
      <c r="RMU257" s="335"/>
      <c r="RMV257" s="305"/>
      <c r="RMW257" s="334"/>
      <c r="RMX257" s="307"/>
      <c r="RMY257" s="335"/>
      <c r="RMZ257" s="305"/>
      <c r="RNA257" s="334"/>
      <c r="RNB257" s="307"/>
      <c r="RNC257" s="335"/>
      <c r="RND257" s="305"/>
      <c r="RNE257" s="334"/>
      <c r="RNF257" s="307"/>
      <c r="RNG257" s="335"/>
      <c r="RNH257" s="305"/>
      <c r="RNI257" s="334"/>
      <c r="RNJ257" s="307"/>
      <c r="RNK257" s="335"/>
      <c r="RNL257" s="305"/>
      <c r="RNM257" s="334"/>
      <c r="RNN257" s="307"/>
      <c r="RNO257" s="335"/>
      <c r="RNP257" s="305"/>
      <c r="RNQ257" s="334"/>
      <c r="RNR257" s="307"/>
      <c r="RNS257" s="335"/>
      <c r="RNT257" s="305"/>
      <c r="RNU257" s="334"/>
      <c r="RNV257" s="307"/>
      <c r="RNW257" s="335"/>
      <c r="RNX257" s="305"/>
      <c r="RNY257" s="334"/>
      <c r="RNZ257" s="307"/>
      <c r="ROA257" s="335"/>
      <c r="ROB257" s="305"/>
      <c r="ROC257" s="334"/>
      <c r="ROD257" s="307"/>
      <c r="ROE257" s="335"/>
      <c r="ROF257" s="305"/>
      <c r="ROG257" s="334"/>
      <c r="ROH257" s="307"/>
      <c r="ROI257" s="335"/>
      <c r="ROJ257" s="305"/>
      <c r="ROK257" s="334"/>
      <c r="ROL257" s="307"/>
      <c r="ROM257" s="335"/>
      <c r="RON257" s="305"/>
      <c r="ROO257" s="334"/>
      <c r="ROP257" s="307"/>
      <c r="ROQ257" s="335"/>
      <c r="ROR257" s="305"/>
      <c r="ROS257" s="334"/>
      <c r="ROT257" s="307"/>
      <c r="ROU257" s="335"/>
      <c r="ROV257" s="305"/>
      <c r="ROW257" s="334"/>
      <c r="ROX257" s="307"/>
      <c r="ROY257" s="335"/>
      <c r="ROZ257" s="305"/>
      <c r="RPA257" s="334"/>
      <c r="RPB257" s="307"/>
      <c r="RPC257" s="335"/>
      <c r="RPD257" s="305"/>
      <c r="RPE257" s="334"/>
      <c r="RPF257" s="307"/>
      <c r="RPG257" s="335"/>
      <c r="RPH257" s="305"/>
      <c r="RPI257" s="334"/>
      <c r="RPJ257" s="307"/>
      <c r="RPK257" s="335"/>
      <c r="RPL257" s="305"/>
      <c r="RPM257" s="334"/>
      <c r="RPN257" s="307"/>
      <c r="RPO257" s="335"/>
      <c r="RPP257" s="305"/>
      <c r="RPQ257" s="334"/>
      <c r="RPR257" s="307"/>
      <c r="RPS257" s="335"/>
      <c r="RPT257" s="305"/>
      <c r="RPU257" s="334"/>
      <c r="RPV257" s="307"/>
      <c r="RPW257" s="335"/>
      <c r="RPX257" s="305"/>
      <c r="RPY257" s="334"/>
      <c r="RPZ257" s="307"/>
      <c r="RQA257" s="335"/>
      <c r="RQB257" s="305"/>
      <c r="RQC257" s="334"/>
      <c r="RQD257" s="307"/>
      <c r="RQE257" s="335"/>
      <c r="RQF257" s="305"/>
      <c r="RQG257" s="334"/>
      <c r="RQH257" s="307"/>
      <c r="RQI257" s="335"/>
      <c r="RQJ257" s="305"/>
      <c r="RQK257" s="334"/>
      <c r="RQL257" s="307"/>
      <c r="RQM257" s="335"/>
      <c r="RQN257" s="305"/>
      <c r="RQO257" s="334"/>
      <c r="RQP257" s="307"/>
      <c r="RQQ257" s="335"/>
      <c r="RQR257" s="305"/>
      <c r="RQS257" s="334"/>
      <c r="RQT257" s="307"/>
      <c r="RQU257" s="335"/>
      <c r="RQV257" s="305"/>
      <c r="RQW257" s="334"/>
      <c r="RQX257" s="307"/>
      <c r="RQY257" s="335"/>
      <c r="RQZ257" s="305"/>
      <c r="RRA257" s="334"/>
      <c r="RRB257" s="307"/>
      <c r="RRC257" s="335"/>
      <c r="RRD257" s="305"/>
      <c r="RRE257" s="334"/>
      <c r="RRF257" s="307"/>
      <c r="RRG257" s="335"/>
      <c r="RRH257" s="305"/>
      <c r="RRI257" s="334"/>
      <c r="RRJ257" s="307"/>
      <c r="RRK257" s="335"/>
      <c r="RRL257" s="305"/>
      <c r="RRM257" s="334"/>
      <c r="RRN257" s="307"/>
      <c r="RRO257" s="335"/>
      <c r="RRP257" s="305"/>
      <c r="RRQ257" s="334"/>
      <c r="RRR257" s="307"/>
      <c r="RRS257" s="335"/>
      <c r="RRT257" s="305"/>
      <c r="RRU257" s="334"/>
      <c r="RRV257" s="307"/>
      <c r="RRW257" s="335"/>
      <c r="RRX257" s="305"/>
      <c r="RRY257" s="334"/>
      <c r="RRZ257" s="307"/>
      <c r="RSA257" s="335"/>
      <c r="RSB257" s="305"/>
      <c r="RSC257" s="334"/>
      <c r="RSD257" s="307"/>
      <c r="RSE257" s="335"/>
      <c r="RSF257" s="305"/>
      <c r="RSG257" s="334"/>
      <c r="RSH257" s="307"/>
      <c r="RSI257" s="335"/>
      <c r="RSJ257" s="305"/>
      <c r="RSK257" s="334"/>
      <c r="RSL257" s="307"/>
      <c r="RSM257" s="335"/>
      <c r="RSN257" s="305"/>
      <c r="RSO257" s="334"/>
      <c r="RSP257" s="307"/>
      <c r="RSQ257" s="335"/>
      <c r="RSR257" s="305"/>
      <c r="RSS257" s="334"/>
      <c r="RST257" s="307"/>
      <c r="RSU257" s="335"/>
      <c r="RSV257" s="305"/>
      <c r="RSW257" s="334"/>
      <c r="RSX257" s="307"/>
      <c r="RSY257" s="335"/>
      <c r="RSZ257" s="305"/>
      <c r="RTA257" s="334"/>
      <c r="RTB257" s="307"/>
      <c r="RTC257" s="335"/>
      <c r="RTD257" s="305"/>
      <c r="RTE257" s="334"/>
      <c r="RTF257" s="307"/>
      <c r="RTG257" s="335"/>
      <c r="RTH257" s="305"/>
      <c r="RTI257" s="334"/>
      <c r="RTJ257" s="307"/>
      <c r="RTK257" s="335"/>
      <c r="RTL257" s="305"/>
      <c r="RTM257" s="334"/>
      <c r="RTN257" s="307"/>
      <c r="RTO257" s="335"/>
      <c r="RTP257" s="305"/>
      <c r="RTQ257" s="334"/>
      <c r="RTR257" s="307"/>
      <c r="RTS257" s="335"/>
      <c r="RTT257" s="305"/>
      <c r="RTU257" s="334"/>
      <c r="RTV257" s="307"/>
      <c r="RTW257" s="335"/>
      <c r="RTX257" s="305"/>
      <c r="RTY257" s="334"/>
      <c r="RTZ257" s="307"/>
      <c r="RUA257" s="335"/>
      <c r="RUB257" s="305"/>
      <c r="RUC257" s="334"/>
      <c r="RUD257" s="307"/>
      <c r="RUE257" s="335"/>
      <c r="RUF257" s="305"/>
      <c r="RUG257" s="334"/>
      <c r="RUH257" s="307"/>
      <c r="RUI257" s="335"/>
      <c r="RUJ257" s="305"/>
      <c r="RUK257" s="334"/>
      <c r="RUL257" s="307"/>
      <c r="RUM257" s="335"/>
      <c r="RUN257" s="305"/>
      <c r="RUO257" s="334"/>
      <c r="RUP257" s="307"/>
      <c r="RUQ257" s="335"/>
      <c r="RUR257" s="305"/>
      <c r="RUS257" s="334"/>
      <c r="RUT257" s="307"/>
      <c r="RUU257" s="335"/>
      <c r="RUV257" s="305"/>
      <c r="RUW257" s="334"/>
      <c r="RUX257" s="307"/>
      <c r="RUY257" s="335"/>
      <c r="RUZ257" s="305"/>
      <c r="RVA257" s="334"/>
      <c r="RVB257" s="307"/>
      <c r="RVC257" s="335"/>
      <c r="RVD257" s="305"/>
      <c r="RVE257" s="334"/>
      <c r="RVF257" s="307"/>
      <c r="RVG257" s="335"/>
      <c r="RVH257" s="305"/>
      <c r="RVI257" s="334"/>
      <c r="RVJ257" s="307"/>
      <c r="RVK257" s="335"/>
      <c r="RVL257" s="305"/>
      <c r="RVM257" s="334"/>
      <c r="RVN257" s="307"/>
      <c r="RVO257" s="335"/>
      <c r="RVP257" s="305"/>
      <c r="RVQ257" s="334"/>
      <c r="RVR257" s="307"/>
      <c r="RVS257" s="335"/>
      <c r="RVT257" s="305"/>
      <c r="RVU257" s="334"/>
      <c r="RVV257" s="307"/>
      <c r="RVW257" s="335"/>
      <c r="RVX257" s="305"/>
      <c r="RVY257" s="334"/>
      <c r="RVZ257" s="307"/>
      <c r="RWA257" s="335"/>
      <c r="RWB257" s="305"/>
      <c r="RWC257" s="334"/>
      <c r="RWD257" s="307"/>
      <c r="RWE257" s="335"/>
      <c r="RWF257" s="305"/>
      <c r="RWG257" s="334"/>
      <c r="RWH257" s="307"/>
      <c r="RWI257" s="335"/>
      <c r="RWJ257" s="305"/>
      <c r="RWK257" s="334"/>
      <c r="RWL257" s="307"/>
      <c r="RWM257" s="335"/>
      <c r="RWN257" s="305"/>
      <c r="RWO257" s="334"/>
      <c r="RWP257" s="307"/>
      <c r="RWQ257" s="335"/>
      <c r="RWR257" s="305"/>
      <c r="RWS257" s="334"/>
      <c r="RWT257" s="307"/>
      <c r="RWU257" s="335"/>
      <c r="RWV257" s="305"/>
      <c r="RWW257" s="334"/>
      <c r="RWX257" s="307"/>
      <c r="RWY257" s="335"/>
      <c r="RWZ257" s="305"/>
      <c r="RXA257" s="334"/>
      <c r="RXB257" s="307"/>
      <c r="RXC257" s="335"/>
      <c r="RXD257" s="305"/>
      <c r="RXE257" s="334"/>
      <c r="RXF257" s="307"/>
      <c r="RXG257" s="335"/>
      <c r="RXH257" s="305"/>
      <c r="RXI257" s="334"/>
      <c r="RXJ257" s="307"/>
      <c r="RXK257" s="335"/>
      <c r="RXL257" s="305"/>
      <c r="RXM257" s="334"/>
      <c r="RXN257" s="307"/>
      <c r="RXO257" s="335"/>
      <c r="RXP257" s="305"/>
      <c r="RXQ257" s="334"/>
      <c r="RXR257" s="307"/>
      <c r="RXS257" s="335"/>
      <c r="RXT257" s="305"/>
      <c r="RXU257" s="334"/>
      <c r="RXV257" s="307"/>
      <c r="RXW257" s="335"/>
      <c r="RXX257" s="305"/>
      <c r="RXY257" s="334"/>
      <c r="RXZ257" s="307"/>
      <c r="RYA257" s="335"/>
      <c r="RYB257" s="305"/>
      <c r="RYC257" s="334"/>
      <c r="RYD257" s="307"/>
      <c r="RYE257" s="335"/>
      <c r="RYF257" s="305"/>
      <c r="RYG257" s="334"/>
      <c r="RYH257" s="307"/>
      <c r="RYI257" s="335"/>
      <c r="RYJ257" s="305"/>
      <c r="RYK257" s="334"/>
      <c r="RYL257" s="307"/>
      <c r="RYM257" s="335"/>
      <c r="RYN257" s="305"/>
      <c r="RYO257" s="334"/>
      <c r="RYP257" s="307"/>
      <c r="RYQ257" s="335"/>
      <c r="RYR257" s="305"/>
      <c r="RYS257" s="334"/>
      <c r="RYT257" s="307"/>
      <c r="RYU257" s="335"/>
      <c r="RYV257" s="305"/>
      <c r="RYW257" s="334"/>
      <c r="RYX257" s="307"/>
      <c r="RYY257" s="335"/>
      <c r="RYZ257" s="305"/>
      <c r="RZA257" s="334"/>
      <c r="RZB257" s="307"/>
      <c r="RZC257" s="335"/>
      <c r="RZD257" s="305"/>
      <c r="RZE257" s="334"/>
      <c r="RZF257" s="307"/>
      <c r="RZG257" s="335"/>
      <c r="RZH257" s="305"/>
      <c r="RZI257" s="334"/>
      <c r="RZJ257" s="307"/>
      <c r="RZK257" s="335"/>
      <c r="RZL257" s="305"/>
      <c r="RZM257" s="334"/>
      <c r="RZN257" s="307"/>
      <c r="RZO257" s="335"/>
      <c r="RZP257" s="305"/>
      <c r="RZQ257" s="334"/>
      <c r="RZR257" s="307"/>
      <c r="RZS257" s="335"/>
      <c r="RZT257" s="305"/>
      <c r="RZU257" s="334"/>
      <c r="RZV257" s="307"/>
      <c r="RZW257" s="335"/>
      <c r="RZX257" s="305"/>
      <c r="RZY257" s="334"/>
      <c r="RZZ257" s="307"/>
      <c r="SAA257" s="335"/>
      <c r="SAB257" s="305"/>
      <c r="SAC257" s="334"/>
      <c r="SAD257" s="307"/>
      <c r="SAE257" s="335"/>
      <c r="SAF257" s="305"/>
      <c r="SAG257" s="334"/>
      <c r="SAH257" s="307"/>
      <c r="SAI257" s="335"/>
      <c r="SAJ257" s="305"/>
      <c r="SAK257" s="334"/>
      <c r="SAL257" s="307"/>
      <c r="SAM257" s="335"/>
      <c r="SAN257" s="305"/>
      <c r="SAO257" s="334"/>
      <c r="SAP257" s="307"/>
      <c r="SAQ257" s="335"/>
      <c r="SAR257" s="305"/>
      <c r="SAS257" s="334"/>
      <c r="SAT257" s="307"/>
      <c r="SAU257" s="335"/>
      <c r="SAV257" s="305"/>
      <c r="SAW257" s="334"/>
      <c r="SAX257" s="307"/>
      <c r="SAY257" s="335"/>
      <c r="SAZ257" s="305"/>
      <c r="SBA257" s="334"/>
      <c r="SBB257" s="307"/>
      <c r="SBC257" s="335"/>
      <c r="SBD257" s="305"/>
      <c r="SBE257" s="334"/>
      <c r="SBF257" s="307"/>
      <c r="SBG257" s="335"/>
      <c r="SBH257" s="305"/>
      <c r="SBI257" s="334"/>
      <c r="SBJ257" s="307"/>
      <c r="SBK257" s="335"/>
      <c r="SBL257" s="305"/>
      <c r="SBM257" s="334"/>
      <c r="SBN257" s="307"/>
      <c r="SBO257" s="335"/>
      <c r="SBP257" s="305"/>
      <c r="SBQ257" s="334"/>
      <c r="SBR257" s="307"/>
      <c r="SBS257" s="335"/>
      <c r="SBT257" s="305"/>
      <c r="SBU257" s="334"/>
      <c r="SBV257" s="307"/>
      <c r="SBW257" s="335"/>
      <c r="SBX257" s="305"/>
      <c r="SBY257" s="334"/>
      <c r="SBZ257" s="307"/>
      <c r="SCA257" s="335"/>
      <c r="SCB257" s="305"/>
      <c r="SCC257" s="334"/>
      <c r="SCD257" s="307"/>
      <c r="SCE257" s="335"/>
      <c r="SCF257" s="305"/>
      <c r="SCG257" s="334"/>
      <c r="SCH257" s="307"/>
      <c r="SCI257" s="335"/>
      <c r="SCJ257" s="305"/>
      <c r="SCK257" s="334"/>
      <c r="SCL257" s="307"/>
      <c r="SCM257" s="335"/>
      <c r="SCN257" s="305"/>
      <c r="SCO257" s="334"/>
      <c r="SCP257" s="307"/>
      <c r="SCQ257" s="335"/>
      <c r="SCR257" s="305"/>
      <c r="SCS257" s="334"/>
      <c r="SCT257" s="307"/>
      <c r="SCU257" s="335"/>
      <c r="SCV257" s="305"/>
      <c r="SCW257" s="334"/>
      <c r="SCX257" s="307"/>
      <c r="SCY257" s="335"/>
      <c r="SCZ257" s="305"/>
      <c r="SDA257" s="334"/>
      <c r="SDB257" s="307"/>
      <c r="SDC257" s="335"/>
      <c r="SDD257" s="305"/>
      <c r="SDE257" s="334"/>
      <c r="SDF257" s="307"/>
      <c r="SDG257" s="335"/>
      <c r="SDH257" s="305"/>
      <c r="SDI257" s="334"/>
      <c r="SDJ257" s="307"/>
      <c r="SDK257" s="335"/>
      <c r="SDL257" s="305"/>
      <c r="SDM257" s="334"/>
      <c r="SDN257" s="307"/>
      <c r="SDO257" s="335"/>
      <c r="SDP257" s="305"/>
      <c r="SDQ257" s="334"/>
      <c r="SDR257" s="307"/>
      <c r="SDS257" s="335"/>
      <c r="SDT257" s="305"/>
      <c r="SDU257" s="334"/>
      <c r="SDV257" s="307"/>
      <c r="SDW257" s="335"/>
      <c r="SDX257" s="305"/>
      <c r="SDY257" s="334"/>
      <c r="SDZ257" s="307"/>
      <c r="SEA257" s="335"/>
      <c r="SEB257" s="305"/>
      <c r="SEC257" s="334"/>
      <c r="SED257" s="307"/>
      <c r="SEE257" s="335"/>
      <c r="SEF257" s="305"/>
      <c r="SEG257" s="334"/>
      <c r="SEH257" s="307"/>
      <c r="SEI257" s="335"/>
      <c r="SEJ257" s="305"/>
      <c r="SEK257" s="334"/>
      <c r="SEL257" s="307"/>
      <c r="SEM257" s="335"/>
      <c r="SEN257" s="305"/>
      <c r="SEO257" s="334"/>
      <c r="SEP257" s="307"/>
      <c r="SEQ257" s="335"/>
      <c r="SER257" s="305"/>
      <c r="SES257" s="334"/>
      <c r="SET257" s="307"/>
      <c r="SEU257" s="335"/>
      <c r="SEV257" s="305"/>
      <c r="SEW257" s="334"/>
      <c r="SEX257" s="307"/>
      <c r="SEY257" s="335"/>
      <c r="SEZ257" s="305"/>
      <c r="SFA257" s="334"/>
      <c r="SFB257" s="307"/>
      <c r="SFC257" s="335"/>
      <c r="SFD257" s="305"/>
      <c r="SFE257" s="334"/>
      <c r="SFF257" s="307"/>
      <c r="SFG257" s="335"/>
      <c r="SFH257" s="305"/>
      <c r="SFI257" s="334"/>
      <c r="SFJ257" s="307"/>
      <c r="SFK257" s="335"/>
      <c r="SFL257" s="305"/>
      <c r="SFM257" s="334"/>
      <c r="SFN257" s="307"/>
      <c r="SFO257" s="335"/>
      <c r="SFP257" s="305"/>
      <c r="SFQ257" s="334"/>
      <c r="SFR257" s="307"/>
      <c r="SFS257" s="335"/>
      <c r="SFT257" s="305"/>
      <c r="SFU257" s="334"/>
      <c r="SFV257" s="307"/>
      <c r="SFW257" s="335"/>
      <c r="SFX257" s="305"/>
      <c r="SFY257" s="334"/>
      <c r="SFZ257" s="307"/>
      <c r="SGA257" s="335"/>
      <c r="SGB257" s="305"/>
      <c r="SGC257" s="334"/>
      <c r="SGD257" s="307"/>
      <c r="SGE257" s="335"/>
      <c r="SGF257" s="305"/>
      <c r="SGG257" s="334"/>
      <c r="SGH257" s="307"/>
      <c r="SGI257" s="335"/>
      <c r="SGJ257" s="305"/>
      <c r="SGK257" s="334"/>
      <c r="SGL257" s="307"/>
      <c r="SGM257" s="335"/>
      <c r="SGN257" s="305"/>
      <c r="SGO257" s="334"/>
      <c r="SGP257" s="307"/>
      <c r="SGQ257" s="335"/>
      <c r="SGR257" s="305"/>
      <c r="SGS257" s="334"/>
      <c r="SGT257" s="307"/>
      <c r="SGU257" s="335"/>
      <c r="SGV257" s="305"/>
      <c r="SGW257" s="334"/>
      <c r="SGX257" s="307"/>
      <c r="SGY257" s="335"/>
      <c r="SGZ257" s="305"/>
      <c r="SHA257" s="334"/>
      <c r="SHB257" s="307"/>
      <c r="SHC257" s="335"/>
      <c r="SHD257" s="305"/>
      <c r="SHE257" s="334"/>
      <c r="SHF257" s="307"/>
      <c r="SHG257" s="335"/>
      <c r="SHH257" s="305"/>
      <c r="SHI257" s="334"/>
      <c r="SHJ257" s="307"/>
      <c r="SHK257" s="335"/>
      <c r="SHL257" s="305"/>
      <c r="SHM257" s="334"/>
      <c r="SHN257" s="307"/>
      <c r="SHO257" s="335"/>
      <c r="SHP257" s="305"/>
      <c r="SHQ257" s="334"/>
      <c r="SHR257" s="307"/>
      <c r="SHS257" s="335"/>
      <c r="SHT257" s="305"/>
      <c r="SHU257" s="334"/>
      <c r="SHV257" s="307"/>
      <c r="SHW257" s="335"/>
      <c r="SHX257" s="305"/>
      <c r="SHY257" s="334"/>
      <c r="SHZ257" s="307"/>
      <c r="SIA257" s="335"/>
      <c r="SIB257" s="305"/>
      <c r="SIC257" s="334"/>
      <c r="SID257" s="307"/>
      <c r="SIE257" s="335"/>
      <c r="SIF257" s="305"/>
      <c r="SIG257" s="334"/>
      <c r="SIH257" s="307"/>
      <c r="SII257" s="335"/>
      <c r="SIJ257" s="305"/>
      <c r="SIK257" s="334"/>
      <c r="SIL257" s="307"/>
      <c r="SIM257" s="335"/>
      <c r="SIN257" s="305"/>
      <c r="SIO257" s="334"/>
      <c r="SIP257" s="307"/>
      <c r="SIQ257" s="335"/>
      <c r="SIR257" s="305"/>
      <c r="SIS257" s="334"/>
      <c r="SIT257" s="307"/>
      <c r="SIU257" s="335"/>
      <c r="SIV257" s="305"/>
      <c r="SIW257" s="334"/>
      <c r="SIX257" s="307"/>
      <c r="SIY257" s="335"/>
      <c r="SIZ257" s="305"/>
      <c r="SJA257" s="334"/>
      <c r="SJB257" s="307"/>
      <c r="SJC257" s="335"/>
      <c r="SJD257" s="305"/>
      <c r="SJE257" s="334"/>
      <c r="SJF257" s="307"/>
      <c r="SJG257" s="335"/>
      <c r="SJH257" s="305"/>
      <c r="SJI257" s="334"/>
      <c r="SJJ257" s="307"/>
      <c r="SJK257" s="335"/>
      <c r="SJL257" s="305"/>
      <c r="SJM257" s="334"/>
      <c r="SJN257" s="307"/>
      <c r="SJO257" s="335"/>
      <c r="SJP257" s="305"/>
      <c r="SJQ257" s="334"/>
      <c r="SJR257" s="307"/>
      <c r="SJS257" s="335"/>
      <c r="SJT257" s="305"/>
      <c r="SJU257" s="334"/>
      <c r="SJV257" s="307"/>
      <c r="SJW257" s="335"/>
      <c r="SJX257" s="305"/>
      <c r="SJY257" s="334"/>
      <c r="SJZ257" s="307"/>
      <c r="SKA257" s="335"/>
      <c r="SKB257" s="305"/>
      <c r="SKC257" s="334"/>
      <c r="SKD257" s="307"/>
      <c r="SKE257" s="335"/>
      <c r="SKF257" s="305"/>
      <c r="SKG257" s="334"/>
      <c r="SKH257" s="307"/>
      <c r="SKI257" s="335"/>
      <c r="SKJ257" s="305"/>
      <c r="SKK257" s="334"/>
      <c r="SKL257" s="307"/>
      <c r="SKM257" s="335"/>
      <c r="SKN257" s="305"/>
      <c r="SKO257" s="334"/>
      <c r="SKP257" s="307"/>
      <c r="SKQ257" s="335"/>
      <c r="SKR257" s="305"/>
      <c r="SKS257" s="334"/>
      <c r="SKT257" s="307"/>
      <c r="SKU257" s="335"/>
      <c r="SKV257" s="305"/>
      <c r="SKW257" s="334"/>
      <c r="SKX257" s="307"/>
      <c r="SKY257" s="335"/>
      <c r="SKZ257" s="305"/>
      <c r="SLA257" s="334"/>
      <c r="SLB257" s="307"/>
      <c r="SLC257" s="335"/>
      <c r="SLD257" s="305"/>
      <c r="SLE257" s="334"/>
      <c r="SLF257" s="307"/>
      <c r="SLG257" s="335"/>
      <c r="SLH257" s="305"/>
      <c r="SLI257" s="334"/>
      <c r="SLJ257" s="307"/>
      <c r="SLK257" s="335"/>
      <c r="SLL257" s="305"/>
      <c r="SLM257" s="334"/>
      <c r="SLN257" s="307"/>
      <c r="SLO257" s="335"/>
      <c r="SLP257" s="305"/>
      <c r="SLQ257" s="334"/>
      <c r="SLR257" s="307"/>
      <c r="SLS257" s="335"/>
      <c r="SLT257" s="305"/>
      <c r="SLU257" s="334"/>
      <c r="SLV257" s="307"/>
      <c r="SLW257" s="335"/>
      <c r="SLX257" s="305"/>
      <c r="SLY257" s="334"/>
      <c r="SLZ257" s="307"/>
      <c r="SMA257" s="335"/>
      <c r="SMB257" s="305"/>
      <c r="SMC257" s="334"/>
      <c r="SMD257" s="307"/>
      <c r="SME257" s="335"/>
      <c r="SMF257" s="305"/>
      <c r="SMG257" s="334"/>
      <c r="SMH257" s="307"/>
      <c r="SMI257" s="335"/>
      <c r="SMJ257" s="305"/>
      <c r="SMK257" s="334"/>
      <c r="SML257" s="307"/>
      <c r="SMM257" s="335"/>
      <c r="SMN257" s="305"/>
      <c r="SMO257" s="334"/>
      <c r="SMP257" s="307"/>
      <c r="SMQ257" s="335"/>
      <c r="SMR257" s="305"/>
      <c r="SMS257" s="334"/>
      <c r="SMT257" s="307"/>
      <c r="SMU257" s="335"/>
      <c r="SMV257" s="305"/>
      <c r="SMW257" s="334"/>
      <c r="SMX257" s="307"/>
      <c r="SMY257" s="335"/>
      <c r="SMZ257" s="305"/>
      <c r="SNA257" s="334"/>
      <c r="SNB257" s="307"/>
      <c r="SNC257" s="335"/>
      <c r="SND257" s="305"/>
      <c r="SNE257" s="334"/>
      <c r="SNF257" s="307"/>
      <c r="SNG257" s="335"/>
      <c r="SNH257" s="305"/>
      <c r="SNI257" s="334"/>
      <c r="SNJ257" s="307"/>
      <c r="SNK257" s="335"/>
      <c r="SNL257" s="305"/>
      <c r="SNM257" s="334"/>
      <c r="SNN257" s="307"/>
      <c r="SNO257" s="335"/>
      <c r="SNP257" s="305"/>
      <c r="SNQ257" s="334"/>
      <c r="SNR257" s="307"/>
      <c r="SNS257" s="335"/>
      <c r="SNT257" s="305"/>
      <c r="SNU257" s="334"/>
      <c r="SNV257" s="307"/>
      <c r="SNW257" s="335"/>
      <c r="SNX257" s="305"/>
      <c r="SNY257" s="334"/>
      <c r="SNZ257" s="307"/>
      <c r="SOA257" s="335"/>
      <c r="SOB257" s="305"/>
      <c r="SOC257" s="334"/>
      <c r="SOD257" s="307"/>
      <c r="SOE257" s="335"/>
      <c r="SOF257" s="305"/>
      <c r="SOG257" s="334"/>
      <c r="SOH257" s="307"/>
      <c r="SOI257" s="335"/>
      <c r="SOJ257" s="305"/>
      <c r="SOK257" s="334"/>
      <c r="SOL257" s="307"/>
      <c r="SOM257" s="335"/>
      <c r="SON257" s="305"/>
      <c r="SOO257" s="334"/>
      <c r="SOP257" s="307"/>
      <c r="SOQ257" s="335"/>
      <c r="SOR257" s="305"/>
      <c r="SOS257" s="334"/>
      <c r="SOT257" s="307"/>
      <c r="SOU257" s="335"/>
      <c r="SOV257" s="305"/>
      <c r="SOW257" s="334"/>
      <c r="SOX257" s="307"/>
      <c r="SOY257" s="335"/>
      <c r="SOZ257" s="305"/>
      <c r="SPA257" s="334"/>
      <c r="SPB257" s="307"/>
      <c r="SPC257" s="335"/>
      <c r="SPD257" s="305"/>
      <c r="SPE257" s="334"/>
      <c r="SPF257" s="307"/>
      <c r="SPG257" s="335"/>
      <c r="SPH257" s="305"/>
      <c r="SPI257" s="334"/>
      <c r="SPJ257" s="307"/>
      <c r="SPK257" s="335"/>
      <c r="SPL257" s="305"/>
      <c r="SPM257" s="334"/>
      <c r="SPN257" s="307"/>
      <c r="SPO257" s="335"/>
      <c r="SPP257" s="305"/>
      <c r="SPQ257" s="334"/>
      <c r="SPR257" s="307"/>
      <c r="SPS257" s="335"/>
      <c r="SPT257" s="305"/>
      <c r="SPU257" s="334"/>
      <c r="SPV257" s="307"/>
      <c r="SPW257" s="335"/>
      <c r="SPX257" s="305"/>
      <c r="SPY257" s="334"/>
      <c r="SPZ257" s="307"/>
      <c r="SQA257" s="335"/>
      <c r="SQB257" s="305"/>
      <c r="SQC257" s="334"/>
      <c r="SQD257" s="307"/>
      <c r="SQE257" s="335"/>
      <c r="SQF257" s="305"/>
      <c r="SQG257" s="334"/>
      <c r="SQH257" s="307"/>
      <c r="SQI257" s="335"/>
      <c r="SQJ257" s="305"/>
      <c r="SQK257" s="334"/>
      <c r="SQL257" s="307"/>
      <c r="SQM257" s="335"/>
      <c r="SQN257" s="305"/>
      <c r="SQO257" s="334"/>
      <c r="SQP257" s="307"/>
      <c r="SQQ257" s="335"/>
      <c r="SQR257" s="305"/>
      <c r="SQS257" s="334"/>
      <c r="SQT257" s="307"/>
      <c r="SQU257" s="335"/>
      <c r="SQV257" s="305"/>
      <c r="SQW257" s="334"/>
      <c r="SQX257" s="307"/>
      <c r="SQY257" s="335"/>
      <c r="SQZ257" s="305"/>
      <c r="SRA257" s="334"/>
      <c r="SRB257" s="307"/>
      <c r="SRC257" s="335"/>
      <c r="SRD257" s="305"/>
      <c r="SRE257" s="334"/>
      <c r="SRF257" s="307"/>
      <c r="SRG257" s="335"/>
      <c r="SRH257" s="305"/>
      <c r="SRI257" s="334"/>
      <c r="SRJ257" s="307"/>
      <c r="SRK257" s="335"/>
      <c r="SRL257" s="305"/>
      <c r="SRM257" s="334"/>
      <c r="SRN257" s="307"/>
      <c r="SRO257" s="335"/>
      <c r="SRP257" s="305"/>
      <c r="SRQ257" s="334"/>
      <c r="SRR257" s="307"/>
      <c r="SRS257" s="335"/>
      <c r="SRT257" s="305"/>
      <c r="SRU257" s="334"/>
      <c r="SRV257" s="307"/>
      <c r="SRW257" s="335"/>
      <c r="SRX257" s="305"/>
      <c r="SRY257" s="334"/>
      <c r="SRZ257" s="307"/>
      <c r="SSA257" s="335"/>
      <c r="SSB257" s="305"/>
      <c r="SSC257" s="334"/>
      <c r="SSD257" s="307"/>
      <c r="SSE257" s="335"/>
      <c r="SSF257" s="305"/>
      <c r="SSG257" s="334"/>
      <c r="SSH257" s="307"/>
      <c r="SSI257" s="335"/>
      <c r="SSJ257" s="305"/>
      <c r="SSK257" s="334"/>
      <c r="SSL257" s="307"/>
      <c r="SSM257" s="335"/>
      <c r="SSN257" s="305"/>
      <c r="SSO257" s="334"/>
      <c r="SSP257" s="307"/>
      <c r="SSQ257" s="335"/>
      <c r="SSR257" s="305"/>
      <c r="SSS257" s="334"/>
      <c r="SST257" s="307"/>
      <c r="SSU257" s="335"/>
      <c r="SSV257" s="305"/>
      <c r="SSW257" s="334"/>
      <c r="SSX257" s="307"/>
      <c r="SSY257" s="335"/>
      <c r="SSZ257" s="305"/>
      <c r="STA257" s="334"/>
      <c r="STB257" s="307"/>
      <c r="STC257" s="335"/>
      <c r="STD257" s="305"/>
      <c r="STE257" s="334"/>
      <c r="STF257" s="307"/>
      <c r="STG257" s="335"/>
      <c r="STH257" s="305"/>
      <c r="STI257" s="334"/>
      <c r="STJ257" s="307"/>
      <c r="STK257" s="335"/>
      <c r="STL257" s="305"/>
      <c r="STM257" s="334"/>
      <c r="STN257" s="307"/>
      <c r="STO257" s="335"/>
      <c r="STP257" s="305"/>
      <c r="STQ257" s="334"/>
      <c r="STR257" s="307"/>
      <c r="STS257" s="335"/>
      <c r="STT257" s="305"/>
      <c r="STU257" s="334"/>
      <c r="STV257" s="307"/>
      <c r="STW257" s="335"/>
      <c r="STX257" s="305"/>
      <c r="STY257" s="334"/>
      <c r="STZ257" s="307"/>
      <c r="SUA257" s="335"/>
      <c r="SUB257" s="305"/>
      <c r="SUC257" s="334"/>
      <c r="SUD257" s="307"/>
      <c r="SUE257" s="335"/>
      <c r="SUF257" s="305"/>
      <c r="SUG257" s="334"/>
      <c r="SUH257" s="307"/>
      <c r="SUI257" s="335"/>
      <c r="SUJ257" s="305"/>
      <c r="SUK257" s="334"/>
      <c r="SUL257" s="307"/>
      <c r="SUM257" s="335"/>
      <c r="SUN257" s="305"/>
      <c r="SUO257" s="334"/>
      <c r="SUP257" s="307"/>
      <c r="SUQ257" s="335"/>
      <c r="SUR257" s="305"/>
      <c r="SUS257" s="334"/>
      <c r="SUT257" s="307"/>
      <c r="SUU257" s="335"/>
      <c r="SUV257" s="305"/>
      <c r="SUW257" s="334"/>
      <c r="SUX257" s="307"/>
      <c r="SUY257" s="335"/>
      <c r="SUZ257" s="305"/>
      <c r="SVA257" s="334"/>
      <c r="SVB257" s="307"/>
      <c r="SVC257" s="335"/>
      <c r="SVD257" s="305"/>
      <c r="SVE257" s="334"/>
      <c r="SVF257" s="307"/>
      <c r="SVG257" s="335"/>
      <c r="SVH257" s="305"/>
      <c r="SVI257" s="334"/>
      <c r="SVJ257" s="307"/>
      <c r="SVK257" s="335"/>
      <c r="SVL257" s="305"/>
      <c r="SVM257" s="334"/>
      <c r="SVN257" s="307"/>
      <c r="SVO257" s="335"/>
      <c r="SVP257" s="305"/>
      <c r="SVQ257" s="334"/>
      <c r="SVR257" s="307"/>
      <c r="SVS257" s="335"/>
      <c r="SVT257" s="305"/>
      <c r="SVU257" s="334"/>
      <c r="SVV257" s="307"/>
      <c r="SVW257" s="335"/>
      <c r="SVX257" s="305"/>
      <c r="SVY257" s="334"/>
      <c r="SVZ257" s="307"/>
      <c r="SWA257" s="335"/>
      <c r="SWB257" s="305"/>
      <c r="SWC257" s="334"/>
      <c r="SWD257" s="307"/>
      <c r="SWE257" s="335"/>
      <c r="SWF257" s="305"/>
      <c r="SWG257" s="334"/>
      <c r="SWH257" s="307"/>
      <c r="SWI257" s="335"/>
      <c r="SWJ257" s="305"/>
      <c r="SWK257" s="334"/>
      <c r="SWL257" s="307"/>
      <c r="SWM257" s="335"/>
      <c r="SWN257" s="305"/>
      <c r="SWO257" s="334"/>
      <c r="SWP257" s="307"/>
      <c r="SWQ257" s="335"/>
      <c r="SWR257" s="305"/>
      <c r="SWS257" s="334"/>
      <c r="SWT257" s="307"/>
      <c r="SWU257" s="335"/>
      <c r="SWV257" s="305"/>
      <c r="SWW257" s="334"/>
      <c r="SWX257" s="307"/>
      <c r="SWY257" s="335"/>
      <c r="SWZ257" s="305"/>
      <c r="SXA257" s="334"/>
      <c r="SXB257" s="307"/>
      <c r="SXC257" s="335"/>
      <c r="SXD257" s="305"/>
      <c r="SXE257" s="334"/>
      <c r="SXF257" s="307"/>
      <c r="SXG257" s="335"/>
      <c r="SXH257" s="305"/>
      <c r="SXI257" s="334"/>
      <c r="SXJ257" s="307"/>
      <c r="SXK257" s="335"/>
      <c r="SXL257" s="305"/>
      <c r="SXM257" s="334"/>
      <c r="SXN257" s="307"/>
      <c r="SXO257" s="335"/>
      <c r="SXP257" s="305"/>
      <c r="SXQ257" s="334"/>
      <c r="SXR257" s="307"/>
      <c r="SXS257" s="335"/>
      <c r="SXT257" s="305"/>
      <c r="SXU257" s="334"/>
      <c r="SXV257" s="307"/>
      <c r="SXW257" s="335"/>
      <c r="SXX257" s="305"/>
      <c r="SXY257" s="334"/>
      <c r="SXZ257" s="307"/>
      <c r="SYA257" s="335"/>
      <c r="SYB257" s="305"/>
      <c r="SYC257" s="334"/>
      <c r="SYD257" s="307"/>
      <c r="SYE257" s="335"/>
      <c r="SYF257" s="305"/>
      <c r="SYG257" s="334"/>
      <c r="SYH257" s="307"/>
      <c r="SYI257" s="335"/>
      <c r="SYJ257" s="305"/>
      <c r="SYK257" s="334"/>
      <c r="SYL257" s="307"/>
      <c r="SYM257" s="335"/>
      <c r="SYN257" s="305"/>
      <c r="SYO257" s="334"/>
      <c r="SYP257" s="307"/>
      <c r="SYQ257" s="335"/>
      <c r="SYR257" s="305"/>
      <c r="SYS257" s="334"/>
      <c r="SYT257" s="307"/>
      <c r="SYU257" s="335"/>
      <c r="SYV257" s="305"/>
      <c r="SYW257" s="334"/>
      <c r="SYX257" s="307"/>
      <c r="SYY257" s="335"/>
      <c r="SYZ257" s="305"/>
      <c r="SZA257" s="334"/>
      <c r="SZB257" s="307"/>
      <c r="SZC257" s="335"/>
      <c r="SZD257" s="305"/>
      <c r="SZE257" s="334"/>
      <c r="SZF257" s="307"/>
      <c r="SZG257" s="335"/>
      <c r="SZH257" s="305"/>
      <c r="SZI257" s="334"/>
      <c r="SZJ257" s="307"/>
      <c r="SZK257" s="335"/>
      <c r="SZL257" s="305"/>
      <c r="SZM257" s="334"/>
      <c r="SZN257" s="307"/>
      <c r="SZO257" s="335"/>
      <c r="SZP257" s="305"/>
      <c r="SZQ257" s="334"/>
      <c r="SZR257" s="307"/>
      <c r="SZS257" s="335"/>
      <c r="SZT257" s="305"/>
      <c r="SZU257" s="334"/>
      <c r="SZV257" s="307"/>
      <c r="SZW257" s="335"/>
      <c r="SZX257" s="305"/>
      <c r="SZY257" s="334"/>
      <c r="SZZ257" s="307"/>
      <c r="TAA257" s="335"/>
      <c r="TAB257" s="305"/>
      <c r="TAC257" s="334"/>
      <c r="TAD257" s="307"/>
      <c r="TAE257" s="335"/>
      <c r="TAF257" s="305"/>
      <c r="TAG257" s="334"/>
      <c r="TAH257" s="307"/>
      <c r="TAI257" s="335"/>
      <c r="TAJ257" s="305"/>
      <c r="TAK257" s="334"/>
      <c r="TAL257" s="307"/>
      <c r="TAM257" s="335"/>
      <c r="TAN257" s="305"/>
      <c r="TAO257" s="334"/>
      <c r="TAP257" s="307"/>
      <c r="TAQ257" s="335"/>
      <c r="TAR257" s="305"/>
      <c r="TAS257" s="334"/>
      <c r="TAT257" s="307"/>
      <c r="TAU257" s="335"/>
      <c r="TAV257" s="305"/>
      <c r="TAW257" s="334"/>
      <c r="TAX257" s="307"/>
      <c r="TAY257" s="335"/>
      <c r="TAZ257" s="305"/>
      <c r="TBA257" s="334"/>
      <c r="TBB257" s="307"/>
      <c r="TBC257" s="335"/>
      <c r="TBD257" s="305"/>
      <c r="TBE257" s="334"/>
      <c r="TBF257" s="307"/>
      <c r="TBG257" s="335"/>
      <c r="TBH257" s="305"/>
      <c r="TBI257" s="334"/>
      <c r="TBJ257" s="307"/>
      <c r="TBK257" s="335"/>
      <c r="TBL257" s="305"/>
      <c r="TBM257" s="334"/>
      <c r="TBN257" s="307"/>
      <c r="TBO257" s="335"/>
      <c r="TBP257" s="305"/>
      <c r="TBQ257" s="334"/>
      <c r="TBR257" s="307"/>
      <c r="TBS257" s="335"/>
      <c r="TBT257" s="305"/>
      <c r="TBU257" s="334"/>
      <c r="TBV257" s="307"/>
      <c r="TBW257" s="335"/>
      <c r="TBX257" s="305"/>
      <c r="TBY257" s="334"/>
      <c r="TBZ257" s="307"/>
      <c r="TCA257" s="335"/>
      <c r="TCB257" s="305"/>
      <c r="TCC257" s="334"/>
      <c r="TCD257" s="307"/>
      <c r="TCE257" s="335"/>
      <c r="TCF257" s="305"/>
      <c r="TCG257" s="334"/>
      <c r="TCH257" s="307"/>
      <c r="TCI257" s="335"/>
      <c r="TCJ257" s="305"/>
      <c r="TCK257" s="334"/>
      <c r="TCL257" s="307"/>
      <c r="TCM257" s="335"/>
      <c r="TCN257" s="305"/>
      <c r="TCO257" s="334"/>
      <c r="TCP257" s="307"/>
      <c r="TCQ257" s="335"/>
      <c r="TCR257" s="305"/>
      <c r="TCS257" s="334"/>
      <c r="TCT257" s="307"/>
      <c r="TCU257" s="335"/>
      <c r="TCV257" s="305"/>
      <c r="TCW257" s="334"/>
      <c r="TCX257" s="307"/>
      <c r="TCY257" s="335"/>
      <c r="TCZ257" s="305"/>
      <c r="TDA257" s="334"/>
      <c r="TDB257" s="307"/>
      <c r="TDC257" s="335"/>
      <c r="TDD257" s="305"/>
      <c r="TDE257" s="334"/>
      <c r="TDF257" s="307"/>
      <c r="TDG257" s="335"/>
      <c r="TDH257" s="305"/>
      <c r="TDI257" s="334"/>
      <c r="TDJ257" s="307"/>
      <c r="TDK257" s="335"/>
      <c r="TDL257" s="305"/>
      <c r="TDM257" s="334"/>
      <c r="TDN257" s="307"/>
      <c r="TDO257" s="335"/>
      <c r="TDP257" s="305"/>
      <c r="TDQ257" s="334"/>
      <c r="TDR257" s="307"/>
      <c r="TDS257" s="335"/>
      <c r="TDT257" s="305"/>
      <c r="TDU257" s="334"/>
      <c r="TDV257" s="307"/>
      <c r="TDW257" s="335"/>
      <c r="TDX257" s="305"/>
      <c r="TDY257" s="334"/>
      <c r="TDZ257" s="307"/>
      <c r="TEA257" s="335"/>
      <c r="TEB257" s="305"/>
      <c r="TEC257" s="334"/>
      <c r="TED257" s="307"/>
      <c r="TEE257" s="335"/>
      <c r="TEF257" s="305"/>
      <c r="TEG257" s="334"/>
      <c r="TEH257" s="307"/>
      <c r="TEI257" s="335"/>
      <c r="TEJ257" s="305"/>
      <c r="TEK257" s="334"/>
      <c r="TEL257" s="307"/>
      <c r="TEM257" s="335"/>
      <c r="TEN257" s="305"/>
      <c r="TEO257" s="334"/>
      <c r="TEP257" s="307"/>
      <c r="TEQ257" s="335"/>
      <c r="TER257" s="305"/>
      <c r="TES257" s="334"/>
      <c r="TET257" s="307"/>
      <c r="TEU257" s="335"/>
      <c r="TEV257" s="305"/>
      <c r="TEW257" s="334"/>
      <c r="TEX257" s="307"/>
      <c r="TEY257" s="335"/>
      <c r="TEZ257" s="305"/>
      <c r="TFA257" s="334"/>
      <c r="TFB257" s="307"/>
      <c r="TFC257" s="335"/>
      <c r="TFD257" s="305"/>
      <c r="TFE257" s="334"/>
      <c r="TFF257" s="307"/>
      <c r="TFG257" s="335"/>
      <c r="TFH257" s="305"/>
      <c r="TFI257" s="334"/>
      <c r="TFJ257" s="307"/>
      <c r="TFK257" s="335"/>
      <c r="TFL257" s="305"/>
      <c r="TFM257" s="334"/>
      <c r="TFN257" s="307"/>
      <c r="TFO257" s="335"/>
      <c r="TFP257" s="305"/>
      <c r="TFQ257" s="334"/>
      <c r="TFR257" s="307"/>
      <c r="TFS257" s="335"/>
      <c r="TFT257" s="305"/>
      <c r="TFU257" s="334"/>
      <c r="TFV257" s="307"/>
      <c r="TFW257" s="335"/>
      <c r="TFX257" s="305"/>
      <c r="TFY257" s="334"/>
      <c r="TFZ257" s="307"/>
      <c r="TGA257" s="335"/>
      <c r="TGB257" s="305"/>
      <c r="TGC257" s="334"/>
      <c r="TGD257" s="307"/>
      <c r="TGE257" s="335"/>
      <c r="TGF257" s="305"/>
      <c r="TGG257" s="334"/>
      <c r="TGH257" s="307"/>
      <c r="TGI257" s="335"/>
      <c r="TGJ257" s="305"/>
      <c r="TGK257" s="334"/>
      <c r="TGL257" s="307"/>
      <c r="TGM257" s="335"/>
      <c r="TGN257" s="305"/>
      <c r="TGO257" s="334"/>
      <c r="TGP257" s="307"/>
      <c r="TGQ257" s="335"/>
      <c r="TGR257" s="305"/>
      <c r="TGS257" s="334"/>
      <c r="TGT257" s="307"/>
      <c r="TGU257" s="335"/>
      <c r="TGV257" s="305"/>
      <c r="TGW257" s="334"/>
      <c r="TGX257" s="307"/>
      <c r="TGY257" s="335"/>
      <c r="TGZ257" s="305"/>
      <c r="THA257" s="334"/>
      <c r="THB257" s="307"/>
      <c r="THC257" s="335"/>
      <c r="THD257" s="305"/>
      <c r="THE257" s="334"/>
      <c r="THF257" s="307"/>
      <c r="THG257" s="335"/>
      <c r="THH257" s="305"/>
      <c r="THI257" s="334"/>
      <c r="THJ257" s="307"/>
      <c r="THK257" s="335"/>
      <c r="THL257" s="305"/>
      <c r="THM257" s="334"/>
      <c r="THN257" s="307"/>
      <c r="THO257" s="335"/>
      <c r="THP257" s="305"/>
      <c r="THQ257" s="334"/>
      <c r="THR257" s="307"/>
      <c r="THS257" s="335"/>
      <c r="THT257" s="305"/>
      <c r="THU257" s="334"/>
      <c r="THV257" s="307"/>
      <c r="THW257" s="335"/>
      <c r="THX257" s="305"/>
      <c r="THY257" s="334"/>
      <c r="THZ257" s="307"/>
      <c r="TIA257" s="335"/>
      <c r="TIB257" s="305"/>
      <c r="TIC257" s="334"/>
      <c r="TID257" s="307"/>
      <c r="TIE257" s="335"/>
      <c r="TIF257" s="305"/>
      <c r="TIG257" s="334"/>
      <c r="TIH257" s="307"/>
      <c r="TII257" s="335"/>
      <c r="TIJ257" s="305"/>
      <c r="TIK257" s="334"/>
      <c r="TIL257" s="307"/>
      <c r="TIM257" s="335"/>
      <c r="TIN257" s="305"/>
      <c r="TIO257" s="334"/>
      <c r="TIP257" s="307"/>
      <c r="TIQ257" s="335"/>
      <c r="TIR257" s="305"/>
      <c r="TIS257" s="334"/>
      <c r="TIT257" s="307"/>
      <c r="TIU257" s="335"/>
      <c r="TIV257" s="305"/>
      <c r="TIW257" s="334"/>
      <c r="TIX257" s="307"/>
      <c r="TIY257" s="335"/>
      <c r="TIZ257" s="305"/>
      <c r="TJA257" s="334"/>
      <c r="TJB257" s="307"/>
      <c r="TJC257" s="335"/>
      <c r="TJD257" s="305"/>
      <c r="TJE257" s="334"/>
      <c r="TJF257" s="307"/>
      <c r="TJG257" s="335"/>
      <c r="TJH257" s="305"/>
      <c r="TJI257" s="334"/>
      <c r="TJJ257" s="307"/>
      <c r="TJK257" s="335"/>
      <c r="TJL257" s="305"/>
      <c r="TJM257" s="334"/>
      <c r="TJN257" s="307"/>
      <c r="TJO257" s="335"/>
      <c r="TJP257" s="305"/>
      <c r="TJQ257" s="334"/>
      <c r="TJR257" s="307"/>
      <c r="TJS257" s="335"/>
      <c r="TJT257" s="305"/>
      <c r="TJU257" s="334"/>
      <c r="TJV257" s="307"/>
      <c r="TJW257" s="335"/>
      <c r="TJX257" s="305"/>
      <c r="TJY257" s="334"/>
      <c r="TJZ257" s="307"/>
      <c r="TKA257" s="335"/>
      <c r="TKB257" s="305"/>
      <c r="TKC257" s="334"/>
      <c r="TKD257" s="307"/>
      <c r="TKE257" s="335"/>
      <c r="TKF257" s="305"/>
      <c r="TKG257" s="334"/>
      <c r="TKH257" s="307"/>
      <c r="TKI257" s="335"/>
      <c r="TKJ257" s="305"/>
      <c r="TKK257" s="334"/>
      <c r="TKL257" s="307"/>
      <c r="TKM257" s="335"/>
      <c r="TKN257" s="305"/>
      <c r="TKO257" s="334"/>
      <c r="TKP257" s="307"/>
      <c r="TKQ257" s="335"/>
      <c r="TKR257" s="305"/>
      <c r="TKS257" s="334"/>
      <c r="TKT257" s="307"/>
      <c r="TKU257" s="335"/>
      <c r="TKV257" s="305"/>
      <c r="TKW257" s="334"/>
      <c r="TKX257" s="307"/>
      <c r="TKY257" s="335"/>
      <c r="TKZ257" s="305"/>
      <c r="TLA257" s="334"/>
      <c r="TLB257" s="307"/>
      <c r="TLC257" s="335"/>
      <c r="TLD257" s="305"/>
      <c r="TLE257" s="334"/>
      <c r="TLF257" s="307"/>
      <c r="TLG257" s="335"/>
      <c r="TLH257" s="305"/>
      <c r="TLI257" s="334"/>
      <c r="TLJ257" s="307"/>
      <c r="TLK257" s="335"/>
      <c r="TLL257" s="305"/>
      <c r="TLM257" s="334"/>
      <c r="TLN257" s="307"/>
      <c r="TLO257" s="335"/>
      <c r="TLP257" s="305"/>
      <c r="TLQ257" s="334"/>
      <c r="TLR257" s="307"/>
      <c r="TLS257" s="335"/>
      <c r="TLT257" s="305"/>
      <c r="TLU257" s="334"/>
      <c r="TLV257" s="307"/>
      <c r="TLW257" s="335"/>
      <c r="TLX257" s="305"/>
      <c r="TLY257" s="334"/>
      <c r="TLZ257" s="307"/>
      <c r="TMA257" s="335"/>
      <c r="TMB257" s="305"/>
      <c r="TMC257" s="334"/>
      <c r="TMD257" s="307"/>
      <c r="TME257" s="335"/>
      <c r="TMF257" s="305"/>
      <c r="TMG257" s="334"/>
      <c r="TMH257" s="307"/>
      <c r="TMI257" s="335"/>
      <c r="TMJ257" s="305"/>
      <c r="TMK257" s="334"/>
      <c r="TML257" s="307"/>
      <c r="TMM257" s="335"/>
      <c r="TMN257" s="305"/>
      <c r="TMO257" s="334"/>
      <c r="TMP257" s="307"/>
      <c r="TMQ257" s="335"/>
      <c r="TMR257" s="305"/>
      <c r="TMS257" s="334"/>
      <c r="TMT257" s="307"/>
      <c r="TMU257" s="335"/>
      <c r="TMV257" s="305"/>
      <c r="TMW257" s="334"/>
      <c r="TMX257" s="307"/>
      <c r="TMY257" s="335"/>
      <c r="TMZ257" s="305"/>
      <c r="TNA257" s="334"/>
      <c r="TNB257" s="307"/>
      <c r="TNC257" s="335"/>
      <c r="TND257" s="305"/>
      <c r="TNE257" s="334"/>
      <c r="TNF257" s="307"/>
      <c r="TNG257" s="335"/>
      <c r="TNH257" s="305"/>
      <c r="TNI257" s="334"/>
      <c r="TNJ257" s="307"/>
      <c r="TNK257" s="335"/>
      <c r="TNL257" s="305"/>
      <c r="TNM257" s="334"/>
      <c r="TNN257" s="307"/>
      <c r="TNO257" s="335"/>
      <c r="TNP257" s="305"/>
      <c r="TNQ257" s="334"/>
      <c r="TNR257" s="307"/>
      <c r="TNS257" s="335"/>
      <c r="TNT257" s="305"/>
      <c r="TNU257" s="334"/>
      <c r="TNV257" s="307"/>
      <c r="TNW257" s="335"/>
      <c r="TNX257" s="305"/>
      <c r="TNY257" s="334"/>
      <c r="TNZ257" s="307"/>
      <c r="TOA257" s="335"/>
      <c r="TOB257" s="305"/>
      <c r="TOC257" s="334"/>
      <c r="TOD257" s="307"/>
      <c r="TOE257" s="335"/>
      <c r="TOF257" s="305"/>
      <c r="TOG257" s="334"/>
      <c r="TOH257" s="307"/>
      <c r="TOI257" s="335"/>
      <c r="TOJ257" s="305"/>
      <c r="TOK257" s="334"/>
      <c r="TOL257" s="307"/>
      <c r="TOM257" s="335"/>
      <c r="TON257" s="305"/>
      <c r="TOO257" s="334"/>
      <c r="TOP257" s="307"/>
      <c r="TOQ257" s="335"/>
      <c r="TOR257" s="305"/>
      <c r="TOS257" s="334"/>
      <c r="TOT257" s="307"/>
      <c r="TOU257" s="335"/>
      <c r="TOV257" s="305"/>
      <c r="TOW257" s="334"/>
      <c r="TOX257" s="307"/>
      <c r="TOY257" s="335"/>
      <c r="TOZ257" s="305"/>
      <c r="TPA257" s="334"/>
      <c r="TPB257" s="307"/>
      <c r="TPC257" s="335"/>
      <c r="TPD257" s="305"/>
      <c r="TPE257" s="334"/>
      <c r="TPF257" s="307"/>
      <c r="TPG257" s="335"/>
      <c r="TPH257" s="305"/>
      <c r="TPI257" s="334"/>
      <c r="TPJ257" s="307"/>
      <c r="TPK257" s="335"/>
      <c r="TPL257" s="305"/>
      <c r="TPM257" s="334"/>
      <c r="TPN257" s="307"/>
      <c r="TPO257" s="335"/>
      <c r="TPP257" s="305"/>
      <c r="TPQ257" s="334"/>
      <c r="TPR257" s="307"/>
      <c r="TPS257" s="335"/>
      <c r="TPT257" s="305"/>
      <c r="TPU257" s="334"/>
      <c r="TPV257" s="307"/>
      <c r="TPW257" s="335"/>
      <c r="TPX257" s="305"/>
      <c r="TPY257" s="334"/>
      <c r="TPZ257" s="307"/>
      <c r="TQA257" s="335"/>
      <c r="TQB257" s="305"/>
      <c r="TQC257" s="334"/>
      <c r="TQD257" s="307"/>
      <c r="TQE257" s="335"/>
      <c r="TQF257" s="305"/>
      <c r="TQG257" s="334"/>
      <c r="TQH257" s="307"/>
      <c r="TQI257" s="335"/>
      <c r="TQJ257" s="305"/>
      <c r="TQK257" s="334"/>
      <c r="TQL257" s="307"/>
      <c r="TQM257" s="335"/>
      <c r="TQN257" s="305"/>
      <c r="TQO257" s="334"/>
      <c r="TQP257" s="307"/>
      <c r="TQQ257" s="335"/>
      <c r="TQR257" s="305"/>
      <c r="TQS257" s="334"/>
      <c r="TQT257" s="307"/>
      <c r="TQU257" s="335"/>
      <c r="TQV257" s="305"/>
      <c r="TQW257" s="334"/>
      <c r="TQX257" s="307"/>
      <c r="TQY257" s="335"/>
      <c r="TQZ257" s="305"/>
      <c r="TRA257" s="334"/>
      <c r="TRB257" s="307"/>
      <c r="TRC257" s="335"/>
      <c r="TRD257" s="305"/>
      <c r="TRE257" s="334"/>
      <c r="TRF257" s="307"/>
      <c r="TRG257" s="335"/>
      <c r="TRH257" s="305"/>
      <c r="TRI257" s="334"/>
      <c r="TRJ257" s="307"/>
      <c r="TRK257" s="335"/>
      <c r="TRL257" s="305"/>
      <c r="TRM257" s="334"/>
      <c r="TRN257" s="307"/>
      <c r="TRO257" s="335"/>
      <c r="TRP257" s="305"/>
      <c r="TRQ257" s="334"/>
      <c r="TRR257" s="307"/>
      <c r="TRS257" s="335"/>
      <c r="TRT257" s="305"/>
      <c r="TRU257" s="334"/>
      <c r="TRV257" s="307"/>
      <c r="TRW257" s="335"/>
      <c r="TRX257" s="305"/>
      <c r="TRY257" s="334"/>
      <c r="TRZ257" s="307"/>
      <c r="TSA257" s="335"/>
      <c r="TSB257" s="305"/>
      <c r="TSC257" s="334"/>
      <c r="TSD257" s="307"/>
      <c r="TSE257" s="335"/>
      <c r="TSF257" s="305"/>
      <c r="TSG257" s="334"/>
      <c r="TSH257" s="307"/>
      <c r="TSI257" s="335"/>
      <c r="TSJ257" s="305"/>
      <c r="TSK257" s="334"/>
      <c r="TSL257" s="307"/>
      <c r="TSM257" s="335"/>
      <c r="TSN257" s="305"/>
      <c r="TSO257" s="334"/>
      <c r="TSP257" s="307"/>
      <c r="TSQ257" s="335"/>
      <c r="TSR257" s="305"/>
      <c r="TSS257" s="334"/>
      <c r="TST257" s="307"/>
      <c r="TSU257" s="335"/>
      <c r="TSV257" s="305"/>
      <c r="TSW257" s="334"/>
      <c r="TSX257" s="307"/>
      <c r="TSY257" s="335"/>
      <c r="TSZ257" s="305"/>
      <c r="TTA257" s="334"/>
      <c r="TTB257" s="307"/>
      <c r="TTC257" s="335"/>
      <c r="TTD257" s="305"/>
      <c r="TTE257" s="334"/>
      <c r="TTF257" s="307"/>
      <c r="TTG257" s="335"/>
      <c r="TTH257" s="305"/>
      <c r="TTI257" s="334"/>
      <c r="TTJ257" s="307"/>
      <c r="TTK257" s="335"/>
      <c r="TTL257" s="305"/>
      <c r="TTM257" s="334"/>
      <c r="TTN257" s="307"/>
      <c r="TTO257" s="335"/>
      <c r="TTP257" s="305"/>
      <c r="TTQ257" s="334"/>
      <c r="TTR257" s="307"/>
      <c r="TTS257" s="335"/>
      <c r="TTT257" s="305"/>
      <c r="TTU257" s="334"/>
      <c r="TTV257" s="307"/>
      <c r="TTW257" s="335"/>
      <c r="TTX257" s="305"/>
      <c r="TTY257" s="334"/>
      <c r="TTZ257" s="307"/>
      <c r="TUA257" s="335"/>
      <c r="TUB257" s="305"/>
      <c r="TUC257" s="334"/>
      <c r="TUD257" s="307"/>
      <c r="TUE257" s="335"/>
      <c r="TUF257" s="305"/>
      <c r="TUG257" s="334"/>
      <c r="TUH257" s="307"/>
      <c r="TUI257" s="335"/>
      <c r="TUJ257" s="305"/>
      <c r="TUK257" s="334"/>
      <c r="TUL257" s="307"/>
      <c r="TUM257" s="335"/>
      <c r="TUN257" s="305"/>
      <c r="TUO257" s="334"/>
      <c r="TUP257" s="307"/>
      <c r="TUQ257" s="335"/>
      <c r="TUR257" s="305"/>
      <c r="TUS257" s="334"/>
      <c r="TUT257" s="307"/>
      <c r="TUU257" s="335"/>
      <c r="TUV257" s="305"/>
      <c r="TUW257" s="334"/>
      <c r="TUX257" s="307"/>
      <c r="TUY257" s="335"/>
      <c r="TUZ257" s="305"/>
      <c r="TVA257" s="334"/>
      <c r="TVB257" s="307"/>
      <c r="TVC257" s="335"/>
      <c r="TVD257" s="305"/>
      <c r="TVE257" s="334"/>
      <c r="TVF257" s="307"/>
      <c r="TVG257" s="335"/>
      <c r="TVH257" s="305"/>
      <c r="TVI257" s="334"/>
      <c r="TVJ257" s="307"/>
      <c r="TVK257" s="335"/>
      <c r="TVL257" s="305"/>
      <c r="TVM257" s="334"/>
      <c r="TVN257" s="307"/>
      <c r="TVO257" s="335"/>
      <c r="TVP257" s="305"/>
      <c r="TVQ257" s="334"/>
      <c r="TVR257" s="307"/>
      <c r="TVS257" s="335"/>
      <c r="TVT257" s="305"/>
      <c r="TVU257" s="334"/>
      <c r="TVV257" s="307"/>
      <c r="TVW257" s="335"/>
      <c r="TVX257" s="305"/>
      <c r="TVY257" s="334"/>
      <c r="TVZ257" s="307"/>
      <c r="TWA257" s="335"/>
      <c r="TWB257" s="305"/>
      <c r="TWC257" s="334"/>
      <c r="TWD257" s="307"/>
      <c r="TWE257" s="335"/>
      <c r="TWF257" s="305"/>
      <c r="TWG257" s="334"/>
      <c r="TWH257" s="307"/>
      <c r="TWI257" s="335"/>
      <c r="TWJ257" s="305"/>
      <c r="TWK257" s="334"/>
      <c r="TWL257" s="307"/>
      <c r="TWM257" s="335"/>
      <c r="TWN257" s="305"/>
      <c r="TWO257" s="334"/>
      <c r="TWP257" s="307"/>
      <c r="TWQ257" s="335"/>
      <c r="TWR257" s="305"/>
      <c r="TWS257" s="334"/>
      <c r="TWT257" s="307"/>
      <c r="TWU257" s="335"/>
      <c r="TWV257" s="305"/>
      <c r="TWW257" s="334"/>
      <c r="TWX257" s="307"/>
      <c r="TWY257" s="335"/>
      <c r="TWZ257" s="305"/>
      <c r="TXA257" s="334"/>
      <c r="TXB257" s="307"/>
      <c r="TXC257" s="335"/>
      <c r="TXD257" s="305"/>
      <c r="TXE257" s="334"/>
      <c r="TXF257" s="307"/>
      <c r="TXG257" s="335"/>
      <c r="TXH257" s="305"/>
      <c r="TXI257" s="334"/>
      <c r="TXJ257" s="307"/>
      <c r="TXK257" s="335"/>
      <c r="TXL257" s="305"/>
      <c r="TXM257" s="334"/>
      <c r="TXN257" s="307"/>
      <c r="TXO257" s="335"/>
      <c r="TXP257" s="305"/>
      <c r="TXQ257" s="334"/>
      <c r="TXR257" s="307"/>
      <c r="TXS257" s="335"/>
      <c r="TXT257" s="305"/>
      <c r="TXU257" s="334"/>
      <c r="TXV257" s="307"/>
      <c r="TXW257" s="335"/>
      <c r="TXX257" s="305"/>
      <c r="TXY257" s="334"/>
      <c r="TXZ257" s="307"/>
      <c r="TYA257" s="335"/>
      <c r="TYB257" s="305"/>
      <c r="TYC257" s="334"/>
      <c r="TYD257" s="307"/>
      <c r="TYE257" s="335"/>
      <c r="TYF257" s="305"/>
      <c r="TYG257" s="334"/>
      <c r="TYH257" s="307"/>
      <c r="TYI257" s="335"/>
      <c r="TYJ257" s="305"/>
      <c r="TYK257" s="334"/>
      <c r="TYL257" s="307"/>
      <c r="TYM257" s="335"/>
      <c r="TYN257" s="305"/>
      <c r="TYO257" s="334"/>
      <c r="TYP257" s="307"/>
      <c r="TYQ257" s="335"/>
      <c r="TYR257" s="305"/>
      <c r="TYS257" s="334"/>
      <c r="TYT257" s="307"/>
      <c r="TYU257" s="335"/>
      <c r="TYV257" s="305"/>
      <c r="TYW257" s="334"/>
      <c r="TYX257" s="307"/>
      <c r="TYY257" s="335"/>
      <c r="TYZ257" s="305"/>
      <c r="TZA257" s="334"/>
      <c r="TZB257" s="307"/>
      <c r="TZC257" s="335"/>
      <c r="TZD257" s="305"/>
      <c r="TZE257" s="334"/>
      <c r="TZF257" s="307"/>
      <c r="TZG257" s="335"/>
      <c r="TZH257" s="305"/>
      <c r="TZI257" s="334"/>
      <c r="TZJ257" s="307"/>
      <c r="TZK257" s="335"/>
      <c r="TZL257" s="305"/>
      <c r="TZM257" s="334"/>
      <c r="TZN257" s="307"/>
      <c r="TZO257" s="335"/>
      <c r="TZP257" s="305"/>
      <c r="TZQ257" s="334"/>
      <c r="TZR257" s="307"/>
      <c r="TZS257" s="335"/>
      <c r="TZT257" s="305"/>
      <c r="TZU257" s="334"/>
      <c r="TZV257" s="307"/>
      <c r="TZW257" s="335"/>
      <c r="TZX257" s="305"/>
      <c r="TZY257" s="334"/>
      <c r="TZZ257" s="307"/>
      <c r="UAA257" s="335"/>
      <c r="UAB257" s="305"/>
      <c r="UAC257" s="334"/>
      <c r="UAD257" s="307"/>
      <c r="UAE257" s="335"/>
      <c r="UAF257" s="305"/>
      <c r="UAG257" s="334"/>
      <c r="UAH257" s="307"/>
      <c r="UAI257" s="335"/>
      <c r="UAJ257" s="305"/>
      <c r="UAK257" s="334"/>
      <c r="UAL257" s="307"/>
      <c r="UAM257" s="335"/>
      <c r="UAN257" s="305"/>
      <c r="UAO257" s="334"/>
      <c r="UAP257" s="307"/>
      <c r="UAQ257" s="335"/>
      <c r="UAR257" s="305"/>
      <c r="UAS257" s="334"/>
      <c r="UAT257" s="307"/>
      <c r="UAU257" s="335"/>
      <c r="UAV257" s="305"/>
      <c r="UAW257" s="334"/>
      <c r="UAX257" s="307"/>
      <c r="UAY257" s="335"/>
      <c r="UAZ257" s="305"/>
      <c r="UBA257" s="334"/>
      <c r="UBB257" s="307"/>
      <c r="UBC257" s="335"/>
      <c r="UBD257" s="305"/>
      <c r="UBE257" s="334"/>
      <c r="UBF257" s="307"/>
      <c r="UBG257" s="335"/>
      <c r="UBH257" s="305"/>
      <c r="UBI257" s="334"/>
      <c r="UBJ257" s="307"/>
      <c r="UBK257" s="335"/>
      <c r="UBL257" s="305"/>
      <c r="UBM257" s="334"/>
      <c r="UBN257" s="307"/>
      <c r="UBO257" s="335"/>
      <c r="UBP257" s="305"/>
      <c r="UBQ257" s="334"/>
      <c r="UBR257" s="307"/>
      <c r="UBS257" s="335"/>
      <c r="UBT257" s="305"/>
      <c r="UBU257" s="334"/>
      <c r="UBV257" s="307"/>
      <c r="UBW257" s="335"/>
      <c r="UBX257" s="305"/>
      <c r="UBY257" s="334"/>
      <c r="UBZ257" s="307"/>
      <c r="UCA257" s="335"/>
      <c r="UCB257" s="305"/>
      <c r="UCC257" s="334"/>
      <c r="UCD257" s="307"/>
      <c r="UCE257" s="335"/>
      <c r="UCF257" s="305"/>
      <c r="UCG257" s="334"/>
      <c r="UCH257" s="307"/>
      <c r="UCI257" s="335"/>
      <c r="UCJ257" s="305"/>
      <c r="UCK257" s="334"/>
      <c r="UCL257" s="307"/>
      <c r="UCM257" s="335"/>
      <c r="UCN257" s="305"/>
      <c r="UCO257" s="334"/>
      <c r="UCP257" s="307"/>
      <c r="UCQ257" s="335"/>
      <c r="UCR257" s="305"/>
      <c r="UCS257" s="334"/>
      <c r="UCT257" s="307"/>
      <c r="UCU257" s="335"/>
      <c r="UCV257" s="305"/>
      <c r="UCW257" s="334"/>
      <c r="UCX257" s="307"/>
      <c r="UCY257" s="335"/>
      <c r="UCZ257" s="305"/>
      <c r="UDA257" s="334"/>
      <c r="UDB257" s="307"/>
      <c r="UDC257" s="335"/>
      <c r="UDD257" s="305"/>
      <c r="UDE257" s="334"/>
      <c r="UDF257" s="307"/>
      <c r="UDG257" s="335"/>
      <c r="UDH257" s="305"/>
      <c r="UDI257" s="334"/>
      <c r="UDJ257" s="307"/>
      <c r="UDK257" s="335"/>
      <c r="UDL257" s="305"/>
      <c r="UDM257" s="334"/>
      <c r="UDN257" s="307"/>
      <c r="UDO257" s="335"/>
      <c r="UDP257" s="305"/>
      <c r="UDQ257" s="334"/>
      <c r="UDR257" s="307"/>
      <c r="UDS257" s="335"/>
      <c r="UDT257" s="305"/>
      <c r="UDU257" s="334"/>
      <c r="UDV257" s="307"/>
      <c r="UDW257" s="335"/>
      <c r="UDX257" s="305"/>
      <c r="UDY257" s="334"/>
      <c r="UDZ257" s="307"/>
      <c r="UEA257" s="335"/>
      <c r="UEB257" s="305"/>
      <c r="UEC257" s="334"/>
      <c r="UED257" s="307"/>
      <c r="UEE257" s="335"/>
      <c r="UEF257" s="305"/>
      <c r="UEG257" s="334"/>
      <c r="UEH257" s="307"/>
      <c r="UEI257" s="335"/>
      <c r="UEJ257" s="305"/>
      <c r="UEK257" s="334"/>
      <c r="UEL257" s="307"/>
      <c r="UEM257" s="335"/>
      <c r="UEN257" s="305"/>
      <c r="UEO257" s="334"/>
      <c r="UEP257" s="307"/>
      <c r="UEQ257" s="335"/>
      <c r="UER257" s="305"/>
      <c r="UES257" s="334"/>
      <c r="UET257" s="307"/>
      <c r="UEU257" s="335"/>
      <c r="UEV257" s="305"/>
      <c r="UEW257" s="334"/>
      <c r="UEX257" s="307"/>
      <c r="UEY257" s="335"/>
      <c r="UEZ257" s="305"/>
      <c r="UFA257" s="334"/>
      <c r="UFB257" s="307"/>
      <c r="UFC257" s="335"/>
      <c r="UFD257" s="305"/>
      <c r="UFE257" s="334"/>
      <c r="UFF257" s="307"/>
      <c r="UFG257" s="335"/>
      <c r="UFH257" s="305"/>
      <c r="UFI257" s="334"/>
      <c r="UFJ257" s="307"/>
      <c r="UFK257" s="335"/>
      <c r="UFL257" s="305"/>
      <c r="UFM257" s="334"/>
      <c r="UFN257" s="307"/>
      <c r="UFO257" s="335"/>
      <c r="UFP257" s="305"/>
      <c r="UFQ257" s="334"/>
      <c r="UFR257" s="307"/>
      <c r="UFS257" s="335"/>
      <c r="UFT257" s="305"/>
      <c r="UFU257" s="334"/>
      <c r="UFV257" s="307"/>
      <c r="UFW257" s="335"/>
      <c r="UFX257" s="305"/>
      <c r="UFY257" s="334"/>
      <c r="UFZ257" s="307"/>
      <c r="UGA257" s="335"/>
      <c r="UGB257" s="305"/>
      <c r="UGC257" s="334"/>
      <c r="UGD257" s="307"/>
      <c r="UGE257" s="335"/>
      <c r="UGF257" s="305"/>
      <c r="UGG257" s="334"/>
      <c r="UGH257" s="307"/>
      <c r="UGI257" s="335"/>
      <c r="UGJ257" s="305"/>
      <c r="UGK257" s="334"/>
      <c r="UGL257" s="307"/>
      <c r="UGM257" s="335"/>
      <c r="UGN257" s="305"/>
      <c r="UGO257" s="334"/>
      <c r="UGP257" s="307"/>
      <c r="UGQ257" s="335"/>
      <c r="UGR257" s="305"/>
      <c r="UGS257" s="334"/>
      <c r="UGT257" s="307"/>
      <c r="UGU257" s="335"/>
      <c r="UGV257" s="305"/>
      <c r="UGW257" s="334"/>
      <c r="UGX257" s="307"/>
      <c r="UGY257" s="335"/>
      <c r="UGZ257" s="305"/>
      <c r="UHA257" s="334"/>
      <c r="UHB257" s="307"/>
      <c r="UHC257" s="335"/>
      <c r="UHD257" s="305"/>
      <c r="UHE257" s="334"/>
      <c r="UHF257" s="307"/>
      <c r="UHG257" s="335"/>
      <c r="UHH257" s="305"/>
      <c r="UHI257" s="334"/>
      <c r="UHJ257" s="307"/>
      <c r="UHK257" s="335"/>
      <c r="UHL257" s="305"/>
      <c r="UHM257" s="334"/>
      <c r="UHN257" s="307"/>
      <c r="UHO257" s="335"/>
      <c r="UHP257" s="305"/>
      <c r="UHQ257" s="334"/>
      <c r="UHR257" s="307"/>
      <c r="UHS257" s="335"/>
      <c r="UHT257" s="305"/>
      <c r="UHU257" s="334"/>
      <c r="UHV257" s="307"/>
      <c r="UHW257" s="335"/>
      <c r="UHX257" s="305"/>
      <c r="UHY257" s="334"/>
      <c r="UHZ257" s="307"/>
      <c r="UIA257" s="335"/>
      <c r="UIB257" s="305"/>
      <c r="UIC257" s="334"/>
      <c r="UID257" s="307"/>
      <c r="UIE257" s="335"/>
      <c r="UIF257" s="305"/>
      <c r="UIG257" s="334"/>
      <c r="UIH257" s="307"/>
      <c r="UII257" s="335"/>
      <c r="UIJ257" s="305"/>
      <c r="UIK257" s="334"/>
      <c r="UIL257" s="307"/>
      <c r="UIM257" s="335"/>
      <c r="UIN257" s="305"/>
      <c r="UIO257" s="334"/>
      <c r="UIP257" s="307"/>
      <c r="UIQ257" s="335"/>
      <c r="UIR257" s="305"/>
      <c r="UIS257" s="334"/>
      <c r="UIT257" s="307"/>
      <c r="UIU257" s="335"/>
      <c r="UIV257" s="305"/>
      <c r="UIW257" s="334"/>
      <c r="UIX257" s="307"/>
      <c r="UIY257" s="335"/>
      <c r="UIZ257" s="305"/>
      <c r="UJA257" s="334"/>
      <c r="UJB257" s="307"/>
      <c r="UJC257" s="335"/>
      <c r="UJD257" s="305"/>
      <c r="UJE257" s="334"/>
      <c r="UJF257" s="307"/>
      <c r="UJG257" s="335"/>
      <c r="UJH257" s="305"/>
      <c r="UJI257" s="334"/>
      <c r="UJJ257" s="307"/>
      <c r="UJK257" s="335"/>
      <c r="UJL257" s="305"/>
      <c r="UJM257" s="334"/>
      <c r="UJN257" s="307"/>
      <c r="UJO257" s="335"/>
      <c r="UJP257" s="305"/>
      <c r="UJQ257" s="334"/>
      <c r="UJR257" s="307"/>
      <c r="UJS257" s="335"/>
      <c r="UJT257" s="305"/>
      <c r="UJU257" s="334"/>
      <c r="UJV257" s="307"/>
      <c r="UJW257" s="335"/>
      <c r="UJX257" s="305"/>
      <c r="UJY257" s="334"/>
      <c r="UJZ257" s="307"/>
      <c r="UKA257" s="335"/>
      <c r="UKB257" s="305"/>
      <c r="UKC257" s="334"/>
      <c r="UKD257" s="307"/>
      <c r="UKE257" s="335"/>
      <c r="UKF257" s="305"/>
      <c r="UKG257" s="334"/>
      <c r="UKH257" s="307"/>
      <c r="UKI257" s="335"/>
      <c r="UKJ257" s="305"/>
      <c r="UKK257" s="334"/>
      <c r="UKL257" s="307"/>
      <c r="UKM257" s="335"/>
      <c r="UKN257" s="305"/>
      <c r="UKO257" s="334"/>
      <c r="UKP257" s="307"/>
      <c r="UKQ257" s="335"/>
      <c r="UKR257" s="305"/>
      <c r="UKS257" s="334"/>
      <c r="UKT257" s="307"/>
      <c r="UKU257" s="335"/>
      <c r="UKV257" s="305"/>
      <c r="UKW257" s="334"/>
      <c r="UKX257" s="307"/>
      <c r="UKY257" s="335"/>
      <c r="UKZ257" s="305"/>
      <c r="ULA257" s="334"/>
      <c r="ULB257" s="307"/>
      <c r="ULC257" s="335"/>
      <c r="ULD257" s="305"/>
      <c r="ULE257" s="334"/>
      <c r="ULF257" s="307"/>
      <c r="ULG257" s="335"/>
      <c r="ULH257" s="305"/>
      <c r="ULI257" s="334"/>
      <c r="ULJ257" s="307"/>
      <c r="ULK257" s="335"/>
      <c r="ULL257" s="305"/>
      <c r="ULM257" s="334"/>
      <c r="ULN257" s="307"/>
      <c r="ULO257" s="335"/>
      <c r="ULP257" s="305"/>
      <c r="ULQ257" s="334"/>
      <c r="ULR257" s="307"/>
      <c r="ULS257" s="335"/>
      <c r="ULT257" s="305"/>
      <c r="ULU257" s="334"/>
      <c r="ULV257" s="307"/>
      <c r="ULW257" s="335"/>
      <c r="ULX257" s="305"/>
      <c r="ULY257" s="334"/>
      <c r="ULZ257" s="307"/>
      <c r="UMA257" s="335"/>
      <c r="UMB257" s="305"/>
      <c r="UMC257" s="334"/>
      <c r="UMD257" s="307"/>
      <c r="UME257" s="335"/>
      <c r="UMF257" s="305"/>
      <c r="UMG257" s="334"/>
      <c r="UMH257" s="307"/>
      <c r="UMI257" s="335"/>
      <c r="UMJ257" s="305"/>
      <c r="UMK257" s="334"/>
      <c r="UML257" s="307"/>
      <c r="UMM257" s="335"/>
      <c r="UMN257" s="305"/>
      <c r="UMO257" s="334"/>
      <c r="UMP257" s="307"/>
      <c r="UMQ257" s="335"/>
      <c r="UMR257" s="305"/>
      <c r="UMS257" s="334"/>
      <c r="UMT257" s="307"/>
      <c r="UMU257" s="335"/>
      <c r="UMV257" s="305"/>
      <c r="UMW257" s="334"/>
      <c r="UMX257" s="307"/>
      <c r="UMY257" s="335"/>
      <c r="UMZ257" s="305"/>
      <c r="UNA257" s="334"/>
      <c r="UNB257" s="307"/>
      <c r="UNC257" s="335"/>
      <c r="UND257" s="305"/>
      <c r="UNE257" s="334"/>
      <c r="UNF257" s="307"/>
      <c r="UNG257" s="335"/>
      <c r="UNH257" s="305"/>
      <c r="UNI257" s="334"/>
      <c r="UNJ257" s="307"/>
      <c r="UNK257" s="335"/>
      <c r="UNL257" s="305"/>
      <c r="UNM257" s="334"/>
      <c r="UNN257" s="307"/>
      <c r="UNO257" s="335"/>
      <c r="UNP257" s="305"/>
      <c r="UNQ257" s="334"/>
      <c r="UNR257" s="307"/>
      <c r="UNS257" s="335"/>
      <c r="UNT257" s="305"/>
      <c r="UNU257" s="334"/>
      <c r="UNV257" s="307"/>
      <c r="UNW257" s="335"/>
      <c r="UNX257" s="305"/>
      <c r="UNY257" s="334"/>
      <c r="UNZ257" s="307"/>
      <c r="UOA257" s="335"/>
      <c r="UOB257" s="305"/>
      <c r="UOC257" s="334"/>
      <c r="UOD257" s="307"/>
      <c r="UOE257" s="335"/>
      <c r="UOF257" s="305"/>
      <c r="UOG257" s="334"/>
      <c r="UOH257" s="307"/>
      <c r="UOI257" s="335"/>
      <c r="UOJ257" s="305"/>
      <c r="UOK257" s="334"/>
      <c r="UOL257" s="307"/>
      <c r="UOM257" s="335"/>
      <c r="UON257" s="305"/>
      <c r="UOO257" s="334"/>
      <c r="UOP257" s="307"/>
      <c r="UOQ257" s="335"/>
      <c r="UOR257" s="305"/>
      <c r="UOS257" s="334"/>
      <c r="UOT257" s="307"/>
      <c r="UOU257" s="335"/>
      <c r="UOV257" s="305"/>
      <c r="UOW257" s="334"/>
      <c r="UOX257" s="307"/>
      <c r="UOY257" s="335"/>
      <c r="UOZ257" s="305"/>
      <c r="UPA257" s="334"/>
      <c r="UPB257" s="307"/>
      <c r="UPC257" s="335"/>
      <c r="UPD257" s="305"/>
      <c r="UPE257" s="334"/>
      <c r="UPF257" s="307"/>
      <c r="UPG257" s="335"/>
      <c r="UPH257" s="305"/>
      <c r="UPI257" s="334"/>
      <c r="UPJ257" s="307"/>
      <c r="UPK257" s="335"/>
      <c r="UPL257" s="305"/>
      <c r="UPM257" s="334"/>
      <c r="UPN257" s="307"/>
      <c r="UPO257" s="335"/>
      <c r="UPP257" s="305"/>
      <c r="UPQ257" s="334"/>
      <c r="UPR257" s="307"/>
      <c r="UPS257" s="335"/>
      <c r="UPT257" s="305"/>
      <c r="UPU257" s="334"/>
      <c r="UPV257" s="307"/>
      <c r="UPW257" s="335"/>
      <c r="UPX257" s="305"/>
      <c r="UPY257" s="334"/>
      <c r="UPZ257" s="307"/>
      <c r="UQA257" s="335"/>
      <c r="UQB257" s="305"/>
      <c r="UQC257" s="334"/>
      <c r="UQD257" s="307"/>
      <c r="UQE257" s="335"/>
      <c r="UQF257" s="305"/>
      <c r="UQG257" s="334"/>
      <c r="UQH257" s="307"/>
      <c r="UQI257" s="335"/>
      <c r="UQJ257" s="305"/>
      <c r="UQK257" s="334"/>
      <c r="UQL257" s="307"/>
      <c r="UQM257" s="335"/>
      <c r="UQN257" s="305"/>
      <c r="UQO257" s="334"/>
      <c r="UQP257" s="307"/>
      <c r="UQQ257" s="335"/>
      <c r="UQR257" s="305"/>
      <c r="UQS257" s="334"/>
      <c r="UQT257" s="307"/>
      <c r="UQU257" s="335"/>
      <c r="UQV257" s="305"/>
      <c r="UQW257" s="334"/>
      <c r="UQX257" s="307"/>
      <c r="UQY257" s="335"/>
      <c r="UQZ257" s="305"/>
      <c r="URA257" s="334"/>
      <c r="URB257" s="307"/>
      <c r="URC257" s="335"/>
      <c r="URD257" s="305"/>
      <c r="URE257" s="334"/>
      <c r="URF257" s="307"/>
      <c r="URG257" s="335"/>
      <c r="URH257" s="305"/>
      <c r="URI257" s="334"/>
      <c r="URJ257" s="307"/>
      <c r="URK257" s="335"/>
      <c r="URL257" s="305"/>
      <c r="URM257" s="334"/>
      <c r="URN257" s="307"/>
      <c r="URO257" s="335"/>
      <c r="URP257" s="305"/>
      <c r="URQ257" s="334"/>
      <c r="URR257" s="307"/>
      <c r="URS257" s="335"/>
      <c r="URT257" s="305"/>
      <c r="URU257" s="334"/>
      <c r="URV257" s="307"/>
      <c r="URW257" s="335"/>
      <c r="URX257" s="305"/>
      <c r="URY257" s="334"/>
      <c r="URZ257" s="307"/>
      <c r="USA257" s="335"/>
      <c r="USB257" s="305"/>
      <c r="USC257" s="334"/>
      <c r="USD257" s="307"/>
      <c r="USE257" s="335"/>
      <c r="USF257" s="305"/>
      <c r="USG257" s="334"/>
      <c r="USH257" s="307"/>
      <c r="USI257" s="335"/>
      <c r="USJ257" s="305"/>
      <c r="USK257" s="334"/>
      <c r="USL257" s="307"/>
      <c r="USM257" s="335"/>
      <c r="USN257" s="305"/>
      <c r="USO257" s="334"/>
      <c r="USP257" s="307"/>
      <c r="USQ257" s="335"/>
      <c r="USR257" s="305"/>
      <c r="USS257" s="334"/>
      <c r="UST257" s="307"/>
      <c r="USU257" s="335"/>
      <c r="USV257" s="305"/>
      <c r="USW257" s="334"/>
      <c r="USX257" s="307"/>
      <c r="USY257" s="335"/>
      <c r="USZ257" s="305"/>
      <c r="UTA257" s="334"/>
      <c r="UTB257" s="307"/>
      <c r="UTC257" s="335"/>
      <c r="UTD257" s="305"/>
      <c r="UTE257" s="334"/>
      <c r="UTF257" s="307"/>
      <c r="UTG257" s="335"/>
      <c r="UTH257" s="305"/>
      <c r="UTI257" s="334"/>
      <c r="UTJ257" s="307"/>
      <c r="UTK257" s="335"/>
      <c r="UTL257" s="305"/>
      <c r="UTM257" s="334"/>
      <c r="UTN257" s="307"/>
      <c r="UTO257" s="335"/>
      <c r="UTP257" s="305"/>
      <c r="UTQ257" s="334"/>
      <c r="UTR257" s="307"/>
      <c r="UTS257" s="335"/>
      <c r="UTT257" s="305"/>
      <c r="UTU257" s="334"/>
      <c r="UTV257" s="307"/>
      <c r="UTW257" s="335"/>
      <c r="UTX257" s="305"/>
      <c r="UTY257" s="334"/>
      <c r="UTZ257" s="307"/>
      <c r="UUA257" s="335"/>
      <c r="UUB257" s="305"/>
      <c r="UUC257" s="334"/>
      <c r="UUD257" s="307"/>
      <c r="UUE257" s="335"/>
      <c r="UUF257" s="305"/>
      <c r="UUG257" s="334"/>
      <c r="UUH257" s="307"/>
      <c r="UUI257" s="335"/>
      <c r="UUJ257" s="305"/>
      <c r="UUK257" s="334"/>
      <c r="UUL257" s="307"/>
      <c r="UUM257" s="335"/>
      <c r="UUN257" s="305"/>
      <c r="UUO257" s="334"/>
      <c r="UUP257" s="307"/>
      <c r="UUQ257" s="335"/>
      <c r="UUR257" s="305"/>
      <c r="UUS257" s="334"/>
      <c r="UUT257" s="307"/>
      <c r="UUU257" s="335"/>
      <c r="UUV257" s="305"/>
      <c r="UUW257" s="334"/>
      <c r="UUX257" s="307"/>
      <c r="UUY257" s="335"/>
      <c r="UUZ257" s="305"/>
      <c r="UVA257" s="334"/>
      <c r="UVB257" s="307"/>
      <c r="UVC257" s="335"/>
      <c r="UVD257" s="305"/>
      <c r="UVE257" s="334"/>
      <c r="UVF257" s="307"/>
      <c r="UVG257" s="335"/>
      <c r="UVH257" s="305"/>
      <c r="UVI257" s="334"/>
      <c r="UVJ257" s="307"/>
      <c r="UVK257" s="335"/>
      <c r="UVL257" s="305"/>
      <c r="UVM257" s="334"/>
      <c r="UVN257" s="307"/>
      <c r="UVO257" s="335"/>
      <c r="UVP257" s="305"/>
      <c r="UVQ257" s="334"/>
      <c r="UVR257" s="307"/>
      <c r="UVS257" s="335"/>
      <c r="UVT257" s="305"/>
      <c r="UVU257" s="334"/>
      <c r="UVV257" s="307"/>
      <c r="UVW257" s="335"/>
      <c r="UVX257" s="305"/>
      <c r="UVY257" s="334"/>
      <c r="UVZ257" s="307"/>
      <c r="UWA257" s="335"/>
      <c r="UWB257" s="305"/>
      <c r="UWC257" s="334"/>
      <c r="UWD257" s="307"/>
      <c r="UWE257" s="335"/>
      <c r="UWF257" s="305"/>
      <c r="UWG257" s="334"/>
      <c r="UWH257" s="307"/>
      <c r="UWI257" s="335"/>
      <c r="UWJ257" s="305"/>
      <c r="UWK257" s="334"/>
      <c r="UWL257" s="307"/>
      <c r="UWM257" s="335"/>
      <c r="UWN257" s="305"/>
      <c r="UWO257" s="334"/>
      <c r="UWP257" s="307"/>
      <c r="UWQ257" s="335"/>
      <c r="UWR257" s="305"/>
      <c r="UWS257" s="334"/>
      <c r="UWT257" s="307"/>
      <c r="UWU257" s="335"/>
      <c r="UWV257" s="305"/>
      <c r="UWW257" s="334"/>
      <c r="UWX257" s="307"/>
      <c r="UWY257" s="335"/>
      <c r="UWZ257" s="305"/>
      <c r="UXA257" s="334"/>
      <c r="UXB257" s="307"/>
      <c r="UXC257" s="335"/>
      <c r="UXD257" s="305"/>
      <c r="UXE257" s="334"/>
      <c r="UXF257" s="307"/>
      <c r="UXG257" s="335"/>
      <c r="UXH257" s="305"/>
      <c r="UXI257" s="334"/>
      <c r="UXJ257" s="307"/>
      <c r="UXK257" s="335"/>
      <c r="UXL257" s="305"/>
      <c r="UXM257" s="334"/>
      <c r="UXN257" s="307"/>
      <c r="UXO257" s="335"/>
      <c r="UXP257" s="305"/>
      <c r="UXQ257" s="334"/>
      <c r="UXR257" s="307"/>
      <c r="UXS257" s="335"/>
      <c r="UXT257" s="305"/>
      <c r="UXU257" s="334"/>
      <c r="UXV257" s="307"/>
      <c r="UXW257" s="335"/>
      <c r="UXX257" s="305"/>
      <c r="UXY257" s="334"/>
      <c r="UXZ257" s="307"/>
      <c r="UYA257" s="335"/>
      <c r="UYB257" s="305"/>
      <c r="UYC257" s="334"/>
      <c r="UYD257" s="307"/>
      <c r="UYE257" s="335"/>
      <c r="UYF257" s="305"/>
      <c r="UYG257" s="334"/>
      <c r="UYH257" s="307"/>
      <c r="UYI257" s="335"/>
      <c r="UYJ257" s="305"/>
      <c r="UYK257" s="334"/>
      <c r="UYL257" s="307"/>
      <c r="UYM257" s="335"/>
      <c r="UYN257" s="305"/>
      <c r="UYO257" s="334"/>
      <c r="UYP257" s="307"/>
      <c r="UYQ257" s="335"/>
      <c r="UYR257" s="305"/>
      <c r="UYS257" s="334"/>
      <c r="UYT257" s="307"/>
      <c r="UYU257" s="335"/>
      <c r="UYV257" s="305"/>
      <c r="UYW257" s="334"/>
      <c r="UYX257" s="307"/>
      <c r="UYY257" s="335"/>
      <c r="UYZ257" s="305"/>
      <c r="UZA257" s="334"/>
      <c r="UZB257" s="307"/>
      <c r="UZC257" s="335"/>
      <c r="UZD257" s="305"/>
      <c r="UZE257" s="334"/>
      <c r="UZF257" s="307"/>
      <c r="UZG257" s="335"/>
      <c r="UZH257" s="305"/>
      <c r="UZI257" s="334"/>
      <c r="UZJ257" s="307"/>
      <c r="UZK257" s="335"/>
      <c r="UZL257" s="305"/>
      <c r="UZM257" s="334"/>
      <c r="UZN257" s="307"/>
      <c r="UZO257" s="335"/>
      <c r="UZP257" s="305"/>
      <c r="UZQ257" s="334"/>
      <c r="UZR257" s="307"/>
      <c r="UZS257" s="335"/>
      <c r="UZT257" s="305"/>
      <c r="UZU257" s="334"/>
      <c r="UZV257" s="307"/>
      <c r="UZW257" s="335"/>
      <c r="UZX257" s="305"/>
      <c r="UZY257" s="334"/>
      <c r="UZZ257" s="307"/>
      <c r="VAA257" s="335"/>
      <c r="VAB257" s="305"/>
      <c r="VAC257" s="334"/>
      <c r="VAD257" s="307"/>
      <c r="VAE257" s="335"/>
      <c r="VAF257" s="305"/>
      <c r="VAG257" s="334"/>
      <c r="VAH257" s="307"/>
      <c r="VAI257" s="335"/>
      <c r="VAJ257" s="305"/>
      <c r="VAK257" s="334"/>
      <c r="VAL257" s="307"/>
      <c r="VAM257" s="335"/>
      <c r="VAN257" s="305"/>
      <c r="VAO257" s="334"/>
      <c r="VAP257" s="307"/>
      <c r="VAQ257" s="335"/>
      <c r="VAR257" s="305"/>
      <c r="VAS257" s="334"/>
      <c r="VAT257" s="307"/>
      <c r="VAU257" s="335"/>
      <c r="VAV257" s="305"/>
      <c r="VAW257" s="334"/>
      <c r="VAX257" s="307"/>
      <c r="VAY257" s="335"/>
      <c r="VAZ257" s="305"/>
      <c r="VBA257" s="334"/>
      <c r="VBB257" s="307"/>
      <c r="VBC257" s="335"/>
      <c r="VBD257" s="305"/>
      <c r="VBE257" s="334"/>
      <c r="VBF257" s="307"/>
      <c r="VBG257" s="335"/>
      <c r="VBH257" s="305"/>
      <c r="VBI257" s="334"/>
      <c r="VBJ257" s="307"/>
      <c r="VBK257" s="335"/>
      <c r="VBL257" s="305"/>
      <c r="VBM257" s="334"/>
      <c r="VBN257" s="307"/>
      <c r="VBO257" s="335"/>
      <c r="VBP257" s="305"/>
      <c r="VBQ257" s="334"/>
      <c r="VBR257" s="307"/>
      <c r="VBS257" s="335"/>
      <c r="VBT257" s="305"/>
      <c r="VBU257" s="334"/>
      <c r="VBV257" s="307"/>
      <c r="VBW257" s="335"/>
      <c r="VBX257" s="305"/>
      <c r="VBY257" s="334"/>
      <c r="VBZ257" s="307"/>
      <c r="VCA257" s="335"/>
      <c r="VCB257" s="305"/>
      <c r="VCC257" s="334"/>
      <c r="VCD257" s="307"/>
      <c r="VCE257" s="335"/>
      <c r="VCF257" s="305"/>
      <c r="VCG257" s="334"/>
      <c r="VCH257" s="307"/>
      <c r="VCI257" s="335"/>
      <c r="VCJ257" s="305"/>
      <c r="VCK257" s="334"/>
      <c r="VCL257" s="307"/>
      <c r="VCM257" s="335"/>
      <c r="VCN257" s="305"/>
      <c r="VCO257" s="334"/>
      <c r="VCP257" s="307"/>
      <c r="VCQ257" s="335"/>
      <c r="VCR257" s="305"/>
      <c r="VCS257" s="334"/>
      <c r="VCT257" s="307"/>
      <c r="VCU257" s="335"/>
      <c r="VCV257" s="305"/>
      <c r="VCW257" s="334"/>
      <c r="VCX257" s="307"/>
      <c r="VCY257" s="335"/>
      <c r="VCZ257" s="305"/>
      <c r="VDA257" s="334"/>
      <c r="VDB257" s="307"/>
      <c r="VDC257" s="335"/>
      <c r="VDD257" s="305"/>
      <c r="VDE257" s="334"/>
      <c r="VDF257" s="307"/>
      <c r="VDG257" s="335"/>
      <c r="VDH257" s="305"/>
      <c r="VDI257" s="334"/>
      <c r="VDJ257" s="307"/>
      <c r="VDK257" s="335"/>
      <c r="VDL257" s="305"/>
      <c r="VDM257" s="334"/>
      <c r="VDN257" s="307"/>
      <c r="VDO257" s="335"/>
      <c r="VDP257" s="305"/>
      <c r="VDQ257" s="334"/>
      <c r="VDR257" s="307"/>
      <c r="VDS257" s="335"/>
      <c r="VDT257" s="305"/>
      <c r="VDU257" s="334"/>
      <c r="VDV257" s="307"/>
      <c r="VDW257" s="335"/>
      <c r="VDX257" s="305"/>
      <c r="VDY257" s="334"/>
      <c r="VDZ257" s="307"/>
      <c r="VEA257" s="335"/>
      <c r="VEB257" s="305"/>
      <c r="VEC257" s="334"/>
      <c r="VED257" s="307"/>
      <c r="VEE257" s="335"/>
      <c r="VEF257" s="305"/>
      <c r="VEG257" s="334"/>
      <c r="VEH257" s="307"/>
      <c r="VEI257" s="335"/>
      <c r="VEJ257" s="305"/>
      <c r="VEK257" s="334"/>
      <c r="VEL257" s="307"/>
      <c r="VEM257" s="335"/>
      <c r="VEN257" s="305"/>
      <c r="VEO257" s="334"/>
      <c r="VEP257" s="307"/>
      <c r="VEQ257" s="335"/>
      <c r="VER257" s="305"/>
      <c r="VES257" s="334"/>
      <c r="VET257" s="307"/>
      <c r="VEU257" s="335"/>
      <c r="VEV257" s="305"/>
      <c r="VEW257" s="334"/>
      <c r="VEX257" s="307"/>
      <c r="VEY257" s="335"/>
      <c r="VEZ257" s="305"/>
      <c r="VFA257" s="334"/>
      <c r="VFB257" s="307"/>
      <c r="VFC257" s="335"/>
      <c r="VFD257" s="305"/>
      <c r="VFE257" s="334"/>
      <c r="VFF257" s="307"/>
      <c r="VFG257" s="335"/>
      <c r="VFH257" s="305"/>
      <c r="VFI257" s="334"/>
      <c r="VFJ257" s="307"/>
      <c r="VFK257" s="335"/>
      <c r="VFL257" s="305"/>
      <c r="VFM257" s="334"/>
      <c r="VFN257" s="307"/>
      <c r="VFO257" s="335"/>
      <c r="VFP257" s="305"/>
      <c r="VFQ257" s="334"/>
      <c r="VFR257" s="307"/>
      <c r="VFS257" s="335"/>
      <c r="VFT257" s="305"/>
      <c r="VFU257" s="334"/>
      <c r="VFV257" s="307"/>
      <c r="VFW257" s="335"/>
      <c r="VFX257" s="305"/>
      <c r="VFY257" s="334"/>
      <c r="VFZ257" s="307"/>
      <c r="VGA257" s="335"/>
      <c r="VGB257" s="305"/>
      <c r="VGC257" s="334"/>
      <c r="VGD257" s="307"/>
      <c r="VGE257" s="335"/>
      <c r="VGF257" s="305"/>
      <c r="VGG257" s="334"/>
      <c r="VGH257" s="307"/>
      <c r="VGI257" s="335"/>
      <c r="VGJ257" s="305"/>
      <c r="VGK257" s="334"/>
      <c r="VGL257" s="307"/>
      <c r="VGM257" s="335"/>
      <c r="VGN257" s="305"/>
      <c r="VGO257" s="334"/>
      <c r="VGP257" s="307"/>
      <c r="VGQ257" s="335"/>
      <c r="VGR257" s="305"/>
      <c r="VGS257" s="334"/>
      <c r="VGT257" s="307"/>
      <c r="VGU257" s="335"/>
      <c r="VGV257" s="305"/>
      <c r="VGW257" s="334"/>
      <c r="VGX257" s="307"/>
      <c r="VGY257" s="335"/>
      <c r="VGZ257" s="305"/>
      <c r="VHA257" s="334"/>
      <c r="VHB257" s="307"/>
      <c r="VHC257" s="335"/>
      <c r="VHD257" s="305"/>
      <c r="VHE257" s="334"/>
      <c r="VHF257" s="307"/>
      <c r="VHG257" s="335"/>
      <c r="VHH257" s="305"/>
      <c r="VHI257" s="334"/>
      <c r="VHJ257" s="307"/>
      <c r="VHK257" s="335"/>
      <c r="VHL257" s="305"/>
      <c r="VHM257" s="334"/>
      <c r="VHN257" s="307"/>
      <c r="VHO257" s="335"/>
      <c r="VHP257" s="305"/>
      <c r="VHQ257" s="334"/>
      <c r="VHR257" s="307"/>
      <c r="VHS257" s="335"/>
      <c r="VHT257" s="305"/>
      <c r="VHU257" s="334"/>
      <c r="VHV257" s="307"/>
      <c r="VHW257" s="335"/>
      <c r="VHX257" s="305"/>
      <c r="VHY257" s="334"/>
      <c r="VHZ257" s="307"/>
      <c r="VIA257" s="335"/>
      <c r="VIB257" s="305"/>
      <c r="VIC257" s="334"/>
      <c r="VID257" s="307"/>
      <c r="VIE257" s="335"/>
      <c r="VIF257" s="305"/>
      <c r="VIG257" s="334"/>
      <c r="VIH257" s="307"/>
      <c r="VII257" s="335"/>
      <c r="VIJ257" s="305"/>
      <c r="VIK257" s="334"/>
      <c r="VIL257" s="307"/>
      <c r="VIM257" s="335"/>
      <c r="VIN257" s="305"/>
      <c r="VIO257" s="334"/>
      <c r="VIP257" s="307"/>
      <c r="VIQ257" s="335"/>
      <c r="VIR257" s="305"/>
      <c r="VIS257" s="334"/>
      <c r="VIT257" s="307"/>
      <c r="VIU257" s="335"/>
      <c r="VIV257" s="305"/>
      <c r="VIW257" s="334"/>
      <c r="VIX257" s="307"/>
      <c r="VIY257" s="335"/>
      <c r="VIZ257" s="305"/>
      <c r="VJA257" s="334"/>
      <c r="VJB257" s="307"/>
      <c r="VJC257" s="335"/>
      <c r="VJD257" s="305"/>
      <c r="VJE257" s="334"/>
      <c r="VJF257" s="307"/>
      <c r="VJG257" s="335"/>
      <c r="VJH257" s="305"/>
      <c r="VJI257" s="334"/>
      <c r="VJJ257" s="307"/>
      <c r="VJK257" s="335"/>
      <c r="VJL257" s="305"/>
      <c r="VJM257" s="334"/>
      <c r="VJN257" s="307"/>
      <c r="VJO257" s="335"/>
      <c r="VJP257" s="305"/>
      <c r="VJQ257" s="334"/>
      <c r="VJR257" s="307"/>
      <c r="VJS257" s="335"/>
      <c r="VJT257" s="305"/>
      <c r="VJU257" s="334"/>
      <c r="VJV257" s="307"/>
      <c r="VJW257" s="335"/>
      <c r="VJX257" s="305"/>
      <c r="VJY257" s="334"/>
      <c r="VJZ257" s="307"/>
      <c r="VKA257" s="335"/>
      <c r="VKB257" s="305"/>
      <c r="VKC257" s="334"/>
      <c r="VKD257" s="307"/>
      <c r="VKE257" s="335"/>
      <c r="VKF257" s="305"/>
      <c r="VKG257" s="334"/>
      <c r="VKH257" s="307"/>
      <c r="VKI257" s="335"/>
      <c r="VKJ257" s="305"/>
      <c r="VKK257" s="334"/>
      <c r="VKL257" s="307"/>
      <c r="VKM257" s="335"/>
      <c r="VKN257" s="305"/>
      <c r="VKO257" s="334"/>
      <c r="VKP257" s="307"/>
      <c r="VKQ257" s="335"/>
      <c r="VKR257" s="305"/>
      <c r="VKS257" s="334"/>
      <c r="VKT257" s="307"/>
      <c r="VKU257" s="335"/>
      <c r="VKV257" s="305"/>
      <c r="VKW257" s="334"/>
      <c r="VKX257" s="307"/>
      <c r="VKY257" s="335"/>
      <c r="VKZ257" s="305"/>
      <c r="VLA257" s="334"/>
      <c r="VLB257" s="307"/>
      <c r="VLC257" s="335"/>
      <c r="VLD257" s="305"/>
      <c r="VLE257" s="334"/>
      <c r="VLF257" s="307"/>
      <c r="VLG257" s="335"/>
      <c r="VLH257" s="305"/>
      <c r="VLI257" s="334"/>
      <c r="VLJ257" s="307"/>
      <c r="VLK257" s="335"/>
      <c r="VLL257" s="305"/>
      <c r="VLM257" s="334"/>
      <c r="VLN257" s="307"/>
      <c r="VLO257" s="335"/>
      <c r="VLP257" s="305"/>
      <c r="VLQ257" s="334"/>
      <c r="VLR257" s="307"/>
      <c r="VLS257" s="335"/>
      <c r="VLT257" s="305"/>
      <c r="VLU257" s="334"/>
      <c r="VLV257" s="307"/>
      <c r="VLW257" s="335"/>
      <c r="VLX257" s="305"/>
      <c r="VLY257" s="334"/>
      <c r="VLZ257" s="307"/>
      <c r="VMA257" s="335"/>
      <c r="VMB257" s="305"/>
      <c r="VMC257" s="334"/>
      <c r="VMD257" s="307"/>
      <c r="VME257" s="335"/>
      <c r="VMF257" s="305"/>
      <c r="VMG257" s="334"/>
      <c r="VMH257" s="307"/>
      <c r="VMI257" s="335"/>
      <c r="VMJ257" s="305"/>
      <c r="VMK257" s="334"/>
      <c r="VML257" s="307"/>
      <c r="VMM257" s="335"/>
      <c r="VMN257" s="305"/>
      <c r="VMO257" s="334"/>
      <c r="VMP257" s="307"/>
      <c r="VMQ257" s="335"/>
      <c r="VMR257" s="305"/>
      <c r="VMS257" s="334"/>
      <c r="VMT257" s="307"/>
      <c r="VMU257" s="335"/>
      <c r="VMV257" s="305"/>
      <c r="VMW257" s="334"/>
      <c r="VMX257" s="307"/>
      <c r="VMY257" s="335"/>
      <c r="VMZ257" s="305"/>
      <c r="VNA257" s="334"/>
      <c r="VNB257" s="307"/>
      <c r="VNC257" s="335"/>
      <c r="VND257" s="305"/>
      <c r="VNE257" s="334"/>
      <c r="VNF257" s="307"/>
      <c r="VNG257" s="335"/>
      <c r="VNH257" s="305"/>
      <c r="VNI257" s="334"/>
      <c r="VNJ257" s="307"/>
      <c r="VNK257" s="335"/>
      <c r="VNL257" s="305"/>
      <c r="VNM257" s="334"/>
      <c r="VNN257" s="307"/>
      <c r="VNO257" s="335"/>
      <c r="VNP257" s="305"/>
      <c r="VNQ257" s="334"/>
      <c r="VNR257" s="307"/>
      <c r="VNS257" s="335"/>
      <c r="VNT257" s="305"/>
      <c r="VNU257" s="334"/>
      <c r="VNV257" s="307"/>
      <c r="VNW257" s="335"/>
      <c r="VNX257" s="305"/>
      <c r="VNY257" s="334"/>
      <c r="VNZ257" s="307"/>
      <c r="VOA257" s="335"/>
      <c r="VOB257" s="305"/>
      <c r="VOC257" s="334"/>
      <c r="VOD257" s="307"/>
      <c r="VOE257" s="335"/>
      <c r="VOF257" s="305"/>
      <c r="VOG257" s="334"/>
      <c r="VOH257" s="307"/>
      <c r="VOI257" s="335"/>
      <c r="VOJ257" s="305"/>
      <c r="VOK257" s="334"/>
      <c r="VOL257" s="307"/>
      <c r="VOM257" s="335"/>
      <c r="VON257" s="305"/>
      <c r="VOO257" s="334"/>
      <c r="VOP257" s="307"/>
      <c r="VOQ257" s="335"/>
      <c r="VOR257" s="305"/>
      <c r="VOS257" s="334"/>
      <c r="VOT257" s="307"/>
      <c r="VOU257" s="335"/>
      <c r="VOV257" s="305"/>
      <c r="VOW257" s="334"/>
      <c r="VOX257" s="307"/>
      <c r="VOY257" s="335"/>
      <c r="VOZ257" s="305"/>
      <c r="VPA257" s="334"/>
      <c r="VPB257" s="307"/>
      <c r="VPC257" s="335"/>
      <c r="VPD257" s="305"/>
      <c r="VPE257" s="334"/>
      <c r="VPF257" s="307"/>
      <c r="VPG257" s="335"/>
      <c r="VPH257" s="305"/>
      <c r="VPI257" s="334"/>
      <c r="VPJ257" s="307"/>
      <c r="VPK257" s="335"/>
      <c r="VPL257" s="305"/>
      <c r="VPM257" s="334"/>
      <c r="VPN257" s="307"/>
      <c r="VPO257" s="335"/>
      <c r="VPP257" s="305"/>
      <c r="VPQ257" s="334"/>
      <c r="VPR257" s="307"/>
      <c r="VPS257" s="335"/>
      <c r="VPT257" s="305"/>
      <c r="VPU257" s="334"/>
      <c r="VPV257" s="307"/>
      <c r="VPW257" s="335"/>
      <c r="VPX257" s="305"/>
      <c r="VPY257" s="334"/>
      <c r="VPZ257" s="307"/>
      <c r="VQA257" s="335"/>
      <c r="VQB257" s="305"/>
      <c r="VQC257" s="334"/>
      <c r="VQD257" s="307"/>
      <c r="VQE257" s="335"/>
      <c r="VQF257" s="305"/>
      <c r="VQG257" s="334"/>
      <c r="VQH257" s="307"/>
      <c r="VQI257" s="335"/>
      <c r="VQJ257" s="305"/>
      <c r="VQK257" s="334"/>
      <c r="VQL257" s="307"/>
      <c r="VQM257" s="335"/>
      <c r="VQN257" s="305"/>
      <c r="VQO257" s="334"/>
      <c r="VQP257" s="307"/>
      <c r="VQQ257" s="335"/>
      <c r="VQR257" s="305"/>
      <c r="VQS257" s="334"/>
      <c r="VQT257" s="307"/>
      <c r="VQU257" s="335"/>
      <c r="VQV257" s="305"/>
      <c r="VQW257" s="334"/>
      <c r="VQX257" s="307"/>
      <c r="VQY257" s="335"/>
      <c r="VQZ257" s="305"/>
      <c r="VRA257" s="334"/>
      <c r="VRB257" s="307"/>
      <c r="VRC257" s="335"/>
      <c r="VRD257" s="305"/>
      <c r="VRE257" s="334"/>
      <c r="VRF257" s="307"/>
      <c r="VRG257" s="335"/>
      <c r="VRH257" s="305"/>
      <c r="VRI257" s="334"/>
      <c r="VRJ257" s="307"/>
      <c r="VRK257" s="335"/>
      <c r="VRL257" s="305"/>
      <c r="VRM257" s="334"/>
      <c r="VRN257" s="307"/>
      <c r="VRO257" s="335"/>
      <c r="VRP257" s="305"/>
      <c r="VRQ257" s="334"/>
      <c r="VRR257" s="307"/>
      <c r="VRS257" s="335"/>
      <c r="VRT257" s="305"/>
      <c r="VRU257" s="334"/>
      <c r="VRV257" s="307"/>
      <c r="VRW257" s="335"/>
      <c r="VRX257" s="305"/>
      <c r="VRY257" s="334"/>
      <c r="VRZ257" s="307"/>
      <c r="VSA257" s="335"/>
      <c r="VSB257" s="305"/>
      <c r="VSC257" s="334"/>
      <c r="VSD257" s="307"/>
      <c r="VSE257" s="335"/>
      <c r="VSF257" s="305"/>
      <c r="VSG257" s="334"/>
      <c r="VSH257" s="307"/>
      <c r="VSI257" s="335"/>
      <c r="VSJ257" s="305"/>
      <c r="VSK257" s="334"/>
      <c r="VSL257" s="307"/>
      <c r="VSM257" s="335"/>
      <c r="VSN257" s="305"/>
      <c r="VSO257" s="334"/>
      <c r="VSP257" s="307"/>
      <c r="VSQ257" s="335"/>
      <c r="VSR257" s="305"/>
      <c r="VSS257" s="334"/>
      <c r="VST257" s="307"/>
      <c r="VSU257" s="335"/>
      <c r="VSV257" s="305"/>
      <c r="VSW257" s="334"/>
      <c r="VSX257" s="307"/>
      <c r="VSY257" s="335"/>
      <c r="VSZ257" s="305"/>
      <c r="VTA257" s="334"/>
      <c r="VTB257" s="307"/>
      <c r="VTC257" s="335"/>
      <c r="VTD257" s="305"/>
      <c r="VTE257" s="334"/>
      <c r="VTF257" s="307"/>
      <c r="VTG257" s="335"/>
      <c r="VTH257" s="305"/>
      <c r="VTI257" s="334"/>
      <c r="VTJ257" s="307"/>
      <c r="VTK257" s="335"/>
      <c r="VTL257" s="305"/>
      <c r="VTM257" s="334"/>
      <c r="VTN257" s="307"/>
      <c r="VTO257" s="335"/>
      <c r="VTP257" s="305"/>
      <c r="VTQ257" s="334"/>
      <c r="VTR257" s="307"/>
      <c r="VTS257" s="335"/>
      <c r="VTT257" s="305"/>
      <c r="VTU257" s="334"/>
      <c r="VTV257" s="307"/>
      <c r="VTW257" s="335"/>
      <c r="VTX257" s="305"/>
      <c r="VTY257" s="334"/>
      <c r="VTZ257" s="307"/>
      <c r="VUA257" s="335"/>
      <c r="VUB257" s="305"/>
      <c r="VUC257" s="334"/>
      <c r="VUD257" s="307"/>
      <c r="VUE257" s="335"/>
      <c r="VUF257" s="305"/>
      <c r="VUG257" s="334"/>
      <c r="VUH257" s="307"/>
      <c r="VUI257" s="335"/>
      <c r="VUJ257" s="305"/>
      <c r="VUK257" s="334"/>
      <c r="VUL257" s="307"/>
      <c r="VUM257" s="335"/>
      <c r="VUN257" s="305"/>
      <c r="VUO257" s="334"/>
      <c r="VUP257" s="307"/>
      <c r="VUQ257" s="335"/>
      <c r="VUR257" s="305"/>
      <c r="VUS257" s="334"/>
      <c r="VUT257" s="307"/>
      <c r="VUU257" s="335"/>
      <c r="VUV257" s="305"/>
      <c r="VUW257" s="334"/>
      <c r="VUX257" s="307"/>
      <c r="VUY257" s="335"/>
      <c r="VUZ257" s="305"/>
      <c r="VVA257" s="334"/>
      <c r="VVB257" s="307"/>
      <c r="VVC257" s="335"/>
      <c r="VVD257" s="305"/>
      <c r="VVE257" s="334"/>
      <c r="VVF257" s="307"/>
      <c r="VVG257" s="335"/>
      <c r="VVH257" s="305"/>
      <c r="VVI257" s="334"/>
      <c r="VVJ257" s="307"/>
      <c r="VVK257" s="335"/>
      <c r="VVL257" s="305"/>
      <c r="VVM257" s="334"/>
      <c r="VVN257" s="307"/>
      <c r="VVO257" s="335"/>
      <c r="VVP257" s="305"/>
      <c r="VVQ257" s="334"/>
      <c r="VVR257" s="307"/>
      <c r="VVS257" s="335"/>
      <c r="VVT257" s="305"/>
      <c r="VVU257" s="334"/>
      <c r="VVV257" s="307"/>
      <c r="VVW257" s="335"/>
      <c r="VVX257" s="305"/>
      <c r="VVY257" s="334"/>
      <c r="VVZ257" s="307"/>
      <c r="VWA257" s="335"/>
      <c r="VWB257" s="305"/>
      <c r="VWC257" s="334"/>
      <c r="VWD257" s="307"/>
      <c r="VWE257" s="335"/>
      <c r="VWF257" s="305"/>
      <c r="VWG257" s="334"/>
      <c r="VWH257" s="307"/>
      <c r="VWI257" s="335"/>
      <c r="VWJ257" s="305"/>
      <c r="VWK257" s="334"/>
      <c r="VWL257" s="307"/>
      <c r="VWM257" s="335"/>
      <c r="VWN257" s="305"/>
      <c r="VWO257" s="334"/>
      <c r="VWP257" s="307"/>
      <c r="VWQ257" s="335"/>
      <c r="VWR257" s="305"/>
      <c r="VWS257" s="334"/>
      <c r="VWT257" s="307"/>
      <c r="VWU257" s="335"/>
      <c r="VWV257" s="305"/>
      <c r="VWW257" s="334"/>
      <c r="VWX257" s="307"/>
      <c r="VWY257" s="335"/>
      <c r="VWZ257" s="305"/>
      <c r="VXA257" s="334"/>
      <c r="VXB257" s="307"/>
      <c r="VXC257" s="335"/>
      <c r="VXD257" s="305"/>
      <c r="VXE257" s="334"/>
      <c r="VXF257" s="307"/>
      <c r="VXG257" s="335"/>
      <c r="VXH257" s="305"/>
      <c r="VXI257" s="334"/>
      <c r="VXJ257" s="307"/>
      <c r="VXK257" s="335"/>
      <c r="VXL257" s="305"/>
      <c r="VXM257" s="334"/>
      <c r="VXN257" s="307"/>
      <c r="VXO257" s="335"/>
      <c r="VXP257" s="305"/>
      <c r="VXQ257" s="334"/>
      <c r="VXR257" s="307"/>
      <c r="VXS257" s="335"/>
      <c r="VXT257" s="305"/>
      <c r="VXU257" s="334"/>
      <c r="VXV257" s="307"/>
      <c r="VXW257" s="335"/>
      <c r="VXX257" s="305"/>
      <c r="VXY257" s="334"/>
      <c r="VXZ257" s="307"/>
      <c r="VYA257" s="335"/>
      <c r="VYB257" s="305"/>
      <c r="VYC257" s="334"/>
      <c r="VYD257" s="307"/>
      <c r="VYE257" s="335"/>
      <c r="VYF257" s="305"/>
      <c r="VYG257" s="334"/>
      <c r="VYH257" s="307"/>
      <c r="VYI257" s="335"/>
      <c r="VYJ257" s="305"/>
      <c r="VYK257" s="334"/>
      <c r="VYL257" s="307"/>
      <c r="VYM257" s="335"/>
      <c r="VYN257" s="305"/>
      <c r="VYO257" s="334"/>
      <c r="VYP257" s="307"/>
      <c r="VYQ257" s="335"/>
      <c r="VYR257" s="305"/>
      <c r="VYS257" s="334"/>
      <c r="VYT257" s="307"/>
      <c r="VYU257" s="335"/>
      <c r="VYV257" s="305"/>
      <c r="VYW257" s="334"/>
      <c r="VYX257" s="307"/>
      <c r="VYY257" s="335"/>
      <c r="VYZ257" s="305"/>
      <c r="VZA257" s="334"/>
      <c r="VZB257" s="307"/>
      <c r="VZC257" s="335"/>
      <c r="VZD257" s="305"/>
      <c r="VZE257" s="334"/>
      <c r="VZF257" s="307"/>
      <c r="VZG257" s="335"/>
      <c r="VZH257" s="305"/>
      <c r="VZI257" s="334"/>
      <c r="VZJ257" s="307"/>
      <c r="VZK257" s="335"/>
      <c r="VZL257" s="305"/>
      <c r="VZM257" s="334"/>
      <c r="VZN257" s="307"/>
      <c r="VZO257" s="335"/>
      <c r="VZP257" s="305"/>
      <c r="VZQ257" s="334"/>
      <c r="VZR257" s="307"/>
      <c r="VZS257" s="335"/>
      <c r="VZT257" s="305"/>
      <c r="VZU257" s="334"/>
      <c r="VZV257" s="307"/>
      <c r="VZW257" s="335"/>
      <c r="VZX257" s="305"/>
      <c r="VZY257" s="334"/>
      <c r="VZZ257" s="307"/>
      <c r="WAA257" s="335"/>
      <c r="WAB257" s="305"/>
      <c r="WAC257" s="334"/>
      <c r="WAD257" s="307"/>
      <c r="WAE257" s="335"/>
      <c r="WAF257" s="305"/>
      <c r="WAG257" s="334"/>
      <c r="WAH257" s="307"/>
      <c r="WAI257" s="335"/>
      <c r="WAJ257" s="305"/>
      <c r="WAK257" s="334"/>
      <c r="WAL257" s="307"/>
      <c r="WAM257" s="335"/>
      <c r="WAN257" s="305"/>
      <c r="WAO257" s="334"/>
      <c r="WAP257" s="307"/>
      <c r="WAQ257" s="335"/>
      <c r="WAR257" s="305"/>
      <c r="WAS257" s="334"/>
      <c r="WAT257" s="307"/>
      <c r="WAU257" s="335"/>
      <c r="WAV257" s="305"/>
      <c r="WAW257" s="334"/>
      <c r="WAX257" s="307"/>
      <c r="WAY257" s="335"/>
      <c r="WAZ257" s="305"/>
      <c r="WBA257" s="334"/>
      <c r="WBB257" s="307"/>
      <c r="WBC257" s="335"/>
      <c r="WBD257" s="305"/>
      <c r="WBE257" s="334"/>
      <c r="WBF257" s="307"/>
      <c r="WBG257" s="335"/>
      <c r="WBH257" s="305"/>
      <c r="WBI257" s="334"/>
      <c r="WBJ257" s="307"/>
      <c r="WBK257" s="335"/>
      <c r="WBL257" s="305"/>
      <c r="WBM257" s="334"/>
      <c r="WBN257" s="307"/>
      <c r="WBO257" s="335"/>
      <c r="WBP257" s="305"/>
      <c r="WBQ257" s="334"/>
      <c r="WBR257" s="307"/>
      <c r="WBS257" s="335"/>
      <c r="WBT257" s="305"/>
      <c r="WBU257" s="334"/>
      <c r="WBV257" s="307"/>
      <c r="WBW257" s="335"/>
      <c r="WBX257" s="305"/>
      <c r="WBY257" s="334"/>
      <c r="WBZ257" s="307"/>
      <c r="WCA257" s="335"/>
      <c r="WCB257" s="305"/>
      <c r="WCC257" s="334"/>
      <c r="WCD257" s="307"/>
      <c r="WCE257" s="335"/>
      <c r="WCF257" s="305"/>
      <c r="WCG257" s="334"/>
      <c r="WCH257" s="307"/>
      <c r="WCI257" s="335"/>
      <c r="WCJ257" s="305"/>
      <c r="WCK257" s="334"/>
      <c r="WCL257" s="307"/>
      <c r="WCM257" s="335"/>
      <c r="WCN257" s="305"/>
      <c r="WCO257" s="334"/>
      <c r="WCP257" s="307"/>
      <c r="WCQ257" s="335"/>
      <c r="WCR257" s="305"/>
      <c r="WCS257" s="334"/>
      <c r="WCT257" s="307"/>
      <c r="WCU257" s="335"/>
      <c r="WCV257" s="305"/>
      <c r="WCW257" s="334"/>
      <c r="WCX257" s="307"/>
      <c r="WCY257" s="335"/>
      <c r="WCZ257" s="305"/>
      <c r="WDA257" s="334"/>
      <c r="WDB257" s="307"/>
      <c r="WDC257" s="335"/>
      <c r="WDD257" s="305"/>
      <c r="WDE257" s="334"/>
      <c r="WDF257" s="307"/>
      <c r="WDG257" s="335"/>
      <c r="WDH257" s="305"/>
      <c r="WDI257" s="334"/>
      <c r="WDJ257" s="307"/>
      <c r="WDK257" s="335"/>
      <c r="WDL257" s="305"/>
      <c r="WDM257" s="334"/>
      <c r="WDN257" s="307"/>
      <c r="WDO257" s="335"/>
      <c r="WDP257" s="305"/>
      <c r="WDQ257" s="334"/>
      <c r="WDR257" s="307"/>
      <c r="WDS257" s="335"/>
      <c r="WDT257" s="305"/>
      <c r="WDU257" s="334"/>
      <c r="WDV257" s="307"/>
      <c r="WDW257" s="335"/>
      <c r="WDX257" s="305"/>
      <c r="WDY257" s="334"/>
      <c r="WDZ257" s="307"/>
      <c r="WEA257" s="335"/>
      <c r="WEB257" s="305"/>
      <c r="WEC257" s="334"/>
      <c r="WED257" s="307"/>
      <c r="WEE257" s="335"/>
      <c r="WEF257" s="305"/>
      <c r="WEG257" s="334"/>
      <c r="WEH257" s="307"/>
      <c r="WEI257" s="335"/>
      <c r="WEJ257" s="305"/>
      <c r="WEK257" s="334"/>
      <c r="WEL257" s="307"/>
      <c r="WEM257" s="335"/>
      <c r="WEN257" s="305"/>
      <c r="WEO257" s="334"/>
      <c r="WEP257" s="307"/>
      <c r="WEQ257" s="335"/>
      <c r="WER257" s="305"/>
      <c r="WES257" s="334"/>
      <c r="WET257" s="307"/>
      <c r="WEU257" s="335"/>
      <c r="WEV257" s="305"/>
      <c r="WEW257" s="334"/>
      <c r="WEX257" s="307"/>
      <c r="WEY257" s="335"/>
      <c r="WEZ257" s="305"/>
      <c r="WFA257" s="334"/>
      <c r="WFB257" s="307"/>
      <c r="WFC257" s="335"/>
      <c r="WFD257" s="305"/>
      <c r="WFE257" s="334"/>
      <c r="WFF257" s="307"/>
      <c r="WFG257" s="335"/>
      <c r="WFH257" s="305"/>
      <c r="WFI257" s="334"/>
      <c r="WFJ257" s="307"/>
      <c r="WFK257" s="335"/>
      <c r="WFL257" s="305"/>
      <c r="WFM257" s="334"/>
      <c r="WFN257" s="307"/>
      <c r="WFO257" s="335"/>
      <c r="WFP257" s="305"/>
      <c r="WFQ257" s="334"/>
      <c r="WFR257" s="307"/>
      <c r="WFS257" s="335"/>
      <c r="WFT257" s="305"/>
      <c r="WFU257" s="334"/>
      <c r="WFV257" s="307"/>
      <c r="WFW257" s="335"/>
      <c r="WFX257" s="305"/>
      <c r="WFY257" s="334"/>
      <c r="WFZ257" s="307"/>
      <c r="WGA257" s="335"/>
      <c r="WGB257" s="305"/>
      <c r="WGC257" s="334"/>
      <c r="WGD257" s="307"/>
      <c r="WGE257" s="335"/>
      <c r="WGF257" s="305"/>
      <c r="WGG257" s="334"/>
      <c r="WGH257" s="307"/>
      <c r="WGI257" s="335"/>
      <c r="WGJ257" s="305"/>
      <c r="WGK257" s="334"/>
      <c r="WGL257" s="307"/>
      <c r="WGM257" s="335"/>
      <c r="WGN257" s="305"/>
      <c r="WGO257" s="334"/>
      <c r="WGP257" s="307"/>
      <c r="WGQ257" s="335"/>
      <c r="WGR257" s="305"/>
      <c r="WGS257" s="334"/>
      <c r="WGT257" s="307"/>
      <c r="WGU257" s="335"/>
      <c r="WGV257" s="305"/>
      <c r="WGW257" s="334"/>
      <c r="WGX257" s="307"/>
      <c r="WGY257" s="335"/>
      <c r="WGZ257" s="305"/>
      <c r="WHA257" s="334"/>
      <c r="WHB257" s="307"/>
      <c r="WHC257" s="335"/>
      <c r="WHD257" s="305"/>
      <c r="WHE257" s="334"/>
      <c r="WHF257" s="307"/>
      <c r="WHG257" s="335"/>
      <c r="WHH257" s="305"/>
      <c r="WHI257" s="334"/>
      <c r="WHJ257" s="307"/>
      <c r="WHK257" s="335"/>
      <c r="WHL257" s="305"/>
      <c r="WHM257" s="334"/>
      <c r="WHN257" s="307"/>
      <c r="WHO257" s="335"/>
      <c r="WHP257" s="305"/>
      <c r="WHQ257" s="334"/>
      <c r="WHR257" s="307"/>
      <c r="WHS257" s="335"/>
      <c r="WHT257" s="305"/>
      <c r="WHU257" s="334"/>
      <c r="WHV257" s="307"/>
      <c r="WHW257" s="335"/>
      <c r="WHX257" s="305"/>
      <c r="WHY257" s="334"/>
      <c r="WHZ257" s="307"/>
      <c r="WIA257" s="335"/>
      <c r="WIB257" s="305"/>
      <c r="WIC257" s="334"/>
      <c r="WID257" s="307"/>
      <c r="WIE257" s="335"/>
      <c r="WIF257" s="305"/>
      <c r="WIG257" s="334"/>
      <c r="WIH257" s="307"/>
      <c r="WII257" s="335"/>
      <c r="WIJ257" s="305"/>
      <c r="WIK257" s="334"/>
      <c r="WIL257" s="307"/>
      <c r="WIM257" s="335"/>
      <c r="WIN257" s="305"/>
      <c r="WIO257" s="334"/>
      <c r="WIP257" s="307"/>
      <c r="WIQ257" s="335"/>
      <c r="WIR257" s="305"/>
      <c r="WIS257" s="334"/>
      <c r="WIT257" s="307"/>
      <c r="WIU257" s="335"/>
      <c r="WIV257" s="305"/>
      <c r="WIW257" s="334"/>
      <c r="WIX257" s="307"/>
      <c r="WIY257" s="335"/>
      <c r="WIZ257" s="305"/>
      <c r="WJA257" s="334"/>
      <c r="WJB257" s="307"/>
      <c r="WJC257" s="335"/>
      <c r="WJD257" s="305"/>
      <c r="WJE257" s="334"/>
      <c r="WJF257" s="307"/>
      <c r="WJG257" s="335"/>
      <c r="WJH257" s="305"/>
      <c r="WJI257" s="334"/>
      <c r="WJJ257" s="307"/>
      <c r="WJK257" s="335"/>
      <c r="WJL257" s="305"/>
      <c r="WJM257" s="334"/>
      <c r="WJN257" s="307"/>
      <c r="WJO257" s="335"/>
      <c r="WJP257" s="305"/>
      <c r="WJQ257" s="334"/>
      <c r="WJR257" s="307"/>
      <c r="WJS257" s="335"/>
      <c r="WJT257" s="305"/>
      <c r="WJU257" s="334"/>
      <c r="WJV257" s="307"/>
      <c r="WJW257" s="335"/>
      <c r="WJX257" s="305"/>
      <c r="WJY257" s="334"/>
      <c r="WJZ257" s="307"/>
      <c r="WKA257" s="335"/>
      <c r="WKB257" s="305"/>
      <c r="WKC257" s="334"/>
      <c r="WKD257" s="307"/>
      <c r="WKE257" s="335"/>
      <c r="WKF257" s="305"/>
      <c r="WKG257" s="334"/>
      <c r="WKH257" s="307"/>
      <c r="WKI257" s="335"/>
      <c r="WKJ257" s="305"/>
      <c r="WKK257" s="334"/>
      <c r="WKL257" s="307"/>
      <c r="WKM257" s="335"/>
      <c r="WKN257" s="305"/>
      <c r="WKO257" s="334"/>
      <c r="WKP257" s="307"/>
      <c r="WKQ257" s="335"/>
      <c r="WKR257" s="305"/>
      <c r="WKS257" s="334"/>
      <c r="WKT257" s="307"/>
      <c r="WKU257" s="335"/>
      <c r="WKV257" s="305"/>
      <c r="WKW257" s="334"/>
      <c r="WKX257" s="307"/>
      <c r="WKY257" s="335"/>
      <c r="WKZ257" s="305"/>
      <c r="WLA257" s="334"/>
      <c r="WLB257" s="307"/>
      <c r="WLC257" s="335"/>
      <c r="WLD257" s="305"/>
      <c r="WLE257" s="334"/>
      <c r="WLF257" s="307"/>
      <c r="WLG257" s="335"/>
      <c r="WLH257" s="305"/>
      <c r="WLI257" s="334"/>
      <c r="WLJ257" s="307"/>
      <c r="WLK257" s="335"/>
      <c r="WLL257" s="305"/>
      <c r="WLM257" s="334"/>
      <c r="WLN257" s="307"/>
      <c r="WLO257" s="335"/>
      <c r="WLP257" s="305"/>
      <c r="WLQ257" s="334"/>
      <c r="WLR257" s="307"/>
      <c r="WLS257" s="335"/>
      <c r="WLT257" s="305"/>
      <c r="WLU257" s="334"/>
      <c r="WLV257" s="307"/>
      <c r="WLW257" s="335"/>
      <c r="WLX257" s="305"/>
      <c r="WLY257" s="334"/>
      <c r="WLZ257" s="307"/>
      <c r="WMA257" s="335"/>
      <c r="WMB257" s="305"/>
      <c r="WMC257" s="334"/>
      <c r="WMD257" s="307"/>
      <c r="WME257" s="335"/>
      <c r="WMF257" s="305"/>
      <c r="WMG257" s="334"/>
      <c r="WMH257" s="307"/>
      <c r="WMI257" s="335"/>
      <c r="WMJ257" s="305"/>
      <c r="WMK257" s="334"/>
      <c r="WML257" s="307"/>
      <c r="WMM257" s="335"/>
      <c r="WMN257" s="305"/>
      <c r="WMO257" s="334"/>
      <c r="WMP257" s="307"/>
      <c r="WMQ257" s="335"/>
      <c r="WMR257" s="305"/>
      <c r="WMS257" s="334"/>
      <c r="WMT257" s="307"/>
      <c r="WMU257" s="335"/>
      <c r="WMV257" s="305"/>
      <c r="WMW257" s="334"/>
      <c r="WMX257" s="307"/>
      <c r="WMY257" s="335"/>
      <c r="WMZ257" s="305"/>
      <c r="WNA257" s="334"/>
      <c r="WNB257" s="307"/>
      <c r="WNC257" s="335"/>
      <c r="WND257" s="305"/>
      <c r="WNE257" s="334"/>
      <c r="WNF257" s="307"/>
      <c r="WNG257" s="335"/>
      <c r="WNH257" s="305"/>
      <c r="WNI257" s="334"/>
      <c r="WNJ257" s="307"/>
      <c r="WNK257" s="335"/>
      <c r="WNL257" s="305"/>
      <c r="WNM257" s="334"/>
      <c r="WNN257" s="307"/>
      <c r="WNO257" s="335"/>
      <c r="WNP257" s="305"/>
      <c r="WNQ257" s="334"/>
      <c r="WNR257" s="307"/>
      <c r="WNS257" s="335"/>
      <c r="WNT257" s="305"/>
      <c r="WNU257" s="334"/>
      <c r="WNV257" s="307"/>
      <c r="WNW257" s="335"/>
      <c r="WNX257" s="305"/>
      <c r="WNY257" s="334"/>
      <c r="WNZ257" s="307"/>
      <c r="WOA257" s="335"/>
      <c r="WOB257" s="305"/>
      <c r="WOC257" s="334"/>
      <c r="WOD257" s="307"/>
      <c r="WOE257" s="335"/>
      <c r="WOF257" s="305"/>
      <c r="WOG257" s="334"/>
      <c r="WOH257" s="307"/>
      <c r="WOI257" s="335"/>
      <c r="WOJ257" s="305"/>
      <c r="WOK257" s="334"/>
      <c r="WOL257" s="307"/>
      <c r="WOM257" s="335"/>
      <c r="WON257" s="305"/>
      <c r="WOO257" s="334"/>
      <c r="WOP257" s="307"/>
      <c r="WOQ257" s="335"/>
      <c r="WOR257" s="305"/>
      <c r="WOS257" s="334"/>
      <c r="WOT257" s="307"/>
      <c r="WOU257" s="335"/>
      <c r="WOV257" s="305"/>
      <c r="WOW257" s="334"/>
      <c r="WOX257" s="307"/>
      <c r="WOY257" s="335"/>
      <c r="WOZ257" s="305"/>
      <c r="WPA257" s="334"/>
      <c r="WPB257" s="307"/>
      <c r="WPC257" s="335"/>
      <c r="WPD257" s="305"/>
      <c r="WPE257" s="334"/>
      <c r="WPF257" s="307"/>
      <c r="WPG257" s="335"/>
      <c r="WPH257" s="305"/>
      <c r="WPI257" s="334"/>
      <c r="WPJ257" s="307"/>
      <c r="WPK257" s="335"/>
      <c r="WPL257" s="305"/>
      <c r="WPM257" s="334"/>
      <c r="WPN257" s="307"/>
      <c r="WPO257" s="335"/>
      <c r="WPP257" s="305"/>
      <c r="WPQ257" s="334"/>
      <c r="WPR257" s="307"/>
      <c r="WPS257" s="335"/>
      <c r="WPT257" s="305"/>
      <c r="WPU257" s="334"/>
      <c r="WPV257" s="307"/>
      <c r="WPW257" s="335"/>
      <c r="WPX257" s="305"/>
      <c r="WPY257" s="334"/>
      <c r="WPZ257" s="307"/>
      <c r="WQA257" s="335"/>
      <c r="WQB257" s="305"/>
      <c r="WQC257" s="334"/>
      <c r="WQD257" s="307"/>
      <c r="WQE257" s="335"/>
      <c r="WQF257" s="305"/>
      <c r="WQG257" s="334"/>
      <c r="WQH257" s="307"/>
      <c r="WQI257" s="335"/>
      <c r="WQJ257" s="305"/>
      <c r="WQK257" s="334"/>
      <c r="WQL257" s="307"/>
      <c r="WQM257" s="335"/>
      <c r="WQN257" s="305"/>
      <c r="WQO257" s="334"/>
      <c r="WQP257" s="307"/>
      <c r="WQQ257" s="335"/>
      <c r="WQR257" s="305"/>
      <c r="WQS257" s="334"/>
      <c r="WQT257" s="307"/>
      <c r="WQU257" s="335"/>
      <c r="WQV257" s="305"/>
      <c r="WQW257" s="334"/>
      <c r="WQX257" s="307"/>
      <c r="WQY257" s="335"/>
      <c r="WQZ257" s="305"/>
      <c r="WRA257" s="334"/>
      <c r="WRB257" s="307"/>
      <c r="WRC257" s="335"/>
      <c r="WRD257" s="305"/>
      <c r="WRE257" s="334"/>
      <c r="WRF257" s="307"/>
      <c r="WRG257" s="335"/>
      <c r="WRH257" s="305"/>
      <c r="WRI257" s="334"/>
      <c r="WRJ257" s="307"/>
      <c r="WRK257" s="335"/>
      <c r="WRL257" s="305"/>
      <c r="WRM257" s="334"/>
      <c r="WRN257" s="307"/>
      <c r="WRO257" s="335"/>
      <c r="WRP257" s="305"/>
      <c r="WRQ257" s="334"/>
      <c r="WRR257" s="307"/>
      <c r="WRS257" s="335"/>
      <c r="WRT257" s="305"/>
      <c r="WRU257" s="334"/>
      <c r="WRV257" s="307"/>
      <c r="WRW257" s="335"/>
      <c r="WRX257" s="305"/>
      <c r="WRY257" s="334"/>
      <c r="WRZ257" s="307"/>
      <c r="WSA257" s="335"/>
      <c r="WSB257" s="305"/>
      <c r="WSC257" s="334"/>
      <c r="WSD257" s="307"/>
      <c r="WSE257" s="335"/>
      <c r="WSF257" s="305"/>
      <c r="WSG257" s="334"/>
      <c r="WSH257" s="307"/>
      <c r="WSI257" s="335"/>
      <c r="WSJ257" s="305"/>
      <c r="WSK257" s="334"/>
      <c r="WSL257" s="307"/>
      <c r="WSM257" s="335"/>
      <c r="WSN257" s="305"/>
      <c r="WSO257" s="334"/>
      <c r="WSP257" s="307"/>
      <c r="WSQ257" s="335"/>
      <c r="WSR257" s="305"/>
      <c r="WSS257" s="334"/>
      <c r="WST257" s="307"/>
      <c r="WSU257" s="335"/>
      <c r="WSV257" s="305"/>
      <c r="WSW257" s="334"/>
      <c r="WSX257" s="307"/>
      <c r="WSY257" s="335"/>
      <c r="WSZ257" s="305"/>
      <c r="WTA257" s="334"/>
      <c r="WTB257" s="307"/>
      <c r="WTC257" s="335"/>
      <c r="WTD257" s="305"/>
      <c r="WTE257" s="334"/>
      <c r="WTF257" s="307"/>
      <c r="WTG257" s="335"/>
      <c r="WTH257" s="305"/>
      <c r="WTI257" s="334"/>
      <c r="WTJ257" s="307"/>
      <c r="WTK257" s="335"/>
      <c r="WTL257" s="305"/>
      <c r="WTM257" s="334"/>
      <c r="WTN257" s="307"/>
      <c r="WTO257" s="335"/>
      <c r="WTP257" s="305"/>
      <c r="WTQ257" s="334"/>
      <c r="WTR257" s="307"/>
      <c r="WTS257" s="335"/>
      <c r="WTT257" s="305"/>
      <c r="WTU257" s="334"/>
      <c r="WTV257" s="307"/>
      <c r="WTW257" s="335"/>
      <c r="WTX257" s="305"/>
      <c r="WTY257" s="334"/>
      <c r="WTZ257" s="307"/>
      <c r="WUA257" s="335"/>
      <c r="WUB257" s="305"/>
      <c r="WUC257" s="334"/>
      <c r="WUD257" s="307"/>
      <c r="WUE257" s="335"/>
      <c r="WUF257" s="305"/>
      <c r="WUG257" s="334"/>
      <c r="WUH257" s="307"/>
      <c r="WUI257" s="335"/>
      <c r="WUJ257" s="305"/>
      <c r="WUK257" s="334"/>
      <c r="WUL257" s="307"/>
      <c r="WUM257" s="335"/>
      <c r="WUN257" s="305"/>
      <c r="WUO257" s="334"/>
      <c r="WUP257" s="307"/>
      <c r="WUQ257" s="335"/>
      <c r="WUR257" s="305"/>
      <c r="WUS257" s="334"/>
      <c r="WUT257" s="307"/>
      <c r="WUU257" s="335"/>
      <c r="WUV257" s="305"/>
      <c r="WUW257" s="334"/>
      <c r="WUX257" s="307"/>
      <c r="WUY257" s="335"/>
      <c r="WUZ257" s="305"/>
      <c r="WVA257" s="334"/>
      <c r="WVB257" s="307"/>
      <c r="WVC257" s="335"/>
      <c r="WVD257" s="305"/>
      <c r="WVE257" s="334"/>
      <c r="WVF257" s="307"/>
      <c r="WVG257" s="335"/>
      <c r="WVH257" s="305"/>
      <c r="WVI257" s="334"/>
      <c r="WVJ257" s="307"/>
      <c r="WVK257" s="335"/>
      <c r="WVL257" s="305"/>
      <c r="WVM257" s="334"/>
      <c r="WVN257" s="307"/>
      <c r="WVO257" s="335"/>
      <c r="WVP257" s="305"/>
      <c r="WVQ257" s="334"/>
      <c r="WVR257" s="307"/>
      <c r="WVS257" s="335"/>
      <c r="WVT257" s="305"/>
      <c r="WVU257" s="334"/>
      <c r="WVV257" s="307"/>
      <c r="WVW257" s="335"/>
      <c r="WVX257" s="305"/>
      <c r="WVY257" s="334"/>
      <c r="WVZ257" s="307"/>
      <c r="WWA257" s="335"/>
      <c r="WWB257" s="305"/>
      <c r="WWC257" s="334"/>
      <c r="WWD257" s="307"/>
      <c r="WWE257" s="335"/>
      <c r="WWF257" s="305"/>
      <c r="WWG257" s="334"/>
      <c r="WWH257" s="307"/>
      <c r="WWI257" s="335"/>
      <c r="WWJ257" s="305"/>
      <c r="WWK257" s="334"/>
      <c r="WWL257" s="307"/>
      <c r="WWM257" s="335"/>
      <c r="WWN257" s="305"/>
      <c r="WWO257" s="334"/>
      <c r="WWP257" s="307"/>
      <c r="WWQ257" s="335"/>
      <c r="WWR257" s="305"/>
      <c r="WWS257" s="334"/>
      <c r="WWT257" s="307"/>
      <c r="WWU257" s="335"/>
      <c r="WWV257" s="305"/>
      <c r="WWW257" s="334"/>
      <c r="WWX257" s="307"/>
      <c r="WWY257" s="335"/>
      <c r="WWZ257" s="305"/>
      <c r="WXA257" s="334"/>
      <c r="WXB257" s="307"/>
      <c r="WXC257" s="335"/>
      <c r="WXD257" s="305"/>
      <c r="WXE257" s="334"/>
      <c r="WXF257" s="307"/>
      <c r="WXG257" s="335"/>
      <c r="WXH257" s="305"/>
      <c r="WXI257" s="334"/>
      <c r="WXJ257" s="307"/>
      <c r="WXK257" s="335"/>
      <c r="WXL257" s="305"/>
      <c r="WXM257" s="334"/>
      <c r="WXN257" s="307"/>
      <c r="WXO257" s="335"/>
      <c r="WXP257" s="305"/>
      <c r="WXQ257" s="334"/>
      <c r="WXR257" s="307"/>
      <c r="WXS257" s="335"/>
      <c r="WXT257" s="305"/>
      <c r="WXU257" s="334"/>
      <c r="WXV257" s="307"/>
      <c r="WXW257" s="335"/>
      <c r="WXX257" s="305"/>
      <c r="WXY257" s="334"/>
      <c r="WXZ257" s="307"/>
      <c r="WYA257" s="335"/>
      <c r="WYB257" s="305"/>
      <c r="WYC257" s="334"/>
      <c r="WYD257" s="307"/>
      <c r="WYE257" s="335"/>
      <c r="WYF257" s="305"/>
      <c r="WYG257" s="334"/>
      <c r="WYH257" s="307"/>
      <c r="WYI257" s="335"/>
      <c r="WYJ257" s="305"/>
      <c r="WYK257" s="334"/>
      <c r="WYL257" s="307"/>
      <c r="WYM257" s="335"/>
      <c r="WYN257" s="305"/>
      <c r="WYO257" s="334"/>
      <c r="WYP257" s="307"/>
      <c r="WYQ257" s="335"/>
      <c r="WYR257" s="305"/>
      <c r="WYS257" s="334"/>
      <c r="WYT257" s="307"/>
      <c r="WYU257" s="335"/>
      <c r="WYV257" s="305"/>
      <c r="WYW257" s="334"/>
      <c r="WYX257" s="307"/>
      <c r="WYY257" s="335"/>
      <c r="WYZ257" s="305"/>
      <c r="WZA257" s="334"/>
      <c r="WZB257" s="307"/>
      <c r="WZC257" s="335"/>
      <c r="WZD257" s="305"/>
      <c r="WZE257" s="334"/>
      <c r="WZF257" s="307"/>
      <c r="WZG257" s="335"/>
      <c r="WZH257" s="305"/>
      <c r="WZI257" s="334"/>
      <c r="WZJ257" s="307"/>
      <c r="WZK257" s="335"/>
      <c r="WZL257" s="305"/>
      <c r="WZM257" s="334"/>
      <c r="WZN257" s="307"/>
      <c r="WZO257" s="335"/>
      <c r="WZP257" s="305"/>
      <c r="WZQ257" s="334"/>
      <c r="WZR257" s="307"/>
      <c r="WZS257" s="335"/>
      <c r="WZT257" s="305"/>
      <c r="WZU257" s="334"/>
      <c r="WZV257" s="307"/>
      <c r="WZW257" s="335"/>
      <c r="WZX257" s="305"/>
      <c r="WZY257" s="334"/>
      <c r="WZZ257" s="307"/>
      <c r="XAA257" s="335"/>
      <c r="XAB257" s="305"/>
      <c r="XAC257" s="334"/>
      <c r="XAD257" s="307"/>
      <c r="XAE257" s="335"/>
      <c r="XAF257" s="305"/>
      <c r="XAG257" s="334"/>
      <c r="XAH257" s="307"/>
      <c r="XAI257" s="335"/>
      <c r="XAJ257" s="305"/>
      <c r="XAK257" s="334"/>
      <c r="XAL257" s="307"/>
      <c r="XAM257" s="335"/>
      <c r="XAN257" s="305"/>
      <c r="XAO257" s="334"/>
      <c r="XAP257" s="307"/>
      <c r="XAQ257" s="335"/>
      <c r="XAR257" s="305"/>
      <c r="XAS257" s="334"/>
      <c r="XAT257" s="307"/>
      <c r="XAU257" s="335"/>
      <c r="XAV257" s="305"/>
      <c r="XAW257" s="334"/>
      <c r="XAX257" s="307"/>
      <c r="XAY257" s="335"/>
      <c r="XAZ257" s="305"/>
      <c r="XBA257" s="334"/>
      <c r="XBB257" s="307"/>
      <c r="XBC257" s="335"/>
      <c r="XBD257" s="305"/>
      <c r="XBE257" s="334"/>
      <c r="XBF257" s="307"/>
      <c r="XBG257" s="335"/>
      <c r="XBH257" s="305"/>
      <c r="XBI257" s="334"/>
      <c r="XBJ257" s="307"/>
      <c r="XBK257" s="335"/>
      <c r="XBL257" s="305"/>
      <c r="XBM257" s="334"/>
      <c r="XBN257" s="307"/>
      <c r="XBO257" s="335"/>
      <c r="XBP257" s="305"/>
      <c r="XBQ257" s="334"/>
      <c r="XBR257" s="307"/>
      <c r="XBS257" s="335"/>
      <c r="XBT257" s="305"/>
      <c r="XBU257" s="334"/>
      <c r="XBV257" s="307"/>
      <c r="XBW257" s="335"/>
      <c r="XBX257" s="305"/>
      <c r="XBY257" s="334"/>
      <c r="XBZ257" s="307"/>
      <c r="XCA257" s="335"/>
      <c r="XCB257" s="305"/>
      <c r="XCC257" s="334"/>
      <c r="XCD257" s="307"/>
      <c r="XCE257" s="335"/>
      <c r="XCF257" s="305"/>
      <c r="XCG257" s="334"/>
      <c r="XCH257" s="307"/>
      <c r="XCI257" s="335"/>
      <c r="XCJ257" s="305"/>
      <c r="XCK257" s="334"/>
      <c r="XCL257" s="307"/>
      <c r="XCM257" s="335"/>
      <c r="XCN257" s="305"/>
      <c r="XCO257" s="334"/>
      <c r="XCP257" s="307"/>
      <c r="XCQ257" s="335"/>
      <c r="XCR257" s="305"/>
      <c r="XCS257" s="334"/>
      <c r="XCT257" s="307"/>
      <c r="XCU257" s="335"/>
      <c r="XCV257" s="305"/>
      <c r="XCW257" s="334"/>
      <c r="XCX257" s="307"/>
      <c r="XCY257" s="335"/>
      <c r="XCZ257" s="305"/>
      <c r="XDA257" s="334"/>
      <c r="XDB257" s="307"/>
      <c r="XDC257" s="335"/>
      <c r="XDD257" s="305"/>
      <c r="XDE257" s="334"/>
      <c r="XDF257" s="307"/>
      <c r="XDG257" s="335"/>
      <c r="XDH257" s="305"/>
      <c r="XDI257" s="334"/>
      <c r="XDJ257" s="307"/>
      <c r="XDK257" s="335"/>
      <c r="XDL257" s="305"/>
      <c r="XDM257" s="334"/>
      <c r="XDN257" s="307"/>
      <c r="XDO257" s="335"/>
      <c r="XDP257" s="305"/>
      <c r="XDQ257" s="334"/>
      <c r="XDR257" s="307"/>
      <c r="XDS257" s="335"/>
      <c r="XDT257" s="305"/>
      <c r="XDU257" s="334"/>
      <c r="XDV257" s="307"/>
      <c r="XDW257" s="335"/>
      <c r="XDX257" s="305"/>
      <c r="XDY257" s="334"/>
      <c r="XDZ257" s="307"/>
      <c r="XEA257" s="335"/>
      <c r="XEB257" s="305"/>
      <c r="XEC257" s="334"/>
      <c r="XED257" s="307"/>
      <c r="XEE257" s="335"/>
      <c r="XEF257" s="305"/>
      <c r="XEG257" s="334"/>
      <c r="XEH257" s="307"/>
      <c r="XEI257" s="335"/>
      <c r="XEJ257" s="305"/>
      <c r="XEK257" s="334"/>
      <c r="XEL257" s="307"/>
      <c r="XEM257" s="335"/>
      <c r="XEN257" s="305"/>
      <c r="XEO257" s="334"/>
      <c r="XEP257" s="307"/>
      <c r="XEQ257" s="335"/>
      <c r="XER257" s="305"/>
      <c r="XES257" s="334"/>
      <c r="XET257" s="307"/>
    </row>
    <row r="258" spans="1:16374" ht="10.5" hidden="1">
      <c r="A258" s="335"/>
      <c r="B258" s="336"/>
      <c r="C258" s="334"/>
      <c r="D258" s="338"/>
      <c r="E258" s="323"/>
    </row>
    <row r="259" spans="1:16374" ht="10.5" hidden="1">
      <c r="A259" s="335"/>
      <c r="B259" s="336"/>
      <c r="C259" s="334"/>
      <c r="D259" s="338"/>
      <c r="E259" s="323"/>
    </row>
    <row r="260" spans="1:16374" ht="10.5" hidden="1">
      <c r="A260" s="339" t="s">
        <v>348</v>
      </c>
      <c r="B260" s="314" t="s">
        <v>515</v>
      </c>
      <c r="C260" s="315" t="s">
        <v>185</v>
      </c>
      <c r="D260" s="338"/>
      <c r="E260" s="317">
        <f>+D263</f>
        <v>0</v>
      </c>
    </row>
    <row r="261" spans="1:16374" hidden="1">
      <c r="A261" s="335"/>
      <c r="B261" s="336"/>
      <c r="C261" s="337"/>
      <c r="D261" s="338"/>
    </row>
    <row r="262" spans="1:16374" ht="10.5" hidden="1">
      <c r="A262" s="328" t="s">
        <v>184</v>
      </c>
      <c r="B262" s="320" t="s">
        <v>516</v>
      </c>
      <c r="C262" s="330" t="s">
        <v>517</v>
      </c>
      <c r="D262" s="331">
        <f>+D263</f>
        <v>0</v>
      </c>
      <c r="E262" s="323"/>
    </row>
    <row r="263" spans="1:16374" ht="10.5" hidden="1">
      <c r="A263" s="67" t="s">
        <v>184</v>
      </c>
      <c r="B263" s="305" t="s">
        <v>466</v>
      </c>
      <c r="C263" s="334" t="s">
        <v>467</v>
      </c>
      <c r="D263" s="338">
        <v>0</v>
      </c>
      <c r="E263" s="317"/>
    </row>
    <row r="264" spans="1:16374" ht="10.5">
      <c r="C264" s="334"/>
      <c r="D264" s="374"/>
      <c r="E264" s="317"/>
    </row>
    <row r="265" spans="1:16374" ht="10.5">
      <c r="B265" s="314"/>
      <c r="C265" s="318"/>
      <c r="D265" s="316"/>
      <c r="E265" s="317"/>
    </row>
    <row r="266" spans="1:16374" ht="11.4">
      <c r="B266" s="309"/>
      <c r="C266" s="310" t="s">
        <v>540</v>
      </c>
      <c r="D266" s="350"/>
      <c r="E266" s="372">
        <f>SUM(E198:E265)</f>
        <v>64001.666666666664</v>
      </c>
    </row>
    <row r="267" spans="1:16374" ht="11.4">
      <c r="B267" s="309"/>
      <c r="E267" s="363"/>
    </row>
    <row r="268" spans="1:16374" ht="11.4">
      <c r="B268" s="309"/>
      <c r="E268" s="363"/>
    </row>
    <row r="269" spans="1:16374" ht="11.4">
      <c r="B269" s="309"/>
      <c r="E269" s="363"/>
    </row>
    <row r="270" spans="1:16374" ht="11.4">
      <c r="B270" s="309"/>
      <c r="E270" s="363"/>
    </row>
    <row r="271" spans="1:16374" ht="11.4">
      <c r="B271" s="309"/>
      <c r="E271" s="363"/>
    </row>
    <row r="272" spans="1:16374" ht="11.4">
      <c r="B272" s="365" t="s">
        <v>541</v>
      </c>
      <c r="C272" s="361"/>
      <c r="D272" s="366" t="s">
        <v>226</v>
      </c>
      <c r="E272" s="363"/>
    </row>
    <row r="273" spans="1:5" ht="11.4">
      <c r="B273" s="309"/>
      <c r="C273" s="361"/>
      <c r="D273" s="362"/>
      <c r="E273" s="363"/>
    </row>
    <row r="274" spans="1:5" ht="10.5">
      <c r="A274" s="313" t="s">
        <v>23</v>
      </c>
      <c r="B274" s="314" t="s">
        <v>24</v>
      </c>
      <c r="C274" s="315" t="s">
        <v>25</v>
      </c>
      <c r="D274" s="316"/>
      <c r="E274" s="317">
        <f>+D279+D282+D289+D293+D276</f>
        <v>1280033.3333333333</v>
      </c>
    </row>
    <row r="275" spans="1:5" ht="10.5">
      <c r="B275" s="314"/>
      <c r="C275" s="318"/>
      <c r="D275" s="316"/>
      <c r="E275" s="68"/>
    </row>
    <row r="276" spans="1:5" ht="10.5" hidden="1">
      <c r="A276" s="319" t="s">
        <v>26</v>
      </c>
      <c r="B276" s="355" t="s">
        <v>27</v>
      </c>
      <c r="C276" s="356" t="s">
        <v>28</v>
      </c>
      <c r="D276" s="322">
        <f>+D277</f>
        <v>0</v>
      </c>
      <c r="E276" s="68"/>
    </row>
    <row r="277" spans="1:5" hidden="1">
      <c r="A277" s="335" t="s">
        <v>26</v>
      </c>
      <c r="B277" s="336" t="s">
        <v>29</v>
      </c>
      <c r="C277" s="316" t="s">
        <v>30</v>
      </c>
      <c r="D277" s="375">
        <v>0</v>
      </c>
      <c r="E277" s="68"/>
    </row>
    <row r="278" spans="1:5" ht="10.5" hidden="1">
      <c r="B278" s="314"/>
      <c r="C278" s="318"/>
      <c r="D278" s="316"/>
      <c r="E278" s="68"/>
    </row>
    <row r="279" spans="1:5" ht="10.5" hidden="1">
      <c r="A279" s="319" t="s">
        <v>26</v>
      </c>
      <c r="B279" s="355" t="s">
        <v>35</v>
      </c>
      <c r="C279" s="356" t="s">
        <v>36</v>
      </c>
      <c r="D279" s="322">
        <f>+D280</f>
        <v>0</v>
      </c>
      <c r="E279" s="68"/>
    </row>
    <row r="280" spans="1:5" ht="10.5" hidden="1">
      <c r="A280" s="335" t="s">
        <v>26</v>
      </c>
      <c r="B280" s="336" t="s">
        <v>37</v>
      </c>
      <c r="C280" s="316" t="s">
        <v>38</v>
      </c>
      <c r="D280" s="326">
        <v>0</v>
      </c>
      <c r="E280" s="317"/>
    </row>
    <row r="281" spans="1:5" ht="10.5" hidden="1">
      <c r="B281" s="314"/>
      <c r="C281" s="318"/>
      <c r="D281" s="317"/>
      <c r="E281" s="317"/>
    </row>
    <row r="282" spans="1:5" ht="10.5">
      <c r="A282" s="368" t="s">
        <v>26</v>
      </c>
      <c r="B282" s="329" t="s">
        <v>41</v>
      </c>
      <c r="C282" s="330" t="s">
        <v>42</v>
      </c>
      <c r="D282" s="351">
        <f>SUM(D283:D287)</f>
        <v>1083333.3333333333</v>
      </c>
      <c r="E282" s="317"/>
    </row>
    <row r="283" spans="1:5" ht="10.5" hidden="1">
      <c r="A283" s="324" t="s">
        <v>26</v>
      </c>
      <c r="B283" s="325" t="s">
        <v>43</v>
      </c>
      <c r="C283" s="316" t="s">
        <v>539</v>
      </c>
      <c r="D283" s="69">
        <v>0</v>
      </c>
      <c r="E283" s="317"/>
    </row>
    <row r="284" spans="1:5" ht="10.5" hidden="1">
      <c r="A284" s="324" t="s">
        <v>26</v>
      </c>
      <c r="B284" s="325" t="s">
        <v>227</v>
      </c>
      <c r="C284" s="316" t="s">
        <v>228</v>
      </c>
      <c r="D284" s="69">
        <v>0</v>
      </c>
      <c r="E284" s="317"/>
    </row>
    <row r="285" spans="1:5" ht="10.5">
      <c r="A285" s="324" t="s">
        <v>26</v>
      </c>
      <c r="B285" s="325" t="s">
        <v>45</v>
      </c>
      <c r="C285" s="316" t="s">
        <v>46</v>
      </c>
      <c r="D285" s="69">
        <f>+(D276+D279+D283+D284+D286+D287)/12</f>
        <v>83333.333333333328</v>
      </c>
      <c r="E285" s="317"/>
    </row>
    <row r="286" spans="1:5" ht="10.5">
      <c r="A286" s="324" t="s">
        <v>26</v>
      </c>
      <c r="B286" s="325" t="s">
        <v>47</v>
      </c>
      <c r="C286" s="316" t="s">
        <v>48</v>
      </c>
      <c r="D286" s="69">
        <v>1000000</v>
      </c>
      <c r="E286" s="317"/>
    </row>
    <row r="287" spans="1:5" ht="10.5" hidden="1">
      <c r="A287" s="324" t="s">
        <v>26</v>
      </c>
      <c r="B287" s="325" t="s">
        <v>342</v>
      </c>
      <c r="C287" s="316" t="s">
        <v>343</v>
      </c>
      <c r="D287" s="69">
        <v>0</v>
      </c>
      <c r="E287" s="317"/>
    </row>
    <row r="288" spans="1:5" ht="10.5">
      <c r="A288" s="324"/>
      <c r="D288" s="69"/>
      <c r="E288" s="317"/>
    </row>
    <row r="289" spans="1:5" ht="21">
      <c r="A289" s="368" t="s">
        <v>49</v>
      </c>
      <c r="B289" s="329" t="s">
        <v>50</v>
      </c>
      <c r="C289" s="330" t="s">
        <v>51</v>
      </c>
      <c r="D289" s="351">
        <f>SUM(D290:D291)</f>
        <v>97500</v>
      </c>
      <c r="E289" s="317"/>
    </row>
    <row r="290" spans="1:5" ht="20.399999999999999">
      <c r="A290" s="333" t="s">
        <v>49</v>
      </c>
      <c r="B290" s="305" t="s">
        <v>52</v>
      </c>
      <c r="C290" s="334" t="s">
        <v>262</v>
      </c>
      <c r="D290" s="69">
        <f>+(D276+D279+D283+D284+D286+D287)*9.25%</f>
        <v>92500</v>
      </c>
      <c r="E290" s="317"/>
    </row>
    <row r="291" spans="1:5" ht="20.399999999999999">
      <c r="A291" s="333" t="s">
        <v>49</v>
      </c>
      <c r="B291" s="305" t="s">
        <v>54</v>
      </c>
      <c r="C291" s="334" t="s">
        <v>55</v>
      </c>
      <c r="D291" s="69">
        <f>+(D277+D280+D284+D286+D287)*0.5%</f>
        <v>5000</v>
      </c>
      <c r="E291" s="317"/>
    </row>
    <row r="292" spans="1:5" ht="10.5">
      <c r="D292" s="69"/>
      <c r="E292" s="317"/>
    </row>
    <row r="293" spans="1:5" ht="21">
      <c r="A293" s="368" t="s">
        <v>49</v>
      </c>
      <c r="B293" s="329" t="s">
        <v>56</v>
      </c>
      <c r="C293" s="330" t="s">
        <v>57</v>
      </c>
      <c r="D293" s="351">
        <f>SUM(D294:D296)</f>
        <v>99200</v>
      </c>
      <c r="E293" s="317"/>
    </row>
    <row r="294" spans="1:5" ht="20.399999999999999">
      <c r="A294" s="333" t="s">
        <v>49</v>
      </c>
      <c r="B294" s="305" t="s">
        <v>58</v>
      </c>
      <c r="C294" s="334" t="s">
        <v>59</v>
      </c>
      <c r="D294" s="69">
        <f>+(D276+D283+D284+D286+D287)*5.42%</f>
        <v>54200</v>
      </c>
      <c r="E294" s="317"/>
    </row>
    <row r="295" spans="1:5" ht="20.399999999999999">
      <c r="A295" s="333" t="s">
        <v>49</v>
      </c>
      <c r="B295" s="305" t="s">
        <v>60</v>
      </c>
      <c r="C295" s="334" t="s">
        <v>263</v>
      </c>
      <c r="D295" s="69">
        <f>+(D276+D279+D283+D284+D286+D287)*3%</f>
        <v>30000</v>
      </c>
      <c r="E295" s="317"/>
    </row>
    <row r="296" spans="1:5" ht="10.5">
      <c r="A296" s="333" t="s">
        <v>49</v>
      </c>
      <c r="B296" s="305" t="s">
        <v>62</v>
      </c>
      <c r="C296" s="306" t="s">
        <v>63</v>
      </c>
      <c r="D296" s="69">
        <f>+(D276+D279+D283+D284+D286+D287)*1.5%</f>
        <v>15000</v>
      </c>
      <c r="E296" s="317"/>
    </row>
    <row r="297" spans="1:5" ht="11.4" hidden="1">
      <c r="B297" s="309"/>
      <c r="C297" s="361"/>
      <c r="D297" s="362"/>
      <c r="E297" s="363"/>
    </row>
    <row r="298" spans="1:5" ht="11.4" hidden="1">
      <c r="B298" s="309"/>
      <c r="C298" s="361"/>
      <c r="D298" s="362"/>
      <c r="E298" s="363"/>
    </row>
    <row r="299" spans="1:5" ht="10.5" hidden="1">
      <c r="A299" s="339" t="s">
        <v>64</v>
      </c>
      <c r="B299" s="314" t="s">
        <v>205</v>
      </c>
      <c r="C299" s="315" t="s">
        <v>65</v>
      </c>
      <c r="D299" s="338"/>
      <c r="E299" s="317">
        <f>+D304+D307+D301</f>
        <v>0</v>
      </c>
    </row>
    <row r="300" spans="1:5" ht="10.5" hidden="1">
      <c r="A300" s="335"/>
      <c r="B300" s="336"/>
      <c r="C300" s="337"/>
      <c r="D300" s="338"/>
      <c r="E300" s="323"/>
    </row>
    <row r="301" spans="1:5" ht="10.5" hidden="1">
      <c r="A301" s="328" t="s">
        <v>64</v>
      </c>
      <c r="B301" s="329" t="s">
        <v>66</v>
      </c>
      <c r="C301" s="340" t="s">
        <v>67</v>
      </c>
      <c r="D301" s="322">
        <f>+D302</f>
        <v>0</v>
      </c>
      <c r="E301" s="323"/>
    </row>
    <row r="302" spans="1:5" ht="10.5" hidden="1">
      <c r="A302" s="335" t="s">
        <v>64</v>
      </c>
      <c r="B302" s="336" t="s">
        <v>70</v>
      </c>
      <c r="C302" s="334" t="s">
        <v>71</v>
      </c>
      <c r="D302" s="338">
        <v>0</v>
      </c>
      <c r="E302" s="323"/>
    </row>
    <row r="303" spans="1:5" ht="10.5" hidden="1">
      <c r="A303" s="335"/>
      <c r="B303" s="336"/>
      <c r="C303" s="337"/>
      <c r="D303" s="338"/>
      <c r="E303" s="323"/>
    </row>
    <row r="304" spans="1:5" ht="10.5" hidden="1">
      <c r="A304" s="328" t="s">
        <v>64</v>
      </c>
      <c r="B304" s="329" t="s">
        <v>72</v>
      </c>
      <c r="C304" s="340" t="s">
        <v>336</v>
      </c>
      <c r="D304" s="322">
        <f>+D305</f>
        <v>0</v>
      </c>
      <c r="E304" s="323"/>
    </row>
    <row r="305" spans="1:5" ht="10.5" hidden="1">
      <c r="A305" s="335" t="s">
        <v>64</v>
      </c>
      <c r="B305" s="336" t="s">
        <v>74</v>
      </c>
      <c r="C305" s="334" t="s">
        <v>75</v>
      </c>
      <c r="D305" s="338">
        <v>0</v>
      </c>
      <c r="E305" s="323"/>
    </row>
    <row r="306" spans="1:5" ht="10.5" hidden="1">
      <c r="A306" s="335"/>
      <c r="B306" s="336"/>
      <c r="C306" s="334"/>
      <c r="D306" s="338"/>
      <c r="E306" s="323"/>
    </row>
    <row r="307" spans="1:5" ht="10.5" hidden="1">
      <c r="A307" s="328" t="s">
        <v>64</v>
      </c>
      <c r="B307" s="329" t="s">
        <v>251</v>
      </c>
      <c r="C307" s="340" t="s">
        <v>103</v>
      </c>
      <c r="D307" s="322">
        <f>+D308</f>
        <v>0</v>
      </c>
      <c r="E307" s="323"/>
    </row>
    <row r="308" spans="1:5" ht="20.399999999999999" hidden="1">
      <c r="A308" s="333" t="s">
        <v>64</v>
      </c>
      <c r="B308" s="305" t="s">
        <v>108</v>
      </c>
      <c r="C308" s="334" t="s">
        <v>109</v>
      </c>
      <c r="D308" s="307">
        <v>0</v>
      </c>
      <c r="E308" s="323"/>
    </row>
    <row r="309" spans="1:5" ht="10.5" hidden="1">
      <c r="A309" s="335"/>
      <c r="B309" s="336"/>
      <c r="C309" s="334"/>
      <c r="D309" s="338"/>
      <c r="E309" s="323"/>
    </row>
    <row r="310" spans="1:5" ht="10.5" hidden="1">
      <c r="A310" s="335"/>
      <c r="B310" s="336"/>
      <c r="C310" s="334"/>
      <c r="D310" s="338"/>
      <c r="E310" s="323"/>
    </row>
    <row r="311" spans="1:5" ht="10.5" hidden="1">
      <c r="A311" s="339" t="s">
        <v>64</v>
      </c>
      <c r="B311" s="314">
        <v>2</v>
      </c>
      <c r="C311" s="315" t="s">
        <v>122</v>
      </c>
      <c r="D311" s="338"/>
      <c r="E311" s="317">
        <f>+D313+D317+D322+D326</f>
        <v>0</v>
      </c>
    </row>
    <row r="312" spans="1:5" ht="10.5" hidden="1">
      <c r="A312" s="335"/>
      <c r="B312" s="336"/>
      <c r="C312" s="334"/>
      <c r="D312" s="338"/>
      <c r="E312" s="323"/>
    </row>
    <row r="313" spans="1:5" ht="10.5" hidden="1">
      <c r="A313" s="328" t="s">
        <v>64</v>
      </c>
      <c r="B313" s="329" t="s">
        <v>123</v>
      </c>
      <c r="C313" s="340" t="s">
        <v>124</v>
      </c>
      <c r="D313" s="322">
        <f>+D314+D315</f>
        <v>0</v>
      </c>
      <c r="E313" s="323"/>
    </row>
    <row r="314" spans="1:5" ht="10.5" hidden="1">
      <c r="A314" s="335" t="s">
        <v>64</v>
      </c>
      <c r="B314" s="336" t="s">
        <v>127</v>
      </c>
      <c r="C314" s="334" t="s">
        <v>128</v>
      </c>
      <c r="D314" s="338">
        <v>0</v>
      </c>
      <c r="E314" s="376"/>
    </row>
    <row r="315" spans="1:5" ht="10.5" hidden="1">
      <c r="A315" s="335" t="s">
        <v>64</v>
      </c>
      <c r="B315" s="336" t="s">
        <v>129</v>
      </c>
      <c r="C315" s="334" t="s">
        <v>130</v>
      </c>
      <c r="D315" s="338">
        <v>0</v>
      </c>
      <c r="E315" s="323"/>
    </row>
    <row r="316" spans="1:5" ht="10.5" hidden="1">
      <c r="A316" s="335"/>
      <c r="B316" s="336"/>
      <c r="C316" s="334"/>
      <c r="D316" s="338"/>
      <c r="E316" s="323"/>
    </row>
    <row r="317" spans="1:5" ht="10.5" hidden="1">
      <c r="A317" s="328" t="s">
        <v>64</v>
      </c>
      <c r="B317" s="329" t="s">
        <v>131</v>
      </c>
      <c r="C317" s="340" t="s">
        <v>132</v>
      </c>
      <c r="D317" s="322">
        <f>+D318+D320+D319</f>
        <v>0</v>
      </c>
      <c r="E317" s="323"/>
    </row>
    <row r="318" spans="1:5" ht="10.5" hidden="1">
      <c r="A318" s="335" t="s">
        <v>64</v>
      </c>
      <c r="B318" s="336" t="s">
        <v>133</v>
      </c>
      <c r="C318" s="334" t="s">
        <v>134</v>
      </c>
      <c r="D318" s="338">
        <v>0</v>
      </c>
      <c r="E318" s="323"/>
    </row>
    <row r="319" spans="1:5" ht="10.5" hidden="1">
      <c r="A319" s="335" t="s">
        <v>64</v>
      </c>
      <c r="B319" s="336" t="s">
        <v>135</v>
      </c>
      <c r="C319" s="334" t="s">
        <v>136</v>
      </c>
      <c r="D319" s="338">
        <v>0</v>
      </c>
      <c r="E319" s="323"/>
    </row>
    <row r="320" spans="1:5" ht="20.399999999999999" hidden="1">
      <c r="A320" s="333" t="s">
        <v>64</v>
      </c>
      <c r="B320" s="305" t="s">
        <v>256</v>
      </c>
      <c r="C320" s="334" t="s">
        <v>257</v>
      </c>
      <c r="D320" s="307">
        <v>0</v>
      </c>
      <c r="E320" s="332"/>
    </row>
    <row r="321" spans="1:5" ht="10.5" hidden="1">
      <c r="A321" s="335"/>
      <c r="B321" s="336"/>
      <c r="C321" s="334"/>
      <c r="E321" s="323"/>
    </row>
    <row r="322" spans="1:5" ht="10.5" hidden="1">
      <c r="A322" s="328" t="s">
        <v>64</v>
      </c>
      <c r="B322" s="329" t="s">
        <v>139</v>
      </c>
      <c r="C322" s="340" t="s">
        <v>140</v>
      </c>
      <c r="D322" s="322">
        <f>SUM(D323:D324)</f>
        <v>0</v>
      </c>
      <c r="E322" s="323"/>
    </row>
    <row r="323" spans="1:5" ht="10.5" hidden="1">
      <c r="A323" s="335" t="s">
        <v>64</v>
      </c>
      <c r="B323" s="336" t="s">
        <v>141</v>
      </c>
      <c r="C323" s="334" t="s">
        <v>142</v>
      </c>
      <c r="D323" s="307">
        <v>0</v>
      </c>
      <c r="E323" s="323"/>
    </row>
    <row r="324" spans="1:5" ht="10.5" hidden="1">
      <c r="A324" s="335" t="s">
        <v>64</v>
      </c>
      <c r="B324" s="336" t="s">
        <v>143</v>
      </c>
      <c r="C324" s="334" t="s">
        <v>144</v>
      </c>
      <c r="E324" s="323"/>
    </row>
    <row r="325" spans="1:5" ht="10.5" hidden="1">
      <c r="A325" s="335"/>
      <c r="B325" s="336"/>
      <c r="C325" s="334"/>
      <c r="E325" s="323"/>
    </row>
    <row r="326" spans="1:5" ht="10.5" hidden="1">
      <c r="A326" s="328" t="s">
        <v>64</v>
      </c>
      <c r="B326" s="329" t="s">
        <v>145</v>
      </c>
      <c r="C326" s="340" t="s">
        <v>146</v>
      </c>
      <c r="D326" s="322">
        <f>SUM(D327:D328)</f>
        <v>0</v>
      </c>
      <c r="E326" s="323"/>
    </row>
    <row r="327" spans="1:5" ht="10.5" hidden="1">
      <c r="A327" s="335" t="s">
        <v>64</v>
      </c>
      <c r="B327" s="336" t="s">
        <v>151</v>
      </c>
      <c r="C327" s="334" t="s">
        <v>152</v>
      </c>
      <c r="D327" s="338">
        <v>0</v>
      </c>
      <c r="E327" s="323"/>
    </row>
    <row r="328" spans="1:5" ht="10.5" hidden="1">
      <c r="A328" s="335" t="s">
        <v>64</v>
      </c>
      <c r="B328" s="336" t="s">
        <v>155</v>
      </c>
      <c r="C328" s="334" t="s">
        <v>156</v>
      </c>
      <c r="D328" s="338">
        <v>0</v>
      </c>
      <c r="E328" s="323"/>
    </row>
    <row r="329" spans="1:5" ht="10.5" hidden="1">
      <c r="A329" s="335"/>
      <c r="B329" s="336"/>
      <c r="C329" s="334"/>
      <c r="D329" s="338"/>
      <c r="E329" s="323"/>
    </row>
    <row r="330" spans="1:5" ht="10.5" hidden="1">
      <c r="A330" s="335"/>
      <c r="B330" s="336"/>
      <c r="C330" s="334"/>
      <c r="D330" s="338"/>
      <c r="E330" s="323"/>
    </row>
    <row r="331" spans="1:5" ht="10.5" hidden="1">
      <c r="A331" s="339">
        <v>2</v>
      </c>
      <c r="B331" s="314">
        <v>5</v>
      </c>
      <c r="C331" s="315" t="s">
        <v>157</v>
      </c>
      <c r="D331" s="362"/>
      <c r="E331" s="317">
        <f>+D333</f>
        <v>0</v>
      </c>
    </row>
    <row r="332" spans="1:5" ht="11.4" hidden="1">
      <c r="B332" s="309"/>
      <c r="C332" s="361"/>
      <c r="D332" s="362"/>
      <c r="E332" s="363"/>
    </row>
    <row r="333" spans="1:5" ht="11.4" hidden="1">
      <c r="A333" s="328" t="s">
        <v>158</v>
      </c>
      <c r="B333" s="320" t="s">
        <v>159</v>
      </c>
      <c r="C333" s="330" t="s">
        <v>160</v>
      </c>
      <c r="D333" s="331">
        <f>+D334</f>
        <v>0</v>
      </c>
      <c r="E333" s="363"/>
    </row>
    <row r="334" spans="1:5" ht="11.4" hidden="1">
      <c r="A334" s="335" t="s">
        <v>158</v>
      </c>
      <c r="B334" s="305" t="s">
        <v>161</v>
      </c>
      <c r="C334" s="334" t="s">
        <v>162</v>
      </c>
      <c r="D334" s="307">
        <v>0</v>
      </c>
      <c r="E334" s="363"/>
    </row>
    <row r="335" spans="1:5" ht="10.5" hidden="1">
      <c r="A335" s="335"/>
      <c r="B335" s="336"/>
      <c r="C335" s="334"/>
      <c r="D335" s="338"/>
      <c r="E335" s="323"/>
    </row>
    <row r="336" spans="1:5" ht="10.5" hidden="1">
      <c r="A336" s="335"/>
      <c r="B336" s="336"/>
      <c r="C336" s="334"/>
      <c r="D336" s="338"/>
      <c r="E336" s="323"/>
    </row>
    <row r="337" spans="1:5" ht="10.5" hidden="1">
      <c r="B337" s="314" t="s">
        <v>515</v>
      </c>
      <c r="C337" s="315" t="s">
        <v>185</v>
      </c>
      <c r="D337" s="362"/>
      <c r="E337" s="317">
        <f>+D339</f>
        <v>0</v>
      </c>
    </row>
    <row r="338" spans="1:5" ht="11.4" hidden="1">
      <c r="B338" s="309"/>
      <c r="C338" s="361"/>
      <c r="D338" s="362"/>
      <c r="E338" s="363"/>
    </row>
    <row r="339" spans="1:5" ht="11.4" hidden="1">
      <c r="A339" s="335"/>
      <c r="B339" s="320" t="s">
        <v>516</v>
      </c>
      <c r="C339" s="330" t="s">
        <v>517</v>
      </c>
      <c r="D339" s="331">
        <f>+D340</f>
        <v>0</v>
      </c>
      <c r="E339" s="363"/>
    </row>
    <row r="340" spans="1:5" ht="11.4" hidden="1">
      <c r="A340" s="67" t="s">
        <v>184</v>
      </c>
      <c r="B340" s="305" t="s">
        <v>466</v>
      </c>
      <c r="C340" s="334" t="s">
        <v>467</v>
      </c>
      <c r="D340" s="307">
        <v>0</v>
      </c>
      <c r="E340" s="363"/>
    </row>
    <row r="341" spans="1:5" ht="11.4">
      <c r="B341" s="309"/>
      <c r="C341" s="341"/>
      <c r="D341" s="377"/>
      <c r="E341" s="363"/>
    </row>
    <row r="342" spans="1:5" ht="11.4">
      <c r="B342" s="309"/>
      <c r="C342" s="341"/>
      <c r="D342" s="377"/>
      <c r="E342" s="363"/>
    </row>
    <row r="343" spans="1:5" ht="11.4">
      <c r="B343" s="309"/>
      <c r="C343" s="310" t="s">
        <v>542</v>
      </c>
      <c r="D343" s="362"/>
      <c r="E343" s="363">
        <f>SUM(E273:E340)</f>
        <v>1280033.3333333333</v>
      </c>
    </row>
    <row r="344" spans="1:5" ht="11.4">
      <c r="B344" s="309"/>
      <c r="C344" s="310"/>
      <c r="D344" s="362"/>
      <c r="E344" s="363"/>
    </row>
    <row r="345" spans="1:5" ht="11.4">
      <c r="B345" s="309"/>
      <c r="C345" s="310"/>
      <c r="D345" s="362"/>
      <c r="E345" s="363"/>
    </row>
    <row r="346" spans="1:5" ht="11.4">
      <c r="B346" s="309"/>
      <c r="C346" s="310"/>
      <c r="D346" s="362"/>
      <c r="E346" s="363"/>
    </row>
    <row r="347" spans="1:5" ht="11.4">
      <c r="B347" s="309"/>
      <c r="C347" s="310"/>
      <c r="D347" s="362"/>
      <c r="E347" s="363"/>
    </row>
    <row r="348" spans="1:5" ht="11.4">
      <c r="B348" s="309"/>
      <c r="C348" s="310"/>
      <c r="D348" s="362"/>
      <c r="E348" s="363"/>
    </row>
    <row r="349" spans="1:5" ht="11.4" hidden="1">
      <c r="B349" s="365" t="s">
        <v>543</v>
      </c>
      <c r="C349" s="361"/>
      <c r="D349" s="366" t="s">
        <v>235</v>
      </c>
      <c r="E349" s="363"/>
    </row>
    <row r="350" spans="1:5" ht="11.4" hidden="1">
      <c r="B350" s="309"/>
      <c r="C350" s="361"/>
      <c r="D350" s="362"/>
      <c r="E350" s="363"/>
    </row>
    <row r="351" spans="1:5" ht="10.5" hidden="1">
      <c r="A351" s="313" t="s">
        <v>23</v>
      </c>
      <c r="B351" s="314" t="s">
        <v>24</v>
      </c>
      <c r="C351" s="315" t="s">
        <v>25</v>
      </c>
      <c r="D351" s="316"/>
      <c r="E351" s="317">
        <f>+D358+D364+D368+D353</f>
        <v>0</v>
      </c>
    </row>
    <row r="352" spans="1:5" ht="10.5" hidden="1">
      <c r="B352" s="314"/>
      <c r="C352" s="318"/>
      <c r="D352" s="316"/>
      <c r="E352" s="68"/>
    </row>
    <row r="353" spans="1:5" ht="10.5" hidden="1">
      <c r="A353" s="319" t="s">
        <v>26</v>
      </c>
      <c r="B353" s="320" t="s">
        <v>27</v>
      </c>
      <c r="C353" s="321" t="s">
        <v>28</v>
      </c>
      <c r="D353" s="322">
        <f>SUM(D354:D356)</f>
        <v>0</v>
      </c>
      <c r="E353" s="68"/>
    </row>
    <row r="354" spans="1:5" hidden="1">
      <c r="A354" s="324" t="s">
        <v>26</v>
      </c>
      <c r="B354" s="325" t="s">
        <v>29</v>
      </c>
      <c r="C354" s="316" t="s">
        <v>30</v>
      </c>
      <c r="D354" s="326">
        <v>0</v>
      </c>
      <c r="E354" s="68"/>
    </row>
    <row r="355" spans="1:5" hidden="1">
      <c r="A355" s="324" t="s">
        <v>26</v>
      </c>
      <c r="B355" s="325" t="s">
        <v>31</v>
      </c>
      <c r="C355" s="316" t="s">
        <v>32</v>
      </c>
      <c r="D355" s="326">
        <v>0</v>
      </c>
      <c r="E355" s="68"/>
    </row>
    <row r="356" spans="1:5" hidden="1">
      <c r="A356" s="324" t="s">
        <v>26</v>
      </c>
      <c r="B356" s="325" t="s">
        <v>37</v>
      </c>
      <c r="C356" s="316" t="s">
        <v>38</v>
      </c>
      <c r="D356" s="326">
        <v>0</v>
      </c>
      <c r="E356" s="68"/>
    </row>
    <row r="357" spans="1:5" ht="10.5" hidden="1">
      <c r="B357" s="314"/>
      <c r="C357" s="318"/>
      <c r="D357" s="316"/>
      <c r="E357" s="68"/>
    </row>
    <row r="358" spans="1:5" ht="10.5" hidden="1">
      <c r="A358" s="368" t="s">
        <v>26</v>
      </c>
      <c r="B358" s="329" t="s">
        <v>41</v>
      </c>
      <c r="C358" s="330" t="s">
        <v>42</v>
      </c>
      <c r="D358" s="351">
        <f>SUM(D359:D362)</f>
        <v>0</v>
      </c>
      <c r="E358" s="317"/>
    </row>
    <row r="359" spans="1:5" ht="10.5" hidden="1">
      <c r="A359" s="324" t="s">
        <v>26</v>
      </c>
      <c r="B359" s="325" t="s">
        <v>43</v>
      </c>
      <c r="C359" s="316" t="s">
        <v>539</v>
      </c>
      <c r="D359" s="69">
        <v>0</v>
      </c>
      <c r="E359" s="317"/>
    </row>
    <row r="360" spans="1:5" ht="10.5" hidden="1">
      <c r="A360" s="324" t="s">
        <v>26</v>
      </c>
      <c r="B360" s="325" t="s">
        <v>45</v>
      </c>
      <c r="C360" s="316" t="s">
        <v>46</v>
      </c>
      <c r="D360" s="69">
        <f>(+D353+D359+D361+D362)/12</f>
        <v>0</v>
      </c>
      <c r="E360" s="317"/>
    </row>
    <row r="361" spans="1:5" ht="10.5" hidden="1">
      <c r="A361" s="324" t="s">
        <v>26</v>
      </c>
      <c r="B361" s="325" t="s">
        <v>47</v>
      </c>
      <c r="C361" s="316" t="s">
        <v>48</v>
      </c>
      <c r="D361" s="69">
        <v>0</v>
      </c>
      <c r="E361" s="317"/>
    </row>
    <row r="362" spans="1:5" ht="10.5" hidden="1">
      <c r="A362" s="324" t="s">
        <v>26</v>
      </c>
      <c r="B362" s="325" t="s">
        <v>342</v>
      </c>
      <c r="C362" s="316" t="s">
        <v>343</v>
      </c>
      <c r="D362" s="69">
        <v>0</v>
      </c>
      <c r="E362" s="317"/>
    </row>
    <row r="363" spans="1:5" ht="10.5" hidden="1">
      <c r="A363" s="324"/>
      <c r="B363" s="325"/>
      <c r="C363" s="316"/>
      <c r="D363" s="69"/>
      <c r="E363" s="317"/>
    </row>
    <row r="364" spans="1:5" ht="21" hidden="1">
      <c r="A364" s="368" t="s">
        <v>49</v>
      </c>
      <c r="B364" s="329" t="s">
        <v>50</v>
      </c>
      <c r="C364" s="330" t="s">
        <v>51</v>
      </c>
      <c r="D364" s="351">
        <f>SUM(D365:D366)</f>
        <v>0</v>
      </c>
      <c r="E364" s="317"/>
    </row>
    <row r="365" spans="1:5" ht="20.399999999999999" hidden="1">
      <c r="A365" s="333" t="s">
        <v>49</v>
      </c>
      <c r="B365" s="305" t="s">
        <v>52</v>
      </c>
      <c r="C365" s="334" t="s">
        <v>262</v>
      </c>
      <c r="D365" s="69">
        <f>(+D353+D359+D361+D362)*9.25%</f>
        <v>0</v>
      </c>
      <c r="E365" s="317"/>
    </row>
    <row r="366" spans="1:5" ht="20.399999999999999" hidden="1">
      <c r="A366" s="333" t="s">
        <v>49</v>
      </c>
      <c r="B366" s="305" t="s">
        <v>54</v>
      </c>
      <c r="C366" s="334" t="s">
        <v>55</v>
      </c>
      <c r="D366" s="69">
        <f>(+D353+D359+D361+D362)*0.5%</f>
        <v>0</v>
      </c>
      <c r="E366" s="317"/>
    </row>
    <row r="367" spans="1:5" ht="10.5" hidden="1">
      <c r="D367" s="69"/>
      <c r="E367" s="317"/>
    </row>
    <row r="368" spans="1:5" ht="21" hidden="1">
      <c r="A368" s="368" t="s">
        <v>49</v>
      </c>
      <c r="B368" s="329" t="s">
        <v>56</v>
      </c>
      <c r="C368" s="330" t="s">
        <v>57</v>
      </c>
      <c r="D368" s="351">
        <f>SUM(D369:D371)</f>
        <v>0</v>
      </c>
      <c r="E368" s="317"/>
    </row>
    <row r="369" spans="1:5" ht="20.399999999999999" hidden="1">
      <c r="A369" s="333" t="s">
        <v>49</v>
      </c>
      <c r="B369" s="305" t="s">
        <v>58</v>
      </c>
      <c r="C369" s="334" t="s">
        <v>59</v>
      </c>
      <c r="D369" s="69">
        <f>(+D353+D359+D361+D362)*5.42%</f>
        <v>0</v>
      </c>
      <c r="E369" s="317"/>
    </row>
    <row r="370" spans="1:5" ht="20.399999999999999" hidden="1">
      <c r="A370" s="333" t="s">
        <v>49</v>
      </c>
      <c r="B370" s="305" t="s">
        <v>60</v>
      </c>
      <c r="C370" s="334" t="s">
        <v>263</v>
      </c>
      <c r="D370" s="69">
        <f>(+D353+D359+D361+D362)*3%</f>
        <v>0</v>
      </c>
      <c r="E370" s="317"/>
    </row>
    <row r="371" spans="1:5" ht="10.5" hidden="1">
      <c r="A371" s="333" t="s">
        <v>49</v>
      </c>
      <c r="B371" s="305" t="s">
        <v>62</v>
      </c>
      <c r="C371" s="306" t="s">
        <v>63</v>
      </c>
      <c r="D371" s="69">
        <f>(+D353+D359+D361+D362)*1.5%</f>
        <v>0</v>
      </c>
      <c r="E371" s="317"/>
    </row>
    <row r="372" spans="1:5" ht="10.5" hidden="1">
      <c r="A372" s="324"/>
      <c r="B372" s="325"/>
      <c r="C372" s="316"/>
      <c r="D372" s="69"/>
      <c r="E372" s="317"/>
    </row>
    <row r="373" spans="1:5" ht="10.5" hidden="1">
      <c r="A373" s="324"/>
      <c r="B373" s="325"/>
      <c r="C373" s="316"/>
      <c r="D373" s="69"/>
      <c r="E373" s="317"/>
    </row>
    <row r="374" spans="1:5" ht="10.5" hidden="1">
      <c r="A374" s="324"/>
      <c r="B374" s="325"/>
      <c r="C374" s="316"/>
      <c r="D374" s="69"/>
      <c r="E374" s="317"/>
    </row>
    <row r="375" spans="1:5" ht="10.5" hidden="1">
      <c r="A375" s="313" t="s">
        <v>64</v>
      </c>
      <c r="B375" s="314">
        <v>1</v>
      </c>
      <c r="C375" s="315" t="s">
        <v>65</v>
      </c>
      <c r="D375" s="316"/>
      <c r="E375" s="317">
        <f>+D377</f>
        <v>0</v>
      </c>
    </row>
    <row r="376" spans="1:5" ht="10.5" hidden="1">
      <c r="B376" s="314"/>
      <c r="C376" s="318"/>
      <c r="D376" s="316"/>
      <c r="E376" s="68"/>
    </row>
    <row r="377" spans="1:5" ht="10.5" hidden="1">
      <c r="A377" s="319" t="s">
        <v>64</v>
      </c>
      <c r="B377" s="320" t="s">
        <v>89</v>
      </c>
      <c r="C377" s="321" t="s">
        <v>90</v>
      </c>
      <c r="D377" s="322">
        <f>+D378</f>
        <v>0</v>
      </c>
      <c r="E377" s="68"/>
    </row>
    <row r="378" spans="1:5" hidden="1">
      <c r="A378" s="324" t="s">
        <v>64</v>
      </c>
      <c r="B378" s="325" t="s">
        <v>95</v>
      </c>
      <c r="C378" s="316" t="s">
        <v>96</v>
      </c>
      <c r="D378" s="326">
        <v>0</v>
      </c>
      <c r="E378" s="68"/>
    </row>
    <row r="379" spans="1:5" ht="10.5" hidden="1">
      <c r="A379" s="324"/>
      <c r="B379" s="325"/>
      <c r="C379" s="316"/>
      <c r="D379" s="69"/>
      <c r="E379" s="317"/>
    </row>
    <row r="380" spans="1:5" ht="10.5" hidden="1">
      <c r="A380" s="324"/>
      <c r="B380" s="325"/>
      <c r="C380" s="316"/>
      <c r="D380" s="69"/>
      <c r="E380" s="317"/>
    </row>
    <row r="381" spans="1:5" ht="10.5" hidden="1">
      <c r="A381" s="313">
        <v>2</v>
      </c>
      <c r="B381" s="314">
        <v>5</v>
      </c>
      <c r="C381" s="315" t="s">
        <v>157</v>
      </c>
      <c r="D381" s="69"/>
      <c r="E381" s="317">
        <f>+D383</f>
        <v>0</v>
      </c>
    </row>
    <row r="382" spans="1:5" ht="10.5" hidden="1">
      <c r="A382" s="324"/>
      <c r="B382" s="325"/>
      <c r="C382" s="316"/>
      <c r="D382" s="69"/>
      <c r="E382" s="317"/>
    </row>
    <row r="383" spans="1:5" ht="10.5" hidden="1">
      <c r="A383" s="319" t="s">
        <v>158</v>
      </c>
      <c r="B383" s="320" t="s">
        <v>159</v>
      </c>
      <c r="C383" s="321" t="s">
        <v>160</v>
      </c>
      <c r="D383" s="322">
        <f>+D384</f>
        <v>0</v>
      </c>
      <c r="E383" s="317"/>
    </row>
    <row r="384" spans="1:5" ht="10.5" hidden="1">
      <c r="A384" s="324" t="s">
        <v>158</v>
      </c>
      <c r="B384" s="325" t="s">
        <v>165</v>
      </c>
      <c r="C384" s="316" t="s">
        <v>166</v>
      </c>
      <c r="D384" s="326">
        <v>0</v>
      </c>
      <c r="E384" s="317"/>
    </row>
    <row r="385" spans="1:5" ht="10.5" hidden="1">
      <c r="A385" s="324"/>
      <c r="B385" s="325"/>
      <c r="C385" s="316"/>
      <c r="D385" s="69"/>
      <c r="E385" s="317"/>
    </row>
    <row r="386" spans="1:5" ht="11.4" hidden="1">
      <c r="B386" s="309"/>
      <c r="C386" s="310" t="s">
        <v>544</v>
      </c>
      <c r="D386" s="362"/>
      <c r="E386" s="363">
        <f>SUM(E350:E384)</f>
        <v>0</v>
      </c>
    </row>
    <row r="387" spans="1:5" ht="11.4" hidden="1">
      <c r="B387" s="309"/>
      <c r="C387" s="310"/>
      <c r="D387" s="362"/>
      <c r="E387" s="363"/>
    </row>
    <row r="388" spans="1:5" ht="11.4" hidden="1">
      <c r="B388" s="309"/>
      <c r="C388" s="310"/>
      <c r="D388" s="362"/>
      <c r="E388" s="363"/>
    </row>
    <row r="389" spans="1:5" ht="11.4" hidden="1">
      <c r="B389" s="309"/>
      <c r="C389" s="310"/>
      <c r="D389" s="362"/>
      <c r="E389" s="363"/>
    </row>
    <row r="390" spans="1:5" ht="11.4" hidden="1">
      <c r="B390" s="309"/>
      <c r="C390" s="310"/>
      <c r="D390" s="362"/>
      <c r="E390" s="363"/>
    </row>
    <row r="391" spans="1:5" ht="11.4" hidden="1">
      <c r="B391" s="309"/>
      <c r="C391" s="310"/>
      <c r="D391" s="362"/>
      <c r="E391" s="363"/>
    </row>
    <row r="392" spans="1:5" ht="14.4" customHeight="1">
      <c r="B392" s="365" t="s">
        <v>545</v>
      </c>
      <c r="C392" s="68"/>
      <c r="E392" s="363"/>
    </row>
    <row r="393" spans="1:5">
      <c r="C393" s="367"/>
      <c r="E393" s="68"/>
    </row>
    <row r="394" spans="1:5" ht="10.5">
      <c r="A394" s="313" t="s">
        <v>23</v>
      </c>
      <c r="B394" s="314" t="s">
        <v>24</v>
      </c>
      <c r="C394" s="315" t="s">
        <v>25</v>
      </c>
      <c r="D394" s="316"/>
      <c r="E394" s="317">
        <f>+D396+D403+D410+D414+D400</f>
        <v>1280033.3333333333</v>
      </c>
    </row>
    <row r="395" spans="1:5" ht="10.5">
      <c r="B395" s="314"/>
      <c r="C395" s="318"/>
      <c r="D395" s="316"/>
      <c r="E395" s="68"/>
    </row>
    <row r="396" spans="1:5" ht="10.5" hidden="1">
      <c r="A396" s="319" t="s">
        <v>26</v>
      </c>
      <c r="B396" s="355" t="s">
        <v>27</v>
      </c>
      <c r="C396" s="356" t="s">
        <v>28</v>
      </c>
      <c r="D396" s="322">
        <f>+D397+D398</f>
        <v>0</v>
      </c>
      <c r="E396" s="68"/>
    </row>
    <row r="397" spans="1:5" hidden="1">
      <c r="A397" s="335" t="s">
        <v>26</v>
      </c>
      <c r="B397" s="336" t="s">
        <v>29</v>
      </c>
      <c r="C397" s="316" t="s">
        <v>30</v>
      </c>
      <c r="D397" s="326">
        <f>D486+D517</f>
        <v>0</v>
      </c>
      <c r="E397" s="68"/>
    </row>
    <row r="398" spans="1:5" hidden="1">
      <c r="A398" s="335" t="s">
        <v>26</v>
      </c>
      <c r="B398" s="336" t="s">
        <v>31</v>
      </c>
      <c r="C398" s="316" t="s">
        <v>32</v>
      </c>
      <c r="D398" s="326">
        <f>+D487</f>
        <v>0</v>
      </c>
      <c r="E398" s="68"/>
    </row>
    <row r="399" spans="1:5" ht="10.5" hidden="1">
      <c r="B399" s="314"/>
      <c r="C399" s="318"/>
      <c r="D399" s="316"/>
      <c r="E399" s="68"/>
    </row>
    <row r="400" spans="1:5" ht="10.5" hidden="1">
      <c r="A400" s="368" t="s">
        <v>26</v>
      </c>
      <c r="B400" s="329" t="s">
        <v>35</v>
      </c>
      <c r="C400" s="330" t="s">
        <v>36</v>
      </c>
      <c r="D400" s="351">
        <f>+D401</f>
        <v>0</v>
      </c>
      <c r="E400" s="68"/>
    </row>
    <row r="401" spans="1:5" hidden="1">
      <c r="A401" s="324" t="s">
        <v>26</v>
      </c>
      <c r="B401" s="325" t="s">
        <v>37</v>
      </c>
      <c r="C401" s="316" t="s">
        <v>38</v>
      </c>
      <c r="D401" s="326">
        <f>+D488+D538</f>
        <v>0</v>
      </c>
      <c r="E401" s="68"/>
    </row>
    <row r="402" spans="1:5" ht="10.5" hidden="1">
      <c r="B402" s="314"/>
      <c r="C402" s="318"/>
      <c r="D402" s="316"/>
      <c r="E402" s="68"/>
    </row>
    <row r="403" spans="1:5" ht="10.5">
      <c r="A403" s="368" t="s">
        <v>26</v>
      </c>
      <c r="B403" s="329" t="s">
        <v>41</v>
      </c>
      <c r="C403" s="330" t="s">
        <v>42</v>
      </c>
      <c r="D403" s="351">
        <f>SUM(D404:D408)</f>
        <v>1083333.3333333333</v>
      </c>
      <c r="E403" s="68"/>
    </row>
    <row r="404" spans="1:5" hidden="1">
      <c r="A404" s="324" t="s">
        <v>26</v>
      </c>
      <c r="B404" s="325" t="s">
        <v>43</v>
      </c>
      <c r="C404" s="316" t="s">
        <v>534</v>
      </c>
      <c r="D404" s="69">
        <f>+D489+D518+D539</f>
        <v>0</v>
      </c>
      <c r="E404" s="68"/>
    </row>
    <row r="405" spans="1:5" ht="10.5" hidden="1">
      <c r="A405" s="335" t="s">
        <v>26</v>
      </c>
      <c r="B405" s="305" t="s">
        <v>227</v>
      </c>
      <c r="C405" s="306" t="s">
        <v>228</v>
      </c>
      <c r="D405" s="69">
        <f>+D490+D519+D540</f>
        <v>0</v>
      </c>
      <c r="E405" s="317"/>
    </row>
    <row r="406" spans="1:5" ht="10.5">
      <c r="A406" s="324" t="s">
        <v>26</v>
      </c>
      <c r="B406" s="325" t="s">
        <v>45</v>
      </c>
      <c r="C406" s="316" t="s">
        <v>46</v>
      </c>
      <c r="D406" s="69">
        <f>D491+D520+D541</f>
        <v>83333.333333333328</v>
      </c>
      <c r="E406" s="317"/>
    </row>
    <row r="407" spans="1:5" ht="10.5">
      <c r="A407" s="324" t="s">
        <v>26</v>
      </c>
      <c r="B407" s="325" t="s">
        <v>47</v>
      </c>
      <c r="C407" s="316" t="s">
        <v>48</v>
      </c>
      <c r="D407" s="69">
        <f>+D492+D521+D542</f>
        <v>1000000</v>
      </c>
      <c r="E407" s="317"/>
    </row>
    <row r="408" spans="1:5" ht="10.5" hidden="1">
      <c r="A408" s="67" t="s">
        <v>26</v>
      </c>
      <c r="B408" s="305" t="s">
        <v>342</v>
      </c>
      <c r="C408" s="306" t="s">
        <v>343</v>
      </c>
      <c r="D408" s="69">
        <f>D493+D522+D543</f>
        <v>0</v>
      </c>
      <c r="E408" s="317"/>
    </row>
    <row r="409" spans="1:5" ht="10.5">
      <c r="B409" s="325"/>
      <c r="C409" s="341"/>
      <c r="D409" s="69"/>
      <c r="E409" s="317"/>
    </row>
    <row r="410" spans="1:5" ht="21">
      <c r="A410" s="368" t="s">
        <v>49</v>
      </c>
      <c r="B410" s="329" t="s">
        <v>50</v>
      </c>
      <c r="C410" s="330" t="s">
        <v>51</v>
      </c>
      <c r="D410" s="351">
        <f>SUM(D411:D412)</f>
        <v>97500</v>
      </c>
      <c r="E410" s="317"/>
    </row>
    <row r="411" spans="1:5" ht="20.399999999999999">
      <c r="A411" s="333" t="s">
        <v>49</v>
      </c>
      <c r="B411" s="305" t="s">
        <v>52</v>
      </c>
      <c r="C411" s="334" t="s">
        <v>262</v>
      </c>
      <c r="D411" s="69">
        <f>+D494+D523+D544</f>
        <v>92500</v>
      </c>
      <c r="E411" s="317"/>
    </row>
    <row r="412" spans="1:5" ht="20.399999999999999">
      <c r="A412" s="333" t="s">
        <v>49</v>
      </c>
      <c r="B412" s="305" t="s">
        <v>54</v>
      </c>
      <c r="C412" s="334" t="s">
        <v>55</v>
      </c>
      <c r="D412" s="69">
        <f>+D495+D524+D545</f>
        <v>5000</v>
      </c>
      <c r="E412" s="317"/>
    </row>
    <row r="413" spans="1:5" ht="10.5">
      <c r="D413" s="69"/>
      <c r="E413" s="317"/>
    </row>
    <row r="414" spans="1:5" ht="21">
      <c r="A414" s="368" t="s">
        <v>49</v>
      </c>
      <c r="B414" s="329" t="s">
        <v>56</v>
      </c>
      <c r="C414" s="330" t="s">
        <v>57</v>
      </c>
      <c r="D414" s="351">
        <f>SUM(D415:D417)</f>
        <v>99200</v>
      </c>
      <c r="E414" s="317"/>
    </row>
    <row r="415" spans="1:5" ht="20.399999999999999">
      <c r="A415" s="333" t="s">
        <v>49</v>
      </c>
      <c r="B415" s="305" t="s">
        <v>58</v>
      </c>
      <c r="C415" s="334" t="s">
        <v>59</v>
      </c>
      <c r="D415" s="69">
        <f>+D496+D525+D546</f>
        <v>54200</v>
      </c>
      <c r="E415" s="317"/>
    </row>
    <row r="416" spans="1:5" ht="20.399999999999999">
      <c r="A416" s="333" t="s">
        <v>49</v>
      </c>
      <c r="B416" s="305" t="s">
        <v>60</v>
      </c>
      <c r="C416" s="334" t="s">
        <v>263</v>
      </c>
      <c r="D416" s="69">
        <f>+D497+D526+D547</f>
        <v>30000</v>
      </c>
      <c r="E416" s="317"/>
    </row>
    <row r="417" spans="1:5" ht="10.5">
      <c r="A417" s="333" t="s">
        <v>49</v>
      </c>
      <c r="B417" s="305" t="s">
        <v>62</v>
      </c>
      <c r="C417" s="306" t="s">
        <v>63</v>
      </c>
      <c r="D417" s="69">
        <f>+D498+D527+D548</f>
        <v>15000</v>
      </c>
      <c r="E417" s="317"/>
    </row>
    <row r="418" spans="1:5" ht="10.5" hidden="1">
      <c r="B418" s="325"/>
      <c r="C418" s="341"/>
      <c r="D418" s="69"/>
      <c r="E418" s="317"/>
    </row>
    <row r="419" spans="1:5" ht="10.5" hidden="1">
      <c r="B419" s="325"/>
      <c r="C419" s="341"/>
      <c r="D419" s="69"/>
      <c r="E419" s="317"/>
    </row>
    <row r="420" spans="1:5" ht="10.5" hidden="1">
      <c r="A420" s="339" t="s">
        <v>64</v>
      </c>
      <c r="B420" s="314" t="s">
        <v>205</v>
      </c>
      <c r="C420" s="315" t="s">
        <v>65</v>
      </c>
      <c r="D420" s="338"/>
      <c r="E420" s="317">
        <f>+D422+D425+D435+D430</f>
        <v>0</v>
      </c>
    </row>
    <row r="421" spans="1:5" ht="10.5" hidden="1">
      <c r="A421" s="335"/>
      <c r="B421" s="336"/>
      <c r="C421" s="337"/>
      <c r="D421" s="338"/>
      <c r="E421" s="323"/>
    </row>
    <row r="422" spans="1:5" ht="10.5" hidden="1">
      <c r="A422" s="328" t="s">
        <v>64</v>
      </c>
      <c r="B422" s="329" t="s">
        <v>72</v>
      </c>
      <c r="C422" s="340" t="s">
        <v>336</v>
      </c>
      <c r="D422" s="322">
        <f>+D423</f>
        <v>0</v>
      </c>
      <c r="E422" s="323"/>
    </row>
    <row r="423" spans="1:5" ht="10.5" hidden="1">
      <c r="A423" s="335" t="s">
        <v>64</v>
      </c>
      <c r="B423" s="336" t="s">
        <v>74</v>
      </c>
      <c r="C423" s="334" t="s">
        <v>75</v>
      </c>
      <c r="D423" s="338">
        <f>+D499</f>
        <v>0</v>
      </c>
      <c r="E423" s="323"/>
    </row>
    <row r="424" spans="1:5" ht="10.5" hidden="1">
      <c r="A424" s="335"/>
      <c r="B424" s="336"/>
      <c r="C424" s="334"/>
      <c r="D424" s="338"/>
      <c r="E424" s="323"/>
    </row>
    <row r="425" spans="1:5" ht="10.5" hidden="1">
      <c r="A425" s="328" t="s">
        <v>64</v>
      </c>
      <c r="B425" s="329" t="s">
        <v>89</v>
      </c>
      <c r="C425" s="340" t="s">
        <v>90</v>
      </c>
      <c r="D425" s="322">
        <f>SUM(D426:D428)</f>
        <v>0</v>
      </c>
      <c r="E425" s="317"/>
    </row>
    <row r="426" spans="1:5" ht="10.5" hidden="1">
      <c r="A426" s="67" t="s">
        <v>64</v>
      </c>
      <c r="B426" s="325" t="s">
        <v>207</v>
      </c>
      <c r="C426" s="316" t="s">
        <v>216</v>
      </c>
      <c r="D426" s="326">
        <f>+D500</f>
        <v>0</v>
      </c>
      <c r="E426" s="317"/>
    </row>
    <row r="427" spans="1:5" ht="10.5" hidden="1">
      <c r="A427" s="67" t="s">
        <v>64</v>
      </c>
      <c r="B427" s="325" t="s">
        <v>95</v>
      </c>
      <c r="C427" s="316" t="s">
        <v>96</v>
      </c>
      <c r="D427" s="326">
        <f>+D501</f>
        <v>0</v>
      </c>
      <c r="E427" s="317"/>
    </row>
    <row r="428" spans="1:5" ht="10.5" hidden="1">
      <c r="A428" s="67" t="s">
        <v>64</v>
      </c>
      <c r="B428" s="325" t="s">
        <v>97</v>
      </c>
      <c r="C428" s="316" t="s">
        <v>98</v>
      </c>
      <c r="D428" s="326">
        <f>+D502</f>
        <v>0</v>
      </c>
      <c r="E428" s="317"/>
    </row>
    <row r="429" spans="1:5" ht="10.5" hidden="1">
      <c r="B429" s="325"/>
      <c r="C429" s="316"/>
      <c r="D429" s="326"/>
      <c r="E429" s="317"/>
    </row>
    <row r="430" spans="1:5" ht="10.5" hidden="1">
      <c r="A430" s="328" t="s">
        <v>64</v>
      </c>
      <c r="B430" s="329" t="s">
        <v>251</v>
      </c>
      <c r="C430" s="330" t="s">
        <v>103</v>
      </c>
      <c r="D430" s="351">
        <f>SUM(D431:D433)</f>
        <v>0</v>
      </c>
      <c r="E430" s="317"/>
    </row>
    <row r="431" spans="1:5" ht="10.5" hidden="1">
      <c r="A431" s="67" t="s">
        <v>64</v>
      </c>
      <c r="B431" s="378" t="s">
        <v>252</v>
      </c>
      <c r="C431" s="192" t="s">
        <v>253</v>
      </c>
      <c r="D431" s="326">
        <f>+D503+D528</f>
        <v>0</v>
      </c>
      <c r="E431" s="317"/>
    </row>
    <row r="432" spans="1:5" ht="10.5" hidden="1">
      <c r="A432" s="67" t="s">
        <v>64</v>
      </c>
      <c r="B432" s="378" t="s">
        <v>108</v>
      </c>
      <c r="C432" s="192" t="s">
        <v>109</v>
      </c>
      <c r="D432" s="326">
        <f>+D549</f>
        <v>0</v>
      </c>
      <c r="E432" s="317"/>
    </row>
    <row r="433" spans="1:5" ht="10.5" hidden="1">
      <c r="A433" s="67" t="s">
        <v>64</v>
      </c>
      <c r="B433" s="378" t="s">
        <v>114</v>
      </c>
      <c r="C433" s="192" t="s">
        <v>115</v>
      </c>
      <c r="D433" s="326">
        <f>+D550</f>
        <v>0</v>
      </c>
      <c r="E433" s="317"/>
    </row>
    <row r="434" spans="1:5" ht="10.5" hidden="1">
      <c r="B434" s="325"/>
      <c r="C434" s="316"/>
      <c r="D434" s="326"/>
      <c r="E434" s="317"/>
    </row>
    <row r="435" spans="1:5" ht="10.5" hidden="1">
      <c r="A435" s="328" t="s">
        <v>64</v>
      </c>
      <c r="B435" s="329" t="s">
        <v>118</v>
      </c>
      <c r="C435" s="340" t="s">
        <v>119</v>
      </c>
      <c r="D435" s="322">
        <f>+D436</f>
        <v>0</v>
      </c>
      <c r="E435" s="317"/>
    </row>
    <row r="436" spans="1:5" ht="10.5" hidden="1">
      <c r="A436" s="67" t="s">
        <v>64</v>
      </c>
      <c r="B436" s="325" t="s">
        <v>546</v>
      </c>
      <c r="C436" s="316" t="s">
        <v>547</v>
      </c>
      <c r="D436" s="326">
        <f>+D504</f>
        <v>0</v>
      </c>
      <c r="E436" s="317"/>
    </row>
    <row r="437" spans="1:5" ht="10.5" hidden="1">
      <c r="B437" s="325"/>
      <c r="C437" s="316"/>
      <c r="D437" s="326"/>
      <c r="E437" s="317"/>
    </row>
    <row r="438" spans="1:5" ht="10.5" hidden="1">
      <c r="B438" s="325"/>
      <c r="C438" s="316"/>
      <c r="D438" s="326"/>
      <c r="E438" s="317"/>
    </row>
    <row r="439" spans="1:5" ht="10.5" hidden="1">
      <c r="A439" s="339" t="s">
        <v>64</v>
      </c>
      <c r="B439" s="314">
        <v>2</v>
      </c>
      <c r="C439" s="315" t="s">
        <v>122</v>
      </c>
      <c r="D439" s="338"/>
      <c r="E439" s="317">
        <f>+D453+D441+D457+D446</f>
        <v>0</v>
      </c>
    </row>
    <row r="440" spans="1:5" ht="10.5" hidden="1">
      <c r="A440" s="335"/>
      <c r="B440" s="336"/>
      <c r="C440" s="337"/>
      <c r="D440" s="338"/>
      <c r="E440" s="323"/>
    </row>
    <row r="441" spans="1:5" ht="10.5" hidden="1">
      <c r="A441" s="328" t="s">
        <v>64</v>
      </c>
      <c r="B441" s="329" t="s">
        <v>123</v>
      </c>
      <c r="C441" s="330" t="s">
        <v>124</v>
      </c>
      <c r="D441" s="351">
        <f>SUM(D442:D443)</f>
        <v>0</v>
      </c>
      <c r="E441" s="323"/>
    </row>
    <row r="442" spans="1:5" ht="10.5" hidden="1">
      <c r="A442" s="67" t="s">
        <v>64</v>
      </c>
      <c r="B442" s="348" t="s">
        <v>125</v>
      </c>
      <c r="C442" s="306" t="s">
        <v>126</v>
      </c>
      <c r="D442" s="307">
        <f>+D505</f>
        <v>0</v>
      </c>
      <c r="E442" s="323"/>
    </row>
    <row r="443" spans="1:5" ht="10.5" hidden="1">
      <c r="A443" s="335" t="s">
        <v>64</v>
      </c>
      <c r="B443" s="336" t="s">
        <v>218</v>
      </c>
      <c r="C443" s="337" t="s">
        <v>219</v>
      </c>
      <c r="D443" s="338">
        <f>+D551</f>
        <v>0</v>
      </c>
      <c r="E443" s="323"/>
    </row>
    <row r="444" spans="1:5" ht="10.5" hidden="1">
      <c r="A444" s="335"/>
      <c r="B444" s="336"/>
      <c r="C444" s="337"/>
      <c r="D444" s="338"/>
      <c r="E444" s="323"/>
    </row>
    <row r="445" spans="1:5" ht="10.5" hidden="1">
      <c r="A445" s="335"/>
      <c r="B445" s="336"/>
      <c r="C445" s="337"/>
      <c r="D445" s="338"/>
      <c r="E445" s="323"/>
    </row>
    <row r="446" spans="1:5" ht="21" hidden="1">
      <c r="A446" s="328" t="s">
        <v>64</v>
      </c>
      <c r="B446" s="329" t="s">
        <v>131</v>
      </c>
      <c r="C446" s="330" t="s">
        <v>132</v>
      </c>
      <c r="D446" s="351">
        <f>SUM(D447:D451)</f>
        <v>0</v>
      </c>
      <c r="E446" s="323"/>
    </row>
    <row r="447" spans="1:5" ht="10.5" hidden="1">
      <c r="A447" s="335" t="s">
        <v>64</v>
      </c>
      <c r="B447" s="336" t="s">
        <v>133</v>
      </c>
      <c r="C447" s="337" t="s">
        <v>134</v>
      </c>
      <c r="D447" s="338">
        <f>+D552</f>
        <v>0</v>
      </c>
      <c r="E447" s="323"/>
    </row>
    <row r="448" spans="1:5" ht="10.5" hidden="1">
      <c r="A448" s="335" t="s">
        <v>64</v>
      </c>
      <c r="B448" s="336" t="s">
        <v>135</v>
      </c>
      <c r="C448" s="337" t="s">
        <v>136</v>
      </c>
      <c r="D448" s="338">
        <f>+D506+D529+D553</f>
        <v>0</v>
      </c>
      <c r="E448" s="323"/>
    </row>
    <row r="449" spans="1:5" ht="10.5" hidden="1">
      <c r="A449" s="335" t="s">
        <v>64</v>
      </c>
      <c r="B449" s="336" t="s">
        <v>254</v>
      </c>
      <c r="C449" s="337" t="s">
        <v>255</v>
      </c>
      <c r="D449" s="338">
        <f>+D507+D554</f>
        <v>0</v>
      </c>
      <c r="E449" s="323"/>
    </row>
    <row r="450" spans="1:5" ht="10.5" hidden="1">
      <c r="A450" s="335" t="s">
        <v>64</v>
      </c>
      <c r="B450" s="336" t="s">
        <v>240</v>
      </c>
      <c r="C450" s="337" t="s">
        <v>241</v>
      </c>
      <c r="D450" s="338">
        <f>+D555</f>
        <v>0</v>
      </c>
      <c r="E450" s="323"/>
    </row>
    <row r="451" spans="1:5" ht="20.7" hidden="1">
      <c r="A451" s="335" t="s">
        <v>64</v>
      </c>
      <c r="B451" s="336" t="s">
        <v>256</v>
      </c>
      <c r="C451" s="337" t="s">
        <v>270</v>
      </c>
      <c r="D451" s="338">
        <f>+D556</f>
        <v>0</v>
      </c>
      <c r="E451" s="323"/>
    </row>
    <row r="452" spans="1:5" ht="10.5" hidden="1">
      <c r="A452" s="335"/>
      <c r="B452" s="336"/>
      <c r="C452" s="337"/>
      <c r="D452" s="338"/>
      <c r="E452" s="323"/>
    </row>
    <row r="453" spans="1:5" ht="10.5" hidden="1">
      <c r="A453" s="328" t="s">
        <v>64</v>
      </c>
      <c r="B453" s="329" t="s">
        <v>139</v>
      </c>
      <c r="C453" s="340" t="s">
        <v>140</v>
      </c>
      <c r="D453" s="322">
        <f>SUM(D454:D455)</f>
        <v>0</v>
      </c>
      <c r="E453" s="323"/>
    </row>
    <row r="454" spans="1:5" ht="10.5" hidden="1">
      <c r="A454" s="335" t="s">
        <v>64</v>
      </c>
      <c r="B454" s="336" t="s">
        <v>141</v>
      </c>
      <c r="C454" s="334" t="s">
        <v>142</v>
      </c>
      <c r="D454" s="338">
        <f>+D530+D557</f>
        <v>0</v>
      </c>
      <c r="E454" s="323"/>
    </row>
    <row r="455" spans="1:5" ht="10.5" hidden="1">
      <c r="A455" s="335" t="s">
        <v>64</v>
      </c>
      <c r="B455" s="336" t="s">
        <v>143</v>
      </c>
      <c r="C455" s="334" t="s">
        <v>144</v>
      </c>
      <c r="D455" s="338">
        <f>+D508</f>
        <v>0</v>
      </c>
      <c r="E455" s="323"/>
    </row>
    <row r="456" spans="1:5" ht="10.5" hidden="1">
      <c r="A456" s="335"/>
      <c r="B456" s="336"/>
      <c r="C456" s="334"/>
      <c r="D456" s="338"/>
      <c r="E456" s="323"/>
    </row>
    <row r="457" spans="1:5" ht="10.5" hidden="1">
      <c r="A457" s="328" t="s">
        <v>64</v>
      </c>
      <c r="B457" s="329" t="s">
        <v>145</v>
      </c>
      <c r="C457" s="330" t="s">
        <v>146</v>
      </c>
      <c r="D457" s="322">
        <f>SUM(D458:D459)</f>
        <v>0</v>
      </c>
      <c r="E457" s="323"/>
    </row>
    <row r="458" spans="1:5" ht="10.5" hidden="1">
      <c r="A458" s="335" t="s">
        <v>64</v>
      </c>
      <c r="B458" s="336" t="s">
        <v>151</v>
      </c>
      <c r="C458" s="334" t="s">
        <v>152</v>
      </c>
      <c r="D458" s="338">
        <f>+D558</f>
        <v>0</v>
      </c>
      <c r="E458" s="323"/>
    </row>
    <row r="459" spans="1:5" ht="10.5" hidden="1">
      <c r="A459" s="335" t="s">
        <v>64</v>
      </c>
      <c r="B459" s="336" t="s">
        <v>291</v>
      </c>
      <c r="C459" s="334" t="s">
        <v>315</v>
      </c>
      <c r="D459" s="338">
        <f>+D559</f>
        <v>0</v>
      </c>
      <c r="E459" s="323"/>
    </row>
    <row r="460" spans="1:5" ht="10.5" hidden="1">
      <c r="B460" s="325"/>
      <c r="C460" s="316"/>
      <c r="D460" s="326"/>
      <c r="E460" s="317"/>
    </row>
    <row r="461" spans="1:5" ht="10.5" hidden="1">
      <c r="B461" s="325"/>
      <c r="C461" s="316"/>
      <c r="D461" s="326"/>
      <c r="E461" s="317"/>
    </row>
    <row r="462" spans="1:5" ht="10.5" hidden="1">
      <c r="A462" s="339" t="s">
        <v>548</v>
      </c>
      <c r="B462" s="314">
        <v>3</v>
      </c>
      <c r="C462" s="315" t="s">
        <v>549</v>
      </c>
      <c r="D462" s="326"/>
      <c r="E462" s="317">
        <f>+D464</f>
        <v>0</v>
      </c>
    </row>
    <row r="463" spans="1:5" ht="10.5" hidden="1">
      <c r="B463" s="325"/>
      <c r="C463" s="316"/>
      <c r="D463" s="326"/>
      <c r="E463" s="317"/>
    </row>
    <row r="464" spans="1:5" ht="10.5" hidden="1">
      <c r="A464" s="328" t="s">
        <v>548</v>
      </c>
      <c r="B464" s="329">
        <v>3.02</v>
      </c>
      <c r="C464" s="340" t="s">
        <v>550</v>
      </c>
      <c r="D464" s="322">
        <f>+D465</f>
        <v>0</v>
      </c>
      <c r="E464" s="317"/>
    </row>
    <row r="465" spans="1:5" ht="20.399999999999999" hidden="1">
      <c r="A465" s="335" t="s">
        <v>548</v>
      </c>
      <c r="B465" s="305" t="s">
        <v>551</v>
      </c>
      <c r="C465" s="334" t="s">
        <v>552</v>
      </c>
      <c r="D465" s="326">
        <f>+D509</f>
        <v>0</v>
      </c>
      <c r="E465" s="317"/>
    </row>
    <row r="466" spans="1:5" ht="10.5" hidden="1">
      <c r="A466" s="335"/>
      <c r="B466" s="336"/>
      <c r="C466" s="334"/>
      <c r="D466" s="326"/>
      <c r="E466" s="317"/>
    </row>
    <row r="467" spans="1:5" ht="10.5" hidden="1">
      <c r="B467" s="325"/>
      <c r="C467" s="316"/>
      <c r="D467" s="326"/>
      <c r="E467" s="317"/>
    </row>
    <row r="468" spans="1:5" ht="10.5" hidden="1">
      <c r="A468" s="349">
        <v>2</v>
      </c>
      <c r="B468" s="343">
        <v>5</v>
      </c>
      <c r="C468" s="344" t="s">
        <v>157</v>
      </c>
      <c r="D468" s="350"/>
      <c r="E468" s="350">
        <f>+D470+D477</f>
        <v>0</v>
      </c>
    </row>
    <row r="469" spans="1:5" ht="10.5" hidden="1">
      <c r="A469" s="328"/>
      <c r="B469" s="329"/>
      <c r="C469" s="330"/>
      <c r="D469" s="326"/>
      <c r="E469" s="327"/>
    </row>
    <row r="470" spans="1:5" ht="10.5" hidden="1">
      <c r="A470" s="328" t="s">
        <v>158</v>
      </c>
      <c r="B470" s="329" t="s">
        <v>159</v>
      </c>
      <c r="C470" s="330" t="s">
        <v>160</v>
      </c>
      <c r="D470" s="351">
        <f>SUM(D471:D475)</f>
        <v>0</v>
      </c>
      <c r="E470" s="327"/>
    </row>
    <row r="471" spans="1:5" hidden="1">
      <c r="A471" s="333" t="s">
        <v>158</v>
      </c>
      <c r="B471" s="305" t="s">
        <v>221</v>
      </c>
      <c r="C471" s="334" t="s">
        <v>222</v>
      </c>
      <c r="D471" s="326">
        <f>+D531+D560</f>
        <v>0</v>
      </c>
      <c r="E471" s="327"/>
    </row>
    <row r="472" spans="1:5" hidden="1">
      <c r="A472" s="333" t="s">
        <v>158</v>
      </c>
      <c r="B472" s="305" t="s">
        <v>161</v>
      </c>
      <c r="C472" s="334" t="s">
        <v>162</v>
      </c>
      <c r="D472" s="326">
        <f>+D561</f>
        <v>0</v>
      </c>
      <c r="E472" s="327"/>
    </row>
    <row r="473" spans="1:5" hidden="1">
      <c r="A473" s="333" t="s">
        <v>158</v>
      </c>
      <c r="B473" s="305" t="s">
        <v>165</v>
      </c>
      <c r="C473" s="334" t="s">
        <v>166</v>
      </c>
      <c r="D473" s="326">
        <f>+D562</f>
        <v>0</v>
      </c>
      <c r="E473" s="327"/>
    </row>
    <row r="474" spans="1:5" ht="10.5" hidden="1">
      <c r="A474" s="333" t="s">
        <v>158</v>
      </c>
      <c r="B474" s="305" t="s">
        <v>167</v>
      </c>
      <c r="C474" s="334" t="s">
        <v>168</v>
      </c>
      <c r="D474" s="326">
        <f>+D563</f>
        <v>0</v>
      </c>
      <c r="E474" s="317"/>
    </row>
    <row r="475" spans="1:5" ht="10.5" hidden="1">
      <c r="A475" s="333" t="s">
        <v>158</v>
      </c>
      <c r="B475" s="305" t="s">
        <v>372</v>
      </c>
      <c r="C475" s="334" t="s">
        <v>373</v>
      </c>
      <c r="D475" s="326">
        <f>+D564</f>
        <v>0</v>
      </c>
      <c r="E475" s="317"/>
    </row>
    <row r="476" spans="1:5" ht="10.5" hidden="1">
      <c r="A476" s="333"/>
      <c r="C476" s="334"/>
      <c r="D476" s="326"/>
      <c r="E476" s="317"/>
    </row>
    <row r="477" spans="1:5" ht="10.5" hidden="1">
      <c r="A477" s="328"/>
      <c r="B477" s="329" t="s">
        <v>171</v>
      </c>
      <c r="C477" s="330" t="s">
        <v>172</v>
      </c>
      <c r="D477" s="351">
        <f>+D478</f>
        <v>0</v>
      </c>
      <c r="E477" s="317"/>
    </row>
    <row r="478" spans="1:5" ht="10.5" hidden="1">
      <c r="A478" s="333" t="s">
        <v>173</v>
      </c>
      <c r="B478" s="305" t="s">
        <v>174</v>
      </c>
      <c r="C478" s="334" t="s">
        <v>175</v>
      </c>
      <c r="D478" s="326">
        <f>+D510</f>
        <v>0</v>
      </c>
      <c r="E478" s="317"/>
    </row>
    <row r="479" spans="1:5" ht="10.5">
      <c r="B479" s="325"/>
      <c r="C479" s="316"/>
      <c r="D479" s="326"/>
      <c r="E479" s="317"/>
    </row>
    <row r="480" spans="1:5" ht="10.5">
      <c r="B480" s="325"/>
      <c r="C480" s="68"/>
      <c r="D480" s="326"/>
      <c r="E480" s="317"/>
    </row>
    <row r="481" spans="2:5" ht="11.4">
      <c r="B481" s="309"/>
      <c r="C481" s="310" t="s">
        <v>553</v>
      </c>
      <c r="D481" s="350"/>
      <c r="E481" s="372">
        <f>SUM(E394:E479)</f>
        <v>1280033.3333333333</v>
      </c>
    </row>
    <row r="482" spans="2:5" ht="10.5">
      <c r="B482" s="309"/>
      <c r="E482" s="326"/>
    </row>
    <row r="483" spans="2:5">
      <c r="B483" s="348"/>
      <c r="C483" s="68"/>
      <c r="D483" s="68"/>
      <c r="E483" s="68"/>
    </row>
    <row r="484" spans="2:5" ht="11.4" hidden="1">
      <c r="B484" s="314"/>
      <c r="C484" s="379" t="s">
        <v>260</v>
      </c>
      <c r="D484" s="366" t="s">
        <v>261</v>
      </c>
      <c r="E484" s="363"/>
    </row>
    <row r="485" spans="2:5" ht="11.4" hidden="1">
      <c r="B485" s="380"/>
      <c r="C485" s="381"/>
      <c r="D485" s="382"/>
      <c r="E485" s="363"/>
    </row>
    <row r="486" spans="2:5" ht="11.4" hidden="1">
      <c r="B486" s="383" t="s">
        <v>29</v>
      </c>
      <c r="C486" s="316" t="s">
        <v>30</v>
      </c>
      <c r="D486" s="384"/>
      <c r="E486" s="363"/>
    </row>
    <row r="487" spans="2:5" ht="11.4" hidden="1">
      <c r="B487" s="710" t="s">
        <v>31</v>
      </c>
      <c r="C487" s="711" t="s">
        <v>32</v>
      </c>
      <c r="D487" s="384">
        <v>0</v>
      </c>
      <c r="E487" s="363"/>
    </row>
    <row r="488" spans="2:5" ht="11.4" hidden="1">
      <c r="B488" s="383" t="s">
        <v>37</v>
      </c>
      <c r="C488" s="316" t="s">
        <v>38</v>
      </c>
      <c r="D488" s="384">
        <v>0</v>
      </c>
      <c r="E488" s="363"/>
    </row>
    <row r="489" spans="2:5" ht="11.4" hidden="1">
      <c r="B489" s="383" t="s">
        <v>43</v>
      </c>
      <c r="C489" s="316" t="s">
        <v>44</v>
      </c>
      <c r="D489" s="384">
        <v>0</v>
      </c>
      <c r="E489" s="363"/>
    </row>
    <row r="490" spans="2:5" ht="11.4" hidden="1">
      <c r="B490" s="383" t="s">
        <v>227</v>
      </c>
      <c r="C490" s="316" t="s">
        <v>228</v>
      </c>
      <c r="D490" s="384">
        <v>0</v>
      </c>
      <c r="E490" s="363"/>
    </row>
    <row r="491" spans="2:5" ht="11.4" hidden="1">
      <c r="B491" s="383" t="s">
        <v>45</v>
      </c>
      <c r="C491" s="316" t="s">
        <v>46</v>
      </c>
      <c r="D491" s="384">
        <v>0</v>
      </c>
      <c r="E491" s="363"/>
    </row>
    <row r="492" spans="2:5" ht="11.4" hidden="1">
      <c r="B492" s="383" t="s">
        <v>47</v>
      </c>
      <c r="C492" s="316" t="s">
        <v>48</v>
      </c>
      <c r="D492" s="384">
        <v>0</v>
      </c>
      <c r="E492" s="363"/>
    </row>
    <row r="493" spans="2:5" ht="11.4" hidden="1">
      <c r="B493" s="385" t="s">
        <v>342</v>
      </c>
      <c r="C493" s="303" t="s">
        <v>343</v>
      </c>
      <c r="D493" s="388">
        <v>0</v>
      </c>
      <c r="E493" s="363"/>
    </row>
    <row r="494" spans="2:5" ht="20.399999999999999" hidden="1">
      <c r="B494" s="387" t="s">
        <v>52</v>
      </c>
      <c r="C494" s="334" t="s">
        <v>262</v>
      </c>
      <c r="D494" s="388">
        <f>+(D486+D488+D489+D487+D490+D493)*9.25%</f>
        <v>0</v>
      </c>
      <c r="E494" s="363"/>
    </row>
    <row r="495" spans="2:5" ht="20.399999999999999" hidden="1">
      <c r="B495" s="387" t="s">
        <v>54</v>
      </c>
      <c r="C495" s="334" t="s">
        <v>55</v>
      </c>
      <c r="D495" s="388">
        <f>+(D486+D488+D489+D487+D490+D493)*0.5%</f>
        <v>0</v>
      </c>
      <c r="E495" s="363"/>
    </row>
    <row r="496" spans="2:5" ht="20.399999999999999" hidden="1">
      <c r="B496" s="387" t="s">
        <v>58</v>
      </c>
      <c r="C496" s="334" t="s">
        <v>59</v>
      </c>
      <c r="D496" s="388">
        <f>+(D486+D488+D489+D487+D490+D493)*5.42%</f>
        <v>0</v>
      </c>
      <c r="E496" s="363"/>
    </row>
    <row r="497" spans="2:5" ht="20.399999999999999" hidden="1">
      <c r="B497" s="387" t="s">
        <v>60</v>
      </c>
      <c r="C497" s="334" t="s">
        <v>263</v>
      </c>
      <c r="D497" s="388">
        <f>+(D486+D488+D489+D487+D490+D493)*3%</f>
        <v>0</v>
      </c>
      <c r="E497" s="363"/>
    </row>
    <row r="498" spans="2:5" ht="11.4" hidden="1">
      <c r="B498" s="387" t="s">
        <v>62</v>
      </c>
      <c r="C498" s="334" t="s">
        <v>63</v>
      </c>
      <c r="D498" s="386">
        <f>+(D486+D488+D489+D487+D490+D493)*1.5%</f>
        <v>0</v>
      </c>
      <c r="E498" s="363"/>
    </row>
    <row r="499" spans="2:5" ht="11.4" hidden="1">
      <c r="B499" s="385" t="s">
        <v>74</v>
      </c>
      <c r="C499" s="334" t="s">
        <v>75</v>
      </c>
      <c r="D499" s="388">
        <v>0</v>
      </c>
      <c r="E499" s="363"/>
    </row>
    <row r="500" spans="2:5" ht="11.4" hidden="1">
      <c r="B500" s="385" t="s">
        <v>207</v>
      </c>
      <c r="C500" s="334" t="s">
        <v>310</v>
      </c>
      <c r="D500" s="388">
        <v>0</v>
      </c>
      <c r="E500" s="363"/>
    </row>
    <row r="501" spans="2:5" ht="11.4" hidden="1">
      <c r="B501" s="385" t="s">
        <v>95</v>
      </c>
      <c r="C501" s="334" t="s">
        <v>96</v>
      </c>
      <c r="D501" s="386">
        <v>0</v>
      </c>
      <c r="E501" s="363"/>
    </row>
    <row r="502" spans="2:5" ht="11.4" hidden="1">
      <c r="B502" s="389" t="s">
        <v>97</v>
      </c>
      <c r="C502" s="390" t="s">
        <v>98</v>
      </c>
      <c r="D502" s="391">
        <v>0</v>
      </c>
      <c r="E502" s="363"/>
    </row>
    <row r="503" spans="2:5" ht="11.4" hidden="1">
      <c r="B503" s="385" t="s">
        <v>252</v>
      </c>
      <c r="C503" s="334" t="s">
        <v>253</v>
      </c>
      <c r="D503" s="388">
        <v>0</v>
      </c>
      <c r="E503" s="363"/>
    </row>
    <row r="504" spans="2:5" ht="11.4" hidden="1">
      <c r="B504" s="385" t="s">
        <v>546</v>
      </c>
      <c r="C504" s="334" t="s">
        <v>547</v>
      </c>
      <c r="D504" s="388">
        <v>0</v>
      </c>
      <c r="E504" s="363"/>
    </row>
    <row r="505" spans="2:5" ht="11.4" hidden="1">
      <c r="B505" s="385" t="s">
        <v>125</v>
      </c>
      <c r="C505" s="334" t="s">
        <v>126</v>
      </c>
      <c r="D505" s="386">
        <v>0</v>
      </c>
      <c r="E505" s="363"/>
    </row>
    <row r="506" spans="2:5" ht="11.4" hidden="1">
      <c r="B506" s="385" t="s">
        <v>135</v>
      </c>
      <c r="C506" s="334" t="s">
        <v>136</v>
      </c>
      <c r="D506" s="386">
        <v>0</v>
      </c>
      <c r="E506" s="363"/>
    </row>
    <row r="507" spans="2:5" ht="11.4" hidden="1">
      <c r="B507" s="385" t="s">
        <v>254</v>
      </c>
      <c r="C507" s="334" t="s">
        <v>255</v>
      </c>
      <c r="D507" s="388">
        <v>0</v>
      </c>
      <c r="E507" s="363"/>
    </row>
    <row r="508" spans="2:5" ht="11.4" hidden="1">
      <c r="B508" s="385" t="s">
        <v>143</v>
      </c>
      <c r="C508" s="334" t="s">
        <v>144</v>
      </c>
      <c r="D508" s="388">
        <v>0</v>
      </c>
      <c r="E508" s="363"/>
    </row>
    <row r="509" spans="2:5" ht="20.399999999999999" hidden="1">
      <c r="B509" s="385" t="s">
        <v>551</v>
      </c>
      <c r="C509" s="334" t="s">
        <v>552</v>
      </c>
      <c r="D509" s="388">
        <v>0</v>
      </c>
      <c r="E509" s="363"/>
    </row>
    <row r="510" spans="2:5" ht="11.4" hidden="1">
      <c r="B510" s="385" t="s">
        <v>174</v>
      </c>
      <c r="C510" s="334" t="s">
        <v>175</v>
      </c>
      <c r="D510" s="386">
        <v>0</v>
      </c>
      <c r="E510" s="363"/>
    </row>
    <row r="511" spans="2:5" ht="11.4" hidden="1">
      <c r="B511" s="383"/>
      <c r="C511" s="392" t="s">
        <v>265</v>
      </c>
      <c r="D511" s="393">
        <f>SUM(D485:D510)</f>
        <v>0</v>
      </c>
      <c r="E511" s="363"/>
    </row>
    <row r="512" spans="2:5" ht="11.4" hidden="1">
      <c r="B512" s="394"/>
      <c r="C512" s="395"/>
      <c r="D512" s="396"/>
      <c r="E512" s="363"/>
    </row>
    <row r="513" spans="2:5" ht="11.4" hidden="1">
      <c r="B513" s="325"/>
      <c r="C513" s="316"/>
      <c r="D513" s="326"/>
      <c r="E513" s="363"/>
    </row>
    <row r="514" spans="2:5" ht="11.4" hidden="1">
      <c r="B514" s="309"/>
      <c r="C514" s="310"/>
      <c r="D514" s="362"/>
      <c r="E514" s="363"/>
    </row>
    <row r="515" spans="2:5" ht="11.4" hidden="1">
      <c r="B515" s="314"/>
      <c r="C515" s="379" t="s">
        <v>266</v>
      </c>
      <c r="D515" s="366" t="s">
        <v>267</v>
      </c>
      <c r="E515" s="363"/>
    </row>
    <row r="516" spans="2:5" ht="10.5" hidden="1">
      <c r="B516" s="397"/>
      <c r="C516" s="398"/>
      <c r="D516" s="399"/>
      <c r="E516" s="350"/>
    </row>
    <row r="517" spans="2:5" ht="10.5" hidden="1">
      <c r="B517" s="383" t="s">
        <v>29</v>
      </c>
      <c r="C517" s="316" t="s">
        <v>30</v>
      </c>
      <c r="D517" s="384"/>
      <c r="E517" s="350"/>
    </row>
    <row r="518" spans="2:5" ht="11.4" hidden="1">
      <c r="B518" s="383" t="s">
        <v>43</v>
      </c>
      <c r="C518" s="316" t="s">
        <v>44</v>
      </c>
      <c r="D518" s="388">
        <v>0</v>
      </c>
      <c r="E518" s="363"/>
    </row>
    <row r="519" spans="2:5" ht="10.5" hidden="1">
      <c r="B519" s="383" t="s">
        <v>227</v>
      </c>
      <c r="C519" s="316" t="s">
        <v>228</v>
      </c>
      <c r="D519" s="388">
        <v>0</v>
      </c>
      <c r="E519" s="350"/>
    </row>
    <row r="520" spans="2:5" ht="11.4" hidden="1">
      <c r="B520" s="383" t="s">
        <v>45</v>
      </c>
      <c r="C520" s="316" t="s">
        <v>46</v>
      </c>
      <c r="D520" s="388"/>
      <c r="E520" s="363"/>
    </row>
    <row r="521" spans="2:5" ht="11.4" hidden="1">
      <c r="B521" s="383" t="s">
        <v>47</v>
      </c>
      <c r="C521" s="316" t="s">
        <v>48</v>
      </c>
      <c r="D521" s="388">
        <v>0</v>
      </c>
      <c r="E521" s="363"/>
    </row>
    <row r="522" spans="2:5" ht="11.4" hidden="1">
      <c r="B522" s="385" t="s">
        <v>342</v>
      </c>
      <c r="C522" s="303" t="s">
        <v>343</v>
      </c>
      <c r="D522" s="388">
        <v>0</v>
      </c>
      <c r="E522" s="363"/>
    </row>
    <row r="523" spans="2:5" ht="20.399999999999999" hidden="1">
      <c r="B523" s="387" t="s">
        <v>52</v>
      </c>
      <c r="C523" s="334" t="s">
        <v>262</v>
      </c>
      <c r="D523" s="388">
        <f>+(D517+D518+D519+D521+D522)*9.25%</f>
        <v>0</v>
      </c>
      <c r="E523" s="363"/>
    </row>
    <row r="524" spans="2:5" ht="20.399999999999999" hidden="1">
      <c r="B524" s="387" t="s">
        <v>54</v>
      </c>
      <c r="C524" s="334" t="s">
        <v>55</v>
      </c>
      <c r="D524" s="388">
        <f>+(D517+D518+D519+D521+D522)*0.5%</f>
        <v>0</v>
      </c>
      <c r="E524" s="363"/>
    </row>
    <row r="525" spans="2:5" ht="20.399999999999999" hidden="1">
      <c r="B525" s="387" t="s">
        <v>58</v>
      </c>
      <c r="C525" s="334" t="s">
        <v>59</v>
      </c>
      <c r="D525" s="388">
        <f>+(D517+D518+D519+D521+D522)*5.42%</f>
        <v>0</v>
      </c>
      <c r="E525" s="363"/>
    </row>
    <row r="526" spans="2:5" ht="20.399999999999999" hidden="1">
      <c r="B526" s="387" t="s">
        <v>60</v>
      </c>
      <c r="C526" s="334" t="s">
        <v>263</v>
      </c>
      <c r="D526" s="388">
        <f>+(D517+D518+D519+D521+D522)*3%</f>
        <v>0</v>
      </c>
      <c r="E526" s="363"/>
    </row>
    <row r="527" spans="2:5" ht="13.2" hidden="1" customHeight="1">
      <c r="B527" s="387" t="s">
        <v>62</v>
      </c>
      <c r="C527" s="334" t="s">
        <v>63</v>
      </c>
      <c r="D527" s="386">
        <f>+(D517+D518+D519+D521+D522)*1.5%</f>
        <v>0</v>
      </c>
      <c r="E527" s="363"/>
    </row>
    <row r="528" spans="2:5" ht="13.2" hidden="1" customHeight="1">
      <c r="B528" s="389" t="s">
        <v>252</v>
      </c>
      <c r="C528" s="390" t="s">
        <v>253</v>
      </c>
      <c r="D528" s="400">
        <v>0</v>
      </c>
      <c r="E528" s="363"/>
    </row>
    <row r="529" spans="2:5" ht="13.2" hidden="1" customHeight="1">
      <c r="B529" s="387" t="s">
        <v>135</v>
      </c>
      <c r="C529" s="334" t="s">
        <v>136</v>
      </c>
      <c r="D529" s="386">
        <v>0</v>
      </c>
      <c r="E529" s="363"/>
    </row>
    <row r="530" spans="2:5" ht="13.2" hidden="1" customHeight="1">
      <c r="B530" s="387" t="s">
        <v>141</v>
      </c>
      <c r="C530" s="334" t="s">
        <v>142</v>
      </c>
      <c r="D530" s="388">
        <v>0</v>
      </c>
      <c r="E530" s="363"/>
    </row>
    <row r="531" spans="2:5" ht="13.2" hidden="1" customHeight="1">
      <c r="B531" s="387" t="s">
        <v>221</v>
      </c>
      <c r="C531" s="334" t="s">
        <v>222</v>
      </c>
      <c r="D531" s="386">
        <v>0</v>
      </c>
      <c r="E531" s="363"/>
    </row>
    <row r="532" spans="2:5" ht="11.4" hidden="1">
      <c r="B532" s="387"/>
      <c r="C532" s="392" t="s">
        <v>265</v>
      </c>
      <c r="D532" s="401">
        <f>SUM(D517:D531)</f>
        <v>0</v>
      </c>
      <c r="E532" s="363"/>
    </row>
    <row r="533" spans="2:5" ht="11.4" hidden="1">
      <c r="B533" s="402"/>
      <c r="C533" s="403"/>
      <c r="D533" s="404"/>
      <c r="E533" s="363"/>
    </row>
    <row r="534" spans="2:5" ht="10.5" hidden="1">
      <c r="B534" s="309"/>
      <c r="C534" s="310"/>
      <c r="D534" s="362"/>
      <c r="E534" s="350"/>
    </row>
    <row r="535" spans="2:5" hidden="1">
      <c r="B535" s="325"/>
      <c r="C535" s="316"/>
      <c r="D535" s="326"/>
    </row>
    <row r="536" spans="2:5" ht="10.5">
      <c r="B536" s="405"/>
      <c r="C536" s="406" t="s">
        <v>554</v>
      </c>
      <c r="D536" s="366" t="s">
        <v>269</v>
      </c>
    </row>
    <row r="537" spans="2:5" ht="10.5">
      <c r="B537" s="407"/>
      <c r="C537" s="408"/>
      <c r="D537" s="409"/>
    </row>
    <row r="538" spans="2:5" hidden="1">
      <c r="B538" s="383" t="s">
        <v>37</v>
      </c>
      <c r="C538" s="316" t="s">
        <v>38</v>
      </c>
      <c r="D538" s="410">
        <v>0</v>
      </c>
    </row>
    <row r="539" spans="2:5" hidden="1">
      <c r="B539" s="383" t="s">
        <v>43</v>
      </c>
      <c r="C539" s="316" t="s">
        <v>44</v>
      </c>
      <c r="D539" s="388">
        <v>0</v>
      </c>
    </row>
    <row r="540" spans="2:5" hidden="1">
      <c r="B540" s="383" t="s">
        <v>227</v>
      </c>
      <c r="C540" s="316" t="s">
        <v>228</v>
      </c>
      <c r="D540" s="388">
        <v>0</v>
      </c>
    </row>
    <row r="541" spans="2:5">
      <c r="B541" s="383" t="s">
        <v>45</v>
      </c>
      <c r="C541" s="316" t="s">
        <v>46</v>
      </c>
      <c r="D541" s="388">
        <f>(D538+D539+D540+D542+D543)/12</f>
        <v>83333.333333333328</v>
      </c>
    </row>
    <row r="542" spans="2:5">
      <c r="B542" s="383" t="s">
        <v>47</v>
      </c>
      <c r="C542" s="316" t="s">
        <v>48</v>
      </c>
      <c r="D542" s="388">
        <v>1000000</v>
      </c>
    </row>
    <row r="543" spans="2:5" hidden="1">
      <c r="B543" s="385" t="s">
        <v>342</v>
      </c>
      <c r="C543" s="303" t="s">
        <v>343</v>
      </c>
      <c r="D543" s="388">
        <v>0</v>
      </c>
    </row>
    <row r="544" spans="2:5" ht="20.399999999999999">
      <c r="B544" s="387" t="s">
        <v>52</v>
      </c>
      <c r="C544" s="334" t="s">
        <v>262</v>
      </c>
      <c r="D544" s="388">
        <f>(D538+D539+D540+D542+D543)*9.25%</f>
        <v>92500</v>
      </c>
    </row>
    <row r="545" spans="2:4" ht="20.399999999999999">
      <c r="B545" s="387" t="s">
        <v>54</v>
      </c>
      <c r="C545" s="334" t="s">
        <v>55</v>
      </c>
      <c r="D545" s="388">
        <f>(D538+D540+D539+D542+D543)*0.5%</f>
        <v>5000</v>
      </c>
    </row>
    <row r="546" spans="2:4" ht="20.399999999999999">
      <c r="B546" s="387" t="s">
        <v>58</v>
      </c>
      <c r="C546" s="334" t="s">
        <v>59</v>
      </c>
      <c r="D546" s="388">
        <f>(D538+D539+D540+D542+D543)*5.42%</f>
        <v>54200</v>
      </c>
    </row>
    <row r="547" spans="2:4" ht="20.399999999999999">
      <c r="B547" s="387" t="s">
        <v>60</v>
      </c>
      <c r="C547" s="334" t="s">
        <v>263</v>
      </c>
      <c r="D547" s="388">
        <f>(D538+D539+D540+D542+D543)*3%</f>
        <v>30000</v>
      </c>
    </row>
    <row r="548" spans="2:4">
      <c r="B548" s="387" t="s">
        <v>62</v>
      </c>
      <c r="C548" s="334" t="s">
        <v>63</v>
      </c>
      <c r="D548" s="388">
        <f>(D538+D539+D540+D542+D543)*1.5%</f>
        <v>15000</v>
      </c>
    </row>
    <row r="549" spans="2:4" ht="20.399999999999999" hidden="1">
      <c r="B549" s="387" t="s">
        <v>108</v>
      </c>
      <c r="C549" s="334" t="s">
        <v>109</v>
      </c>
      <c r="D549" s="388">
        <v>0</v>
      </c>
    </row>
    <row r="550" spans="2:4" ht="20.399999999999999" hidden="1">
      <c r="B550" s="411" t="s">
        <v>114</v>
      </c>
      <c r="C550" s="334" t="s">
        <v>115</v>
      </c>
      <c r="D550" s="412">
        <v>0</v>
      </c>
    </row>
    <row r="551" spans="2:4" hidden="1">
      <c r="B551" s="411" t="s">
        <v>218</v>
      </c>
      <c r="C551" s="334" t="s">
        <v>219</v>
      </c>
      <c r="D551" s="412">
        <v>0</v>
      </c>
    </row>
    <row r="552" spans="2:4" hidden="1">
      <c r="B552" s="411" t="s">
        <v>133</v>
      </c>
      <c r="C552" s="334" t="s">
        <v>134</v>
      </c>
      <c r="D552" s="412">
        <v>0</v>
      </c>
    </row>
    <row r="553" spans="2:4" hidden="1">
      <c r="B553" s="411" t="s">
        <v>135</v>
      </c>
      <c r="C553" s="334" t="s">
        <v>432</v>
      </c>
      <c r="D553" s="412">
        <v>0</v>
      </c>
    </row>
    <row r="554" spans="2:4" hidden="1">
      <c r="B554" s="411" t="s">
        <v>254</v>
      </c>
      <c r="C554" s="334" t="s">
        <v>255</v>
      </c>
      <c r="D554" s="412">
        <v>0</v>
      </c>
    </row>
    <row r="555" spans="2:4" hidden="1">
      <c r="B555" s="411" t="s">
        <v>240</v>
      </c>
      <c r="C555" s="334" t="s">
        <v>241</v>
      </c>
      <c r="D555" s="412">
        <v>0</v>
      </c>
    </row>
    <row r="556" spans="2:4" ht="20.399999999999999" hidden="1">
      <c r="B556" s="411" t="s">
        <v>256</v>
      </c>
      <c r="C556" s="334" t="s">
        <v>270</v>
      </c>
      <c r="D556" s="412">
        <v>0</v>
      </c>
    </row>
    <row r="557" spans="2:4" hidden="1">
      <c r="B557" s="411" t="s">
        <v>141</v>
      </c>
      <c r="C557" s="306" t="s">
        <v>142</v>
      </c>
      <c r="D557" s="412">
        <v>0</v>
      </c>
    </row>
    <row r="558" spans="2:4" hidden="1">
      <c r="B558" s="411" t="s">
        <v>151</v>
      </c>
      <c r="C558" s="306" t="s">
        <v>152</v>
      </c>
      <c r="D558" s="412">
        <v>0</v>
      </c>
    </row>
    <row r="559" spans="2:4" hidden="1">
      <c r="B559" s="411" t="s">
        <v>291</v>
      </c>
      <c r="C559" s="306" t="s">
        <v>315</v>
      </c>
      <c r="D559" s="412">
        <v>0</v>
      </c>
    </row>
    <row r="560" spans="2:4" hidden="1">
      <c r="B560" s="411" t="s">
        <v>221</v>
      </c>
      <c r="C560" s="306" t="s">
        <v>222</v>
      </c>
      <c r="D560" s="412">
        <v>0</v>
      </c>
    </row>
    <row r="561" spans="1:5" hidden="1">
      <c r="B561" s="411" t="s">
        <v>161</v>
      </c>
      <c r="C561" s="306" t="s">
        <v>162</v>
      </c>
      <c r="D561" s="412">
        <v>0</v>
      </c>
    </row>
    <row r="562" spans="1:5" hidden="1">
      <c r="B562" s="411" t="s">
        <v>165</v>
      </c>
      <c r="C562" s="306" t="s">
        <v>166</v>
      </c>
      <c r="D562" s="412">
        <v>0</v>
      </c>
    </row>
    <row r="563" spans="1:5" ht="11.4" hidden="1">
      <c r="B563" s="411" t="s">
        <v>167</v>
      </c>
      <c r="C563" s="306" t="s">
        <v>168</v>
      </c>
      <c r="D563" s="412">
        <v>0</v>
      </c>
      <c r="E563" s="363"/>
    </row>
    <row r="564" spans="1:5" ht="11.4" hidden="1">
      <c r="B564" s="411" t="s">
        <v>372</v>
      </c>
      <c r="C564" s="306" t="s">
        <v>373</v>
      </c>
      <c r="D564" s="413">
        <v>0</v>
      </c>
      <c r="E564" s="363"/>
    </row>
    <row r="565" spans="1:5" ht="11.4">
      <c r="B565" s="414"/>
      <c r="C565" s="309" t="s">
        <v>265</v>
      </c>
      <c r="D565" s="415">
        <f>SUM(D538:D564)</f>
        <v>1280033.3333333333</v>
      </c>
      <c r="E565" s="363"/>
    </row>
    <row r="566" spans="1:5" ht="11.4">
      <c r="B566" s="416"/>
      <c r="C566" s="417"/>
      <c r="D566" s="418"/>
      <c r="E566" s="363"/>
    </row>
    <row r="567" spans="1:5" ht="11.4">
      <c r="B567" s="309"/>
      <c r="C567" s="310"/>
      <c r="D567" s="362"/>
      <c r="E567" s="363"/>
    </row>
    <row r="568" spans="1:5" ht="11.4">
      <c r="B568" s="309"/>
      <c r="C568" s="310"/>
      <c r="D568" s="362"/>
      <c r="E568" s="363"/>
    </row>
    <row r="569" spans="1:5" ht="11.4">
      <c r="B569" s="309"/>
      <c r="C569" s="310"/>
      <c r="D569" s="362"/>
      <c r="E569" s="363"/>
    </row>
    <row r="570" spans="1:5" ht="11.4">
      <c r="B570" s="309"/>
      <c r="C570" s="310"/>
      <c r="D570" s="362"/>
      <c r="E570" s="363"/>
    </row>
    <row r="571" spans="1:5" ht="11.4">
      <c r="B571" s="309"/>
      <c r="C571" s="310"/>
      <c r="D571" s="362"/>
      <c r="E571" s="363"/>
    </row>
    <row r="572" spans="1:5" ht="11.4">
      <c r="B572" s="419" t="s">
        <v>555</v>
      </c>
      <c r="D572" s="366" t="s">
        <v>273</v>
      </c>
      <c r="E572" s="363"/>
    </row>
    <row r="573" spans="1:5" ht="11.4">
      <c r="B573" s="309"/>
      <c r="E573" s="363"/>
    </row>
    <row r="574" spans="1:5" ht="10.5">
      <c r="A574" s="313" t="s">
        <v>23</v>
      </c>
      <c r="B574" s="314" t="s">
        <v>24</v>
      </c>
      <c r="C574" s="315" t="s">
        <v>25</v>
      </c>
      <c r="D574" s="316"/>
      <c r="E574" s="317">
        <f>D576+D579+D586+D590</f>
        <v>384010</v>
      </c>
    </row>
    <row r="575" spans="1:5" ht="10.5">
      <c r="A575" s="313"/>
      <c r="B575" s="314"/>
      <c r="C575" s="315"/>
      <c r="D575" s="353"/>
      <c r="E575" s="317"/>
    </row>
    <row r="576" spans="1:5" ht="10.5" hidden="1">
      <c r="A576" s="368" t="s">
        <v>26</v>
      </c>
      <c r="B576" s="329" t="s">
        <v>27</v>
      </c>
      <c r="C576" s="330" t="s">
        <v>28</v>
      </c>
      <c r="D576" s="351">
        <f>+D577+D578</f>
        <v>0</v>
      </c>
      <c r="E576" s="317"/>
    </row>
    <row r="577" spans="1:5" ht="10.5" hidden="1">
      <c r="A577" s="313" t="s">
        <v>26</v>
      </c>
      <c r="B577" s="336" t="s">
        <v>29</v>
      </c>
      <c r="C577" s="652" t="s">
        <v>30</v>
      </c>
      <c r="D577" s="375"/>
      <c r="E577" s="317"/>
    </row>
    <row r="578" spans="1:5" ht="11.4" hidden="1">
      <c r="B578" s="309"/>
      <c r="E578" s="363"/>
    </row>
    <row r="579" spans="1:5" ht="10.5">
      <c r="A579" s="368" t="s">
        <v>26</v>
      </c>
      <c r="B579" s="329" t="s">
        <v>41</v>
      </c>
      <c r="C579" s="330" t="s">
        <v>42</v>
      </c>
      <c r="D579" s="351">
        <f>SUM(D580:D584)</f>
        <v>325000</v>
      </c>
      <c r="E579" s="317"/>
    </row>
    <row r="580" spans="1:5" ht="10.5" hidden="1">
      <c r="A580" s="324" t="s">
        <v>26</v>
      </c>
      <c r="B580" s="325" t="s">
        <v>43</v>
      </c>
      <c r="C580" s="316" t="s">
        <v>534</v>
      </c>
      <c r="D580" s="326">
        <f>+D610</f>
        <v>0</v>
      </c>
      <c r="E580" s="317"/>
    </row>
    <row r="581" spans="1:5" ht="10.5" hidden="1">
      <c r="A581" s="335" t="s">
        <v>26</v>
      </c>
      <c r="B581" s="305" t="s">
        <v>227</v>
      </c>
      <c r="C581" s="306" t="s">
        <v>228</v>
      </c>
      <c r="D581" s="326">
        <v>0</v>
      </c>
      <c r="E581" s="317"/>
    </row>
    <row r="582" spans="1:5" ht="10.5">
      <c r="A582" s="324" t="s">
        <v>26</v>
      </c>
      <c r="B582" s="325" t="s">
        <v>45</v>
      </c>
      <c r="C582" s="316" t="s">
        <v>46</v>
      </c>
      <c r="D582" s="326">
        <f>+(D577+D581+D583+D584+D580)/12</f>
        <v>25000</v>
      </c>
      <c r="E582" s="317"/>
    </row>
    <row r="583" spans="1:5" ht="10.5">
      <c r="A583" s="324" t="s">
        <v>26</v>
      </c>
      <c r="B583" s="325" t="s">
        <v>47</v>
      </c>
      <c r="C583" s="316" t="s">
        <v>48</v>
      </c>
      <c r="D583" s="326">
        <v>300000</v>
      </c>
      <c r="E583" s="317"/>
    </row>
    <row r="584" spans="1:5" ht="10.5" hidden="1">
      <c r="A584" s="67" t="s">
        <v>26</v>
      </c>
      <c r="B584" s="305" t="s">
        <v>342</v>
      </c>
      <c r="C584" s="306" t="s">
        <v>343</v>
      </c>
      <c r="D584" s="326">
        <v>0</v>
      </c>
      <c r="E584" s="317"/>
    </row>
    <row r="585" spans="1:5" ht="10.5">
      <c r="B585" s="325"/>
      <c r="C585" s="341"/>
      <c r="D585" s="326"/>
      <c r="E585" s="317"/>
    </row>
    <row r="586" spans="1:5" ht="21">
      <c r="A586" s="368" t="s">
        <v>49</v>
      </c>
      <c r="B586" s="329" t="s">
        <v>50</v>
      </c>
      <c r="C586" s="330" t="s">
        <v>51</v>
      </c>
      <c r="D586" s="351">
        <f>+D587+D588</f>
        <v>29250</v>
      </c>
      <c r="E586" s="317"/>
    </row>
    <row r="587" spans="1:5" ht="20.399999999999999">
      <c r="A587" s="333" t="s">
        <v>49</v>
      </c>
      <c r="B587" s="305" t="s">
        <v>52</v>
      </c>
      <c r="C587" s="334" t="s">
        <v>262</v>
      </c>
      <c r="D587" s="326">
        <f>+(D576+D581+D583+D584+D580)*9.25%</f>
        <v>27750</v>
      </c>
      <c r="E587" s="317"/>
    </row>
    <row r="588" spans="1:5" ht="20.399999999999999">
      <c r="A588" s="333" t="s">
        <v>49</v>
      </c>
      <c r="B588" s="305" t="s">
        <v>54</v>
      </c>
      <c r="C588" s="334" t="s">
        <v>55</v>
      </c>
      <c r="D588" s="326">
        <f>+(D577+D581+D583+D584+D580)*0.5%</f>
        <v>1500</v>
      </c>
      <c r="E588" s="317"/>
    </row>
    <row r="589" spans="1:5" ht="10.5">
      <c r="D589" s="326"/>
      <c r="E589" s="317"/>
    </row>
    <row r="590" spans="1:5" ht="21">
      <c r="A590" s="368" t="s">
        <v>49</v>
      </c>
      <c r="B590" s="329" t="s">
        <v>56</v>
      </c>
      <c r="C590" s="330" t="s">
        <v>57</v>
      </c>
      <c r="D590" s="351">
        <f>+D591+D592+D593</f>
        <v>29760</v>
      </c>
      <c r="E590" s="317"/>
    </row>
    <row r="591" spans="1:5" ht="20.399999999999999">
      <c r="A591" s="333" t="s">
        <v>49</v>
      </c>
      <c r="B591" s="305" t="s">
        <v>58</v>
      </c>
      <c r="C591" s="334" t="s">
        <v>59</v>
      </c>
      <c r="D591" s="326">
        <f>(D577+D581+D583+D584+D580)*5.42%</f>
        <v>16260</v>
      </c>
      <c r="E591" s="317"/>
    </row>
    <row r="592" spans="1:5" ht="20.399999999999999">
      <c r="A592" s="333" t="s">
        <v>49</v>
      </c>
      <c r="B592" s="305" t="s">
        <v>60</v>
      </c>
      <c r="C592" s="334" t="s">
        <v>263</v>
      </c>
      <c r="D592" s="69">
        <f>+(D577+D581+D583+D584+D580)*3%</f>
        <v>9000</v>
      </c>
      <c r="E592" s="317"/>
    </row>
    <row r="593" spans="1:5" ht="10.5">
      <c r="A593" s="333" t="s">
        <v>49</v>
      </c>
      <c r="B593" s="305" t="s">
        <v>62</v>
      </c>
      <c r="C593" s="306" t="s">
        <v>63</v>
      </c>
      <c r="D593" s="326">
        <f>+(D577+D581+D583+D584+D580)*1.5%</f>
        <v>4500</v>
      </c>
      <c r="E593" s="317"/>
    </row>
    <row r="594" spans="1:5" ht="10.5" hidden="1">
      <c r="A594" s="333"/>
      <c r="C594" s="334"/>
      <c r="D594" s="326"/>
      <c r="E594" s="317"/>
    </row>
    <row r="595" spans="1:5" ht="11.4" hidden="1">
      <c r="B595" s="309"/>
      <c r="E595" s="363"/>
    </row>
    <row r="596" spans="1:5" ht="10.5" hidden="1">
      <c r="A596" s="313" t="s">
        <v>64</v>
      </c>
      <c r="B596" s="314" t="s">
        <v>205</v>
      </c>
      <c r="C596" s="315" t="s">
        <v>65</v>
      </c>
      <c r="D596" s="316"/>
      <c r="E596" s="317">
        <f>+D598+D601+D604</f>
        <v>0</v>
      </c>
    </row>
    <row r="597" spans="1:5" ht="10.5" hidden="1">
      <c r="B597" s="314"/>
      <c r="C597" s="318"/>
      <c r="D597" s="317"/>
      <c r="E597" s="68"/>
    </row>
    <row r="598" spans="1:5" ht="10.5" hidden="1">
      <c r="A598" s="368" t="s">
        <v>64</v>
      </c>
      <c r="B598" s="329" t="s">
        <v>72</v>
      </c>
      <c r="C598" s="340" t="s">
        <v>336</v>
      </c>
      <c r="D598" s="351">
        <f>SUM(D599:D599)</f>
        <v>0</v>
      </c>
      <c r="E598" s="68"/>
    </row>
    <row r="599" spans="1:5" ht="10.5" hidden="1">
      <c r="A599" s="335" t="s">
        <v>64</v>
      </c>
      <c r="B599" s="336" t="s">
        <v>74</v>
      </c>
      <c r="C599" s="334" t="s">
        <v>75</v>
      </c>
      <c r="D599" s="326">
        <v>0</v>
      </c>
      <c r="E599" s="317"/>
    </row>
    <row r="600" spans="1:5" ht="10.5" hidden="1">
      <c r="A600" s="335"/>
      <c r="B600" s="336"/>
      <c r="C600" s="334"/>
      <c r="D600" s="326"/>
      <c r="E600" s="317"/>
    </row>
    <row r="601" spans="1:5" ht="10.5" hidden="1">
      <c r="A601" s="368" t="s">
        <v>64</v>
      </c>
      <c r="B601" s="329" t="s">
        <v>89</v>
      </c>
      <c r="C601" s="340" t="s">
        <v>90</v>
      </c>
      <c r="D601" s="351">
        <f>+D602</f>
        <v>0</v>
      </c>
      <c r="E601" s="317"/>
    </row>
    <row r="602" spans="1:5" ht="10.5" hidden="1">
      <c r="A602" s="335" t="s">
        <v>64</v>
      </c>
      <c r="B602" s="336" t="s">
        <v>97</v>
      </c>
      <c r="C602" s="334" t="s">
        <v>98</v>
      </c>
      <c r="D602" s="326">
        <v>0</v>
      </c>
      <c r="E602" s="317"/>
    </row>
    <row r="603" spans="1:5" ht="10.5" hidden="1">
      <c r="A603" s="335"/>
      <c r="B603" s="336"/>
      <c r="C603" s="334"/>
      <c r="D603" s="326">
        <v>0</v>
      </c>
      <c r="E603" s="317"/>
    </row>
    <row r="604" spans="1:5" ht="10.5" hidden="1">
      <c r="A604" s="368" t="s">
        <v>64</v>
      </c>
      <c r="B604" s="329" t="s">
        <v>99</v>
      </c>
      <c r="C604" s="340" t="s">
        <v>280</v>
      </c>
      <c r="D604" s="351">
        <f>+D605</f>
        <v>0</v>
      </c>
      <c r="E604" s="317"/>
    </row>
    <row r="605" spans="1:5" ht="10.5" hidden="1">
      <c r="A605" s="335" t="s">
        <v>64</v>
      </c>
      <c r="B605" s="336" t="s">
        <v>101</v>
      </c>
      <c r="C605" s="334" t="s">
        <v>102</v>
      </c>
      <c r="D605" s="326">
        <v>0</v>
      </c>
      <c r="E605" s="317"/>
    </row>
    <row r="606" spans="1:5" ht="10.5" hidden="1">
      <c r="A606" s="335"/>
      <c r="B606" s="336"/>
      <c r="C606" s="334"/>
      <c r="D606" s="326"/>
      <c r="E606" s="317"/>
    </row>
    <row r="607" spans="1:5" ht="10.5" hidden="1">
      <c r="A607" s="335"/>
      <c r="B607" s="314" t="s">
        <v>3</v>
      </c>
      <c r="C607" s="315" t="s">
        <v>122</v>
      </c>
      <c r="D607" s="326"/>
      <c r="E607" s="317">
        <f>+D609</f>
        <v>0</v>
      </c>
    </row>
    <row r="608" spans="1:5" ht="10.5" hidden="1">
      <c r="A608" s="335"/>
      <c r="B608" s="314"/>
      <c r="C608" s="315"/>
      <c r="D608" s="326"/>
      <c r="E608" s="317"/>
    </row>
    <row r="609" spans="1:5" ht="10.5" hidden="1">
      <c r="A609" s="368" t="s">
        <v>64</v>
      </c>
      <c r="B609" s="329" t="s">
        <v>123</v>
      </c>
      <c r="C609" s="420" t="s">
        <v>124</v>
      </c>
      <c r="D609" s="351">
        <f>SUM(D610)</f>
        <v>0</v>
      </c>
      <c r="E609" s="340"/>
    </row>
    <row r="610" spans="1:5" ht="10.5" hidden="1">
      <c r="A610" s="335" t="s">
        <v>64</v>
      </c>
      <c r="B610" s="336" t="s">
        <v>127</v>
      </c>
      <c r="C610" s="334" t="s">
        <v>128</v>
      </c>
      <c r="D610" s="326">
        <v>0</v>
      </c>
      <c r="E610" s="317"/>
    </row>
    <row r="611" spans="1:5" ht="10.5">
      <c r="A611" s="335"/>
      <c r="B611" s="336"/>
      <c r="C611" s="334"/>
      <c r="D611" s="326"/>
      <c r="E611" s="317"/>
    </row>
    <row r="612" spans="1:5" ht="11.4">
      <c r="B612" s="309"/>
      <c r="C612" s="314"/>
      <c r="D612" s="315"/>
      <c r="E612" s="363"/>
    </row>
    <row r="613" spans="1:5" ht="11.4">
      <c r="B613" s="309"/>
      <c r="C613" s="310" t="s">
        <v>556</v>
      </c>
      <c r="D613" s="350"/>
      <c r="E613" s="372">
        <f>SUM(E571:E612)</f>
        <v>384010</v>
      </c>
    </row>
    <row r="614" spans="1:5" ht="11.4">
      <c r="B614" s="309"/>
      <c r="C614" s="310"/>
      <c r="D614" s="362"/>
      <c r="E614" s="363"/>
    </row>
    <row r="615" spans="1:5" ht="11.4">
      <c r="B615" s="309"/>
      <c r="C615" s="310"/>
      <c r="D615" s="362"/>
      <c r="E615" s="363"/>
    </row>
    <row r="616" spans="1:5" ht="11.4">
      <c r="B616" s="309"/>
      <c r="C616" s="310"/>
      <c r="D616" s="362"/>
      <c r="E616" s="363"/>
    </row>
    <row r="617" spans="1:5" ht="11.4">
      <c r="B617" s="309"/>
      <c r="C617" s="310"/>
      <c r="D617" s="362"/>
      <c r="E617" s="363"/>
    </row>
    <row r="618" spans="1:5" ht="11.4" hidden="1">
      <c r="B618" s="309"/>
      <c r="C618" s="310"/>
      <c r="D618" s="362"/>
      <c r="E618" s="363"/>
    </row>
    <row r="619" spans="1:5" ht="11.4" hidden="1">
      <c r="B619" s="365" t="s">
        <v>557</v>
      </c>
      <c r="C619" s="68"/>
      <c r="E619" s="363"/>
    </row>
    <row r="620" spans="1:5" ht="10.5" hidden="1">
      <c r="C620" s="367"/>
      <c r="E620" s="317"/>
    </row>
    <row r="621" spans="1:5" ht="10.5" hidden="1">
      <c r="A621" s="313" t="s">
        <v>23</v>
      </c>
      <c r="B621" s="314" t="s">
        <v>24</v>
      </c>
      <c r="C621" s="315" t="s">
        <v>25</v>
      </c>
      <c r="D621" s="316"/>
      <c r="E621" s="317">
        <f>+D629+D636+D640+D626+D623</f>
        <v>0</v>
      </c>
    </row>
    <row r="622" spans="1:5" ht="10.5" hidden="1">
      <c r="B622" s="314"/>
      <c r="C622" s="318"/>
      <c r="D622" s="316"/>
      <c r="E622" s="317"/>
    </row>
    <row r="623" spans="1:5" ht="10.5" hidden="1">
      <c r="A623" s="368" t="s">
        <v>26</v>
      </c>
      <c r="B623" s="421" t="s">
        <v>27</v>
      </c>
      <c r="C623" s="422" t="s">
        <v>28</v>
      </c>
      <c r="D623" s="351">
        <f>+D624</f>
        <v>0</v>
      </c>
      <c r="E623" s="317"/>
    </row>
    <row r="624" spans="1:5" ht="10.5" hidden="1">
      <c r="A624" s="333" t="s">
        <v>26</v>
      </c>
      <c r="B624" s="305" t="s">
        <v>29</v>
      </c>
      <c r="C624" s="306" t="s">
        <v>30</v>
      </c>
      <c r="D624" s="69">
        <f>+D715+D788+D808</f>
        <v>0</v>
      </c>
      <c r="E624" s="317"/>
    </row>
    <row r="625" spans="1:5" ht="10.5" hidden="1">
      <c r="B625" s="314"/>
      <c r="C625" s="318"/>
      <c r="D625" s="316"/>
      <c r="E625" s="317"/>
    </row>
    <row r="626" spans="1:5" ht="10.5" hidden="1">
      <c r="A626" s="368" t="s">
        <v>26</v>
      </c>
      <c r="B626" s="421" t="s">
        <v>35</v>
      </c>
      <c r="C626" s="422" t="s">
        <v>558</v>
      </c>
      <c r="D626" s="351">
        <f>+D627</f>
        <v>0</v>
      </c>
      <c r="E626" s="317"/>
    </row>
    <row r="627" spans="1:5" ht="10.5" hidden="1">
      <c r="A627" s="333" t="s">
        <v>26</v>
      </c>
      <c r="B627" s="305" t="s">
        <v>37</v>
      </c>
      <c r="C627" s="306" t="s">
        <v>38</v>
      </c>
      <c r="D627" s="69">
        <f>+D737</f>
        <v>0</v>
      </c>
      <c r="E627" s="317"/>
    </row>
    <row r="628" spans="1:5" ht="10.5" hidden="1">
      <c r="B628" s="314"/>
      <c r="C628" s="318"/>
      <c r="D628" s="316"/>
      <c r="E628" s="317"/>
    </row>
    <row r="629" spans="1:5" ht="10.5" hidden="1">
      <c r="A629" s="368" t="s">
        <v>26</v>
      </c>
      <c r="B629" s="329" t="s">
        <v>41</v>
      </c>
      <c r="C629" s="330" t="s">
        <v>42</v>
      </c>
      <c r="D629" s="351">
        <f>SUM(D630:D634)</f>
        <v>0</v>
      </c>
      <c r="E629" s="317"/>
    </row>
    <row r="630" spans="1:5" ht="10.5" hidden="1">
      <c r="A630" s="324" t="s">
        <v>26</v>
      </c>
      <c r="B630" s="325" t="s">
        <v>43</v>
      </c>
      <c r="C630" s="316" t="s">
        <v>534</v>
      </c>
      <c r="D630" s="69">
        <f>+D716+D767+D789+D809</f>
        <v>0</v>
      </c>
      <c r="E630" s="317"/>
    </row>
    <row r="631" spans="1:5" ht="10.5" hidden="1">
      <c r="A631" s="335" t="s">
        <v>26</v>
      </c>
      <c r="B631" s="305" t="s">
        <v>227</v>
      </c>
      <c r="C631" s="306" t="s">
        <v>228</v>
      </c>
      <c r="D631" s="69">
        <f>+D717+D768+D790+D810</f>
        <v>0</v>
      </c>
      <c r="E631" s="317"/>
    </row>
    <row r="632" spans="1:5" ht="10.5" hidden="1">
      <c r="A632" s="324" t="s">
        <v>26</v>
      </c>
      <c r="B632" s="325" t="s">
        <v>45</v>
      </c>
      <c r="C632" s="316" t="s">
        <v>46</v>
      </c>
      <c r="D632" s="69">
        <f>+D718+D769+D791+D811+D740</f>
        <v>0</v>
      </c>
      <c r="E632" s="317"/>
    </row>
    <row r="633" spans="1:5" ht="10.5" hidden="1">
      <c r="A633" s="324" t="s">
        <v>26</v>
      </c>
      <c r="B633" s="325" t="s">
        <v>47</v>
      </c>
      <c r="C633" s="316" t="s">
        <v>48</v>
      </c>
      <c r="D633" s="69">
        <f>+D719+D770+D792+D812</f>
        <v>0</v>
      </c>
      <c r="E633" s="317"/>
    </row>
    <row r="634" spans="1:5" ht="10.5" hidden="1">
      <c r="A634" s="67" t="s">
        <v>26</v>
      </c>
      <c r="B634" s="305" t="s">
        <v>342</v>
      </c>
      <c r="C634" s="306" t="s">
        <v>343</v>
      </c>
      <c r="D634" s="69">
        <f>+D720+D771+D793+D813</f>
        <v>0</v>
      </c>
      <c r="E634" s="317"/>
    </row>
    <row r="635" spans="1:5" ht="10.5" hidden="1">
      <c r="D635" s="69"/>
      <c r="E635" s="317"/>
    </row>
    <row r="636" spans="1:5" ht="21" hidden="1">
      <c r="A636" s="368" t="s">
        <v>49</v>
      </c>
      <c r="B636" s="329" t="s">
        <v>50</v>
      </c>
      <c r="C636" s="330" t="s">
        <v>51</v>
      </c>
      <c r="D636" s="351">
        <f>SUM(D637:D638)</f>
        <v>0</v>
      </c>
      <c r="E636" s="317"/>
    </row>
    <row r="637" spans="1:5" ht="20.399999999999999" hidden="1">
      <c r="A637" s="333" t="s">
        <v>49</v>
      </c>
      <c r="B637" s="305" t="s">
        <v>52</v>
      </c>
      <c r="C637" s="334" t="s">
        <v>262</v>
      </c>
      <c r="D637" s="69">
        <f>+D721+D772+D794+D814+D743</f>
        <v>0</v>
      </c>
      <c r="E637" s="317"/>
    </row>
    <row r="638" spans="1:5" ht="20.399999999999999" hidden="1">
      <c r="A638" s="333" t="s">
        <v>49</v>
      </c>
      <c r="B638" s="305" t="s">
        <v>54</v>
      </c>
      <c r="C638" s="334" t="s">
        <v>55</v>
      </c>
      <c r="D638" s="69">
        <f>+D722+D773+D795+D815+D744</f>
        <v>0</v>
      </c>
      <c r="E638" s="317"/>
    </row>
    <row r="639" spans="1:5" ht="10.5" hidden="1">
      <c r="D639" s="69"/>
      <c r="E639" s="317"/>
    </row>
    <row r="640" spans="1:5" ht="21" hidden="1">
      <c r="A640" s="368" t="s">
        <v>49</v>
      </c>
      <c r="B640" s="329" t="s">
        <v>56</v>
      </c>
      <c r="C640" s="330" t="s">
        <v>57</v>
      </c>
      <c r="D640" s="351">
        <f>SUM(D641:D643)</f>
        <v>0</v>
      </c>
      <c r="E640" s="317"/>
    </row>
    <row r="641" spans="1:5" ht="20.399999999999999" hidden="1">
      <c r="A641" s="333" t="s">
        <v>49</v>
      </c>
      <c r="B641" s="305" t="s">
        <v>58</v>
      </c>
      <c r="C641" s="334" t="s">
        <v>59</v>
      </c>
      <c r="D641" s="69">
        <f>+D723+D774+D796+D816+D745</f>
        <v>0</v>
      </c>
      <c r="E641" s="317"/>
    </row>
    <row r="642" spans="1:5" ht="20.399999999999999" hidden="1">
      <c r="A642" s="333" t="s">
        <v>49</v>
      </c>
      <c r="B642" s="305" t="s">
        <v>60</v>
      </c>
      <c r="C642" s="334" t="s">
        <v>263</v>
      </c>
      <c r="D642" s="69">
        <f>+D724+D775+D797+D817+D746</f>
        <v>0</v>
      </c>
      <c r="E642" s="317"/>
    </row>
    <row r="643" spans="1:5" ht="10.5" hidden="1">
      <c r="A643" s="333" t="s">
        <v>49</v>
      </c>
      <c r="B643" s="305" t="s">
        <v>62</v>
      </c>
      <c r="C643" s="306" t="s">
        <v>63</v>
      </c>
      <c r="D643" s="69">
        <f>+D725+D776+D798+D818+D747</f>
        <v>0</v>
      </c>
      <c r="E643" s="317"/>
    </row>
    <row r="644" spans="1:5" ht="10.5" hidden="1">
      <c r="A644" s="236"/>
      <c r="C644" s="367"/>
      <c r="E644" s="317"/>
    </row>
    <row r="645" spans="1:5" ht="10.5" hidden="1">
      <c r="A645" s="236"/>
      <c r="C645" s="367"/>
      <c r="E645" s="317"/>
    </row>
    <row r="646" spans="1:5" ht="10.5" hidden="1">
      <c r="A646" s="313" t="s">
        <v>64</v>
      </c>
      <c r="B646" s="314" t="s">
        <v>205</v>
      </c>
      <c r="C646" s="315" t="s">
        <v>65</v>
      </c>
      <c r="D646" s="316"/>
      <c r="E646" s="317">
        <f>+D652+D656+D661+D665+D648</f>
        <v>0</v>
      </c>
    </row>
    <row r="647" spans="1:5" ht="10.5" hidden="1">
      <c r="B647" s="314"/>
      <c r="C647" s="318"/>
      <c r="D647" s="316"/>
      <c r="E647" s="68"/>
    </row>
    <row r="648" spans="1:5" ht="10.5" hidden="1">
      <c r="A648" s="368" t="s">
        <v>64</v>
      </c>
      <c r="B648" s="329" t="s">
        <v>66</v>
      </c>
      <c r="C648" s="330" t="s">
        <v>67</v>
      </c>
      <c r="D648" s="351">
        <f>+D649+D650</f>
        <v>0</v>
      </c>
      <c r="E648" s="68"/>
    </row>
    <row r="649" spans="1:5" hidden="1">
      <c r="A649" s="324" t="s">
        <v>64</v>
      </c>
      <c r="B649" s="325" t="s">
        <v>68</v>
      </c>
      <c r="C649" s="316" t="s">
        <v>511</v>
      </c>
      <c r="D649" s="326">
        <v>0</v>
      </c>
      <c r="E649" s="68"/>
    </row>
    <row r="650" spans="1:5" hidden="1">
      <c r="A650" s="324" t="s">
        <v>64</v>
      </c>
      <c r="B650" s="325" t="s">
        <v>70</v>
      </c>
      <c r="C650" s="316" t="s">
        <v>71</v>
      </c>
      <c r="D650" s="326">
        <f>+D777+D726</f>
        <v>0</v>
      </c>
      <c r="E650" s="68"/>
    </row>
    <row r="651" spans="1:5" ht="10.5" hidden="1">
      <c r="B651" s="314"/>
      <c r="C651" s="318"/>
      <c r="D651" s="316"/>
      <c r="E651" s="68"/>
    </row>
    <row r="652" spans="1:5" ht="10.5" hidden="1">
      <c r="A652" s="368" t="s">
        <v>64</v>
      </c>
      <c r="B652" s="329" t="s">
        <v>279</v>
      </c>
      <c r="C652" s="330" t="s">
        <v>78</v>
      </c>
      <c r="D652" s="351">
        <f>+D654+D653</f>
        <v>0</v>
      </c>
      <c r="E652" s="317"/>
    </row>
    <row r="653" spans="1:5" ht="10.5" hidden="1">
      <c r="A653" s="324" t="s">
        <v>64</v>
      </c>
      <c r="B653" s="325" t="s">
        <v>214</v>
      </c>
      <c r="C653" s="316" t="s">
        <v>215</v>
      </c>
      <c r="D653" s="69">
        <f>+D727</f>
        <v>0</v>
      </c>
      <c r="E653" s="317"/>
    </row>
    <row r="654" spans="1:5" ht="10.5" hidden="1">
      <c r="A654" s="324" t="s">
        <v>64</v>
      </c>
      <c r="B654" s="325" t="s">
        <v>81</v>
      </c>
      <c r="C654" s="316" t="s">
        <v>82</v>
      </c>
      <c r="D654" s="69">
        <f>+D819+D728</f>
        <v>0</v>
      </c>
      <c r="E654" s="317"/>
    </row>
    <row r="655" spans="1:5" ht="11.4" hidden="1">
      <c r="B655" s="309"/>
      <c r="C655" s="310"/>
      <c r="D655" s="362"/>
      <c r="E655" s="363"/>
    </row>
    <row r="656" spans="1:5" ht="11.4" hidden="1">
      <c r="A656" s="368" t="s">
        <v>64</v>
      </c>
      <c r="B656" s="329" t="s">
        <v>89</v>
      </c>
      <c r="C656" s="330" t="s">
        <v>90</v>
      </c>
      <c r="D656" s="351">
        <f>SUM(D657:D659)</f>
        <v>0</v>
      </c>
      <c r="E656" s="363"/>
    </row>
    <row r="657" spans="1:5" ht="11.4" hidden="1">
      <c r="A657" s="324" t="s">
        <v>64</v>
      </c>
      <c r="B657" s="325" t="s">
        <v>207</v>
      </c>
      <c r="C657" s="316" t="s">
        <v>216</v>
      </c>
      <c r="D657" s="326">
        <f>+D748+D820</f>
        <v>0</v>
      </c>
      <c r="E657" s="363"/>
    </row>
    <row r="658" spans="1:5" ht="11.4" hidden="1">
      <c r="A658" s="324" t="s">
        <v>64</v>
      </c>
      <c r="B658" s="325" t="s">
        <v>95</v>
      </c>
      <c r="C658" s="316" t="s">
        <v>96</v>
      </c>
      <c r="D658" s="326">
        <f>+D749</f>
        <v>0</v>
      </c>
      <c r="E658" s="363"/>
    </row>
    <row r="659" spans="1:5" ht="11.4" hidden="1">
      <c r="A659" s="324" t="s">
        <v>64</v>
      </c>
      <c r="B659" s="325" t="s">
        <v>97</v>
      </c>
      <c r="C659" s="316" t="s">
        <v>98</v>
      </c>
      <c r="D659" s="326">
        <f>+D821</f>
        <v>0</v>
      </c>
      <c r="E659" s="363"/>
    </row>
    <row r="660" spans="1:5" ht="11.4" hidden="1">
      <c r="B660" s="309"/>
      <c r="C660" s="310"/>
      <c r="D660" s="362"/>
      <c r="E660" s="363"/>
    </row>
    <row r="661" spans="1:5" ht="11.4" hidden="1">
      <c r="A661" s="368" t="s">
        <v>64</v>
      </c>
      <c r="B661" s="329" t="s">
        <v>281</v>
      </c>
      <c r="C661" s="330" t="s">
        <v>282</v>
      </c>
      <c r="D661" s="351">
        <f>SUM(D662:D663)</f>
        <v>0</v>
      </c>
      <c r="E661" s="363"/>
    </row>
    <row r="662" spans="1:5" ht="11.4" hidden="1">
      <c r="A662" s="324" t="s">
        <v>64</v>
      </c>
      <c r="B662" s="325" t="s">
        <v>363</v>
      </c>
      <c r="C662" s="316" t="s">
        <v>364</v>
      </c>
      <c r="D662" s="326">
        <f>+D852</f>
        <v>0</v>
      </c>
      <c r="E662" s="363"/>
    </row>
    <row r="663" spans="1:5" ht="11.4" hidden="1">
      <c r="A663" s="324" t="s">
        <v>64</v>
      </c>
      <c r="B663" s="325" t="s">
        <v>283</v>
      </c>
      <c r="C663" s="316" t="s">
        <v>284</v>
      </c>
      <c r="D663" s="326">
        <f>+D822+D750</f>
        <v>0</v>
      </c>
      <c r="E663" s="363"/>
    </row>
    <row r="664" spans="1:5" ht="11.4" hidden="1">
      <c r="B664" s="309"/>
      <c r="C664" s="310"/>
      <c r="D664" s="362"/>
      <c r="E664" s="363"/>
    </row>
    <row r="665" spans="1:5" ht="11.4" hidden="1">
      <c r="A665" s="368" t="s">
        <v>64</v>
      </c>
      <c r="B665" s="329" t="s">
        <v>251</v>
      </c>
      <c r="C665" s="330" t="s">
        <v>103</v>
      </c>
      <c r="D665" s="351">
        <f>SUM(D666:D668)</f>
        <v>0</v>
      </c>
      <c r="E665" s="363"/>
    </row>
    <row r="666" spans="1:5" ht="11.4" hidden="1">
      <c r="A666" s="324" t="s">
        <v>64</v>
      </c>
      <c r="B666" s="325" t="s">
        <v>104</v>
      </c>
      <c r="C666" s="316" t="s">
        <v>105</v>
      </c>
      <c r="D666" s="326">
        <f>+D823+D854</f>
        <v>0</v>
      </c>
      <c r="E666" s="363"/>
    </row>
    <row r="667" spans="1:5" ht="11.4" hidden="1">
      <c r="A667" s="324" t="s">
        <v>64</v>
      </c>
      <c r="B667" s="325" t="s">
        <v>108</v>
      </c>
      <c r="C667" s="316" t="s">
        <v>109</v>
      </c>
      <c r="D667" s="326">
        <f>+D855</f>
        <v>0</v>
      </c>
      <c r="E667" s="363"/>
    </row>
    <row r="668" spans="1:5" ht="11.4" hidden="1">
      <c r="A668" s="324" t="s">
        <v>64</v>
      </c>
      <c r="B668" s="325" t="s">
        <v>106</v>
      </c>
      <c r="C668" s="316" t="s">
        <v>107</v>
      </c>
      <c r="D668" s="326">
        <f>+D751+D824</f>
        <v>0</v>
      </c>
      <c r="E668" s="363"/>
    </row>
    <row r="669" spans="1:5" ht="11.4" hidden="1">
      <c r="B669" s="309"/>
      <c r="C669" s="310"/>
      <c r="D669" s="362"/>
      <c r="E669" s="363"/>
    </row>
    <row r="670" spans="1:5" ht="11.4" hidden="1">
      <c r="B670" s="309"/>
      <c r="C670" s="310"/>
      <c r="D670" s="362"/>
      <c r="E670" s="363"/>
    </row>
    <row r="671" spans="1:5" ht="10.5" hidden="1">
      <c r="A671" s="349" t="s">
        <v>64</v>
      </c>
      <c r="B671" s="343">
        <v>2</v>
      </c>
      <c r="C671" s="344" t="s">
        <v>122</v>
      </c>
      <c r="D671" s="362"/>
      <c r="E671" s="350">
        <f>+D682+D673+D676</f>
        <v>0</v>
      </c>
    </row>
    <row r="672" spans="1:5" ht="11.4" hidden="1">
      <c r="B672" s="309"/>
      <c r="C672" s="310"/>
      <c r="D672" s="362"/>
      <c r="E672" s="363"/>
    </row>
    <row r="673" spans="1:5" ht="11.4" hidden="1">
      <c r="A673" s="328" t="s">
        <v>64</v>
      </c>
      <c r="B673" s="329" t="s">
        <v>123</v>
      </c>
      <c r="C673" s="330" t="s">
        <v>124</v>
      </c>
      <c r="D673" s="351">
        <f>+D674</f>
        <v>0</v>
      </c>
      <c r="E673" s="363"/>
    </row>
    <row r="674" spans="1:5" ht="11.4" hidden="1">
      <c r="A674" s="333" t="s">
        <v>64</v>
      </c>
      <c r="B674" s="305" t="s">
        <v>129</v>
      </c>
      <c r="C674" s="334" t="s">
        <v>130</v>
      </c>
      <c r="D674" s="326">
        <f>+D825</f>
        <v>0</v>
      </c>
      <c r="E674" s="363"/>
    </row>
    <row r="675" spans="1:5" ht="11.4" hidden="1">
      <c r="B675" s="309"/>
      <c r="C675" s="310"/>
      <c r="D675" s="362"/>
      <c r="E675" s="363"/>
    </row>
    <row r="676" spans="1:5" ht="21" hidden="1">
      <c r="A676" s="328" t="s">
        <v>64</v>
      </c>
      <c r="B676" s="329" t="s">
        <v>131</v>
      </c>
      <c r="C676" s="330" t="s">
        <v>132</v>
      </c>
      <c r="D676" s="351">
        <f>SUM(D677:D680)</f>
        <v>0</v>
      </c>
      <c r="E676" s="363"/>
    </row>
    <row r="677" spans="1:5" ht="11.4" hidden="1">
      <c r="A677" s="333" t="s">
        <v>64</v>
      </c>
      <c r="B677" s="305" t="s">
        <v>133</v>
      </c>
      <c r="C677" s="334" t="s">
        <v>134</v>
      </c>
      <c r="D677" s="326">
        <f>+D826</f>
        <v>0</v>
      </c>
      <c r="E677" s="363"/>
    </row>
    <row r="678" spans="1:5" ht="11.4" hidden="1">
      <c r="A678" s="333" t="s">
        <v>64</v>
      </c>
      <c r="B678" s="305" t="s">
        <v>254</v>
      </c>
      <c r="C678" s="334" t="s">
        <v>255</v>
      </c>
      <c r="D678" s="326">
        <f>+D827</f>
        <v>0</v>
      </c>
      <c r="E678" s="363"/>
    </row>
    <row r="679" spans="1:5" ht="11.4" hidden="1">
      <c r="A679" s="333" t="s">
        <v>64</v>
      </c>
      <c r="B679" s="305" t="s">
        <v>137</v>
      </c>
      <c r="C679" s="334" t="s">
        <v>138</v>
      </c>
      <c r="D679" s="326">
        <f>+D828</f>
        <v>0</v>
      </c>
      <c r="E679" s="363"/>
    </row>
    <row r="680" spans="1:5" ht="11.4" hidden="1">
      <c r="A680" s="333" t="s">
        <v>64</v>
      </c>
      <c r="B680" s="305" t="s">
        <v>240</v>
      </c>
      <c r="C680" s="334" t="s">
        <v>241</v>
      </c>
      <c r="D680" s="326">
        <f>+D829</f>
        <v>0</v>
      </c>
      <c r="E680" s="363"/>
    </row>
    <row r="681" spans="1:5" ht="11.4" hidden="1">
      <c r="B681" s="309"/>
      <c r="C681" s="310"/>
      <c r="D681" s="362"/>
      <c r="E681" s="363"/>
    </row>
    <row r="682" spans="1:5" ht="11.4" hidden="1">
      <c r="A682" s="328" t="s">
        <v>64</v>
      </c>
      <c r="B682" s="329" t="s">
        <v>145</v>
      </c>
      <c r="C682" s="330" t="s">
        <v>146</v>
      </c>
      <c r="D682" s="351">
        <f>SUM(D683:D686)</f>
        <v>0</v>
      </c>
      <c r="E682" s="363"/>
    </row>
    <row r="683" spans="1:5" ht="11.4" hidden="1">
      <c r="A683" s="333" t="s">
        <v>64</v>
      </c>
      <c r="B683" s="305" t="s">
        <v>149</v>
      </c>
      <c r="C683" s="334" t="s">
        <v>150</v>
      </c>
      <c r="D683" s="326">
        <f>+D830</f>
        <v>0</v>
      </c>
      <c r="E683" s="363"/>
    </row>
    <row r="684" spans="1:5" ht="11.4" hidden="1">
      <c r="A684" s="333" t="s">
        <v>64</v>
      </c>
      <c r="B684" s="305" t="s">
        <v>151</v>
      </c>
      <c r="C684" s="334" t="s">
        <v>152</v>
      </c>
      <c r="D684" s="326">
        <f>+D831+D778</f>
        <v>0</v>
      </c>
      <c r="E684" s="363"/>
    </row>
    <row r="685" spans="1:5" ht="11.4" hidden="1">
      <c r="A685" s="333" t="s">
        <v>64</v>
      </c>
      <c r="B685" s="305" t="s">
        <v>155</v>
      </c>
      <c r="C685" s="334" t="s">
        <v>156</v>
      </c>
      <c r="D685" s="326">
        <f>+D752</f>
        <v>0</v>
      </c>
      <c r="E685" s="363"/>
    </row>
    <row r="686" spans="1:5" ht="11.4" hidden="1">
      <c r="A686" s="333" t="s">
        <v>64</v>
      </c>
      <c r="B686" s="305" t="s">
        <v>291</v>
      </c>
      <c r="C686" s="334" t="s">
        <v>315</v>
      </c>
      <c r="D686" s="326">
        <f>+D753+D799+D779</f>
        <v>0</v>
      </c>
      <c r="E686" s="363"/>
    </row>
    <row r="687" spans="1:5" ht="11.4" hidden="1">
      <c r="B687" s="309"/>
      <c r="C687" s="310"/>
      <c r="D687" s="362"/>
      <c r="E687" s="363"/>
    </row>
    <row r="688" spans="1:5" ht="11.4" hidden="1">
      <c r="B688" s="309"/>
      <c r="C688" s="310"/>
      <c r="D688" s="362"/>
      <c r="E688" s="363"/>
    </row>
    <row r="689" spans="1:5" ht="10.5" hidden="1">
      <c r="A689" s="349">
        <v>2</v>
      </c>
      <c r="B689" s="343">
        <v>5</v>
      </c>
      <c r="C689" s="344" t="s">
        <v>157</v>
      </c>
      <c r="D689" s="350"/>
      <c r="E689" s="350">
        <f>+D691+D698</f>
        <v>0</v>
      </c>
    </row>
    <row r="690" spans="1:5" ht="10.5" hidden="1">
      <c r="A690" s="349"/>
      <c r="B690" s="329"/>
      <c r="C690" s="330"/>
      <c r="D690" s="326"/>
      <c r="E690" s="327"/>
    </row>
    <row r="691" spans="1:5" ht="10.5" hidden="1">
      <c r="A691" s="328" t="s">
        <v>158</v>
      </c>
      <c r="B691" s="329" t="s">
        <v>159</v>
      </c>
      <c r="C691" s="330" t="s">
        <v>160</v>
      </c>
      <c r="D691" s="351">
        <f>SUM(D692:D696)</f>
        <v>0</v>
      </c>
      <c r="E691" s="327"/>
    </row>
    <row r="692" spans="1:5" hidden="1">
      <c r="A692" s="333" t="s">
        <v>158</v>
      </c>
      <c r="B692" s="305" t="s">
        <v>163</v>
      </c>
      <c r="C692" s="334" t="s">
        <v>164</v>
      </c>
      <c r="D692" s="326">
        <f>+D754+D832+D801</f>
        <v>0</v>
      </c>
      <c r="E692" s="327"/>
    </row>
    <row r="693" spans="1:5" hidden="1">
      <c r="A693" s="333" t="s">
        <v>158</v>
      </c>
      <c r="B693" s="305" t="s">
        <v>165</v>
      </c>
      <c r="C693" s="334" t="s">
        <v>166</v>
      </c>
      <c r="D693" s="326">
        <f>+D755</f>
        <v>0</v>
      </c>
      <c r="E693" s="327"/>
    </row>
    <row r="694" spans="1:5" hidden="1">
      <c r="A694" s="333" t="s">
        <v>158</v>
      </c>
      <c r="B694" s="305" t="s">
        <v>167</v>
      </c>
      <c r="C694" s="334" t="s">
        <v>168</v>
      </c>
      <c r="D694" s="326">
        <f>+D729+D756</f>
        <v>0</v>
      </c>
      <c r="E694" s="327"/>
    </row>
    <row r="695" spans="1:5" hidden="1">
      <c r="A695" s="333" t="s">
        <v>158</v>
      </c>
      <c r="B695" s="305" t="s">
        <v>293</v>
      </c>
      <c r="C695" s="334" t="s">
        <v>294</v>
      </c>
      <c r="D695" s="326">
        <v>0</v>
      </c>
      <c r="E695" s="327"/>
    </row>
    <row r="696" spans="1:5" ht="11.4" hidden="1">
      <c r="A696" s="333" t="s">
        <v>158</v>
      </c>
      <c r="B696" s="305" t="s">
        <v>169</v>
      </c>
      <c r="C696" s="334" t="s">
        <v>170</v>
      </c>
      <c r="D696" s="326">
        <f>+D758</f>
        <v>0</v>
      </c>
      <c r="E696" s="363"/>
    </row>
    <row r="697" spans="1:5" ht="11.4" hidden="1">
      <c r="B697" s="309"/>
      <c r="C697" s="310"/>
      <c r="D697" s="362"/>
      <c r="E697" s="363"/>
    </row>
    <row r="698" spans="1:5" ht="11.4" hidden="1">
      <c r="A698" s="328"/>
      <c r="B698" s="329" t="s">
        <v>171</v>
      </c>
      <c r="C698" s="330" t="s">
        <v>172</v>
      </c>
      <c r="D698" s="351">
        <f>+D699</f>
        <v>0</v>
      </c>
      <c r="E698" s="363"/>
    </row>
    <row r="699" spans="1:5" ht="11.4" hidden="1">
      <c r="A699" s="333" t="s">
        <v>181</v>
      </c>
      <c r="B699" s="305" t="s">
        <v>182</v>
      </c>
      <c r="C699" s="334" t="s">
        <v>183</v>
      </c>
      <c r="D699" s="326">
        <f>+D781</f>
        <v>0</v>
      </c>
      <c r="E699" s="363"/>
    </row>
    <row r="700" spans="1:5" ht="11.4" hidden="1">
      <c r="A700" s="333"/>
      <c r="C700" s="334"/>
      <c r="D700" s="326"/>
      <c r="E700" s="363"/>
    </row>
    <row r="701" spans="1:5" hidden="1">
      <c r="A701" s="333"/>
      <c r="C701" s="334"/>
      <c r="D701" s="326"/>
      <c r="E701" s="68"/>
    </row>
    <row r="702" spans="1:5" ht="10.5" hidden="1">
      <c r="A702" s="349" t="s">
        <v>348</v>
      </c>
      <c r="B702" s="343">
        <v>6</v>
      </c>
      <c r="C702" s="344" t="s">
        <v>185</v>
      </c>
      <c r="D702" s="326"/>
      <c r="E702" s="350">
        <f>+D704+D707</f>
        <v>0</v>
      </c>
    </row>
    <row r="703" spans="1:5" ht="11.4" hidden="1">
      <c r="A703" s="333"/>
      <c r="C703" s="334"/>
      <c r="D703" s="326"/>
      <c r="E703" s="363"/>
    </row>
    <row r="704" spans="1:5" ht="11.4" hidden="1">
      <c r="A704" s="328" t="s">
        <v>184</v>
      </c>
      <c r="B704" s="329" t="s">
        <v>559</v>
      </c>
      <c r="C704" s="330" t="s">
        <v>560</v>
      </c>
      <c r="D704" s="351">
        <f>+D705</f>
        <v>0</v>
      </c>
      <c r="E704" s="363"/>
    </row>
    <row r="705" spans="1:5" ht="11.4" hidden="1">
      <c r="A705" s="333" t="s">
        <v>184</v>
      </c>
      <c r="B705" s="305" t="s">
        <v>561</v>
      </c>
      <c r="C705" s="334" t="s">
        <v>562</v>
      </c>
      <c r="D705" s="326">
        <f>+D760</f>
        <v>0</v>
      </c>
      <c r="E705" s="363"/>
    </row>
    <row r="706" spans="1:5" ht="11.4" hidden="1">
      <c r="A706" s="333"/>
      <c r="C706" s="334"/>
      <c r="D706" s="326"/>
      <c r="E706" s="363"/>
    </row>
    <row r="707" spans="1:5" ht="11.4" hidden="1">
      <c r="A707" s="328" t="s">
        <v>184</v>
      </c>
      <c r="B707" s="320" t="s">
        <v>516</v>
      </c>
      <c r="C707" s="330" t="s">
        <v>517</v>
      </c>
      <c r="D707" s="331">
        <f>+D708</f>
        <v>0</v>
      </c>
      <c r="E707" s="363"/>
    </row>
    <row r="708" spans="1:5" ht="11.4" hidden="1">
      <c r="A708" s="67" t="s">
        <v>184</v>
      </c>
      <c r="B708" s="305" t="s">
        <v>466</v>
      </c>
      <c r="C708" s="334" t="s">
        <v>467</v>
      </c>
      <c r="D708" s="69">
        <f>+D730</f>
        <v>0</v>
      </c>
      <c r="E708" s="363"/>
    </row>
    <row r="709" spans="1:5" ht="10.5" hidden="1">
      <c r="B709" s="309"/>
      <c r="C709" s="310"/>
      <c r="D709" s="362"/>
      <c r="E709" s="68"/>
    </row>
    <row r="710" spans="1:5" ht="11.4" hidden="1">
      <c r="B710" s="309"/>
      <c r="C710" s="310" t="s">
        <v>563</v>
      </c>
      <c r="D710" s="350"/>
      <c r="E710" s="372">
        <f>SUM(E620:E708)</f>
        <v>0</v>
      </c>
    </row>
    <row r="711" spans="1:5" ht="11.4" hidden="1">
      <c r="B711" s="309"/>
      <c r="C711" s="310"/>
      <c r="D711" s="362"/>
      <c r="E711" s="363"/>
    </row>
    <row r="712" spans="1:5" ht="11.4" hidden="1">
      <c r="B712" s="309"/>
      <c r="C712" s="310"/>
      <c r="D712" s="362"/>
      <c r="E712" s="363"/>
    </row>
    <row r="713" spans="1:5" ht="11.4" hidden="1">
      <c r="B713" s="314"/>
      <c r="C713" s="379" t="s">
        <v>299</v>
      </c>
      <c r="D713" s="366" t="s">
        <v>300</v>
      </c>
      <c r="E713" s="363"/>
    </row>
    <row r="714" spans="1:5" ht="11.4" hidden="1">
      <c r="B714" s="423"/>
      <c r="C714" s="99"/>
      <c r="D714" s="424"/>
      <c r="E714" s="363"/>
    </row>
    <row r="715" spans="1:5" ht="11.4" hidden="1">
      <c r="B715" s="425" t="s">
        <v>29</v>
      </c>
      <c r="C715" s="68" t="s">
        <v>30</v>
      </c>
      <c r="D715" s="412">
        <v>0</v>
      </c>
      <c r="E715" s="363"/>
    </row>
    <row r="716" spans="1:5" ht="11.4" hidden="1">
      <c r="B716" s="383" t="s">
        <v>43</v>
      </c>
      <c r="C716" s="316" t="s">
        <v>44</v>
      </c>
      <c r="D716" s="412">
        <v>0</v>
      </c>
      <c r="E716" s="363"/>
    </row>
    <row r="717" spans="1:5" ht="11.4" hidden="1">
      <c r="B717" s="383" t="s">
        <v>227</v>
      </c>
      <c r="C717" s="316" t="s">
        <v>228</v>
      </c>
      <c r="D717" s="412">
        <v>0</v>
      </c>
      <c r="E717" s="363"/>
    </row>
    <row r="718" spans="1:5" ht="11.4" hidden="1">
      <c r="B718" s="383" t="s">
        <v>45</v>
      </c>
      <c r="C718" s="316" t="s">
        <v>46</v>
      </c>
      <c r="D718" s="412">
        <f>+((D717+D719+D720+D716+D715)/12)</f>
        <v>0</v>
      </c>
      <c r="E718" s="363"/>
    </row>
    <row r="719" spans="1:5" ht="11.4" hidden="1">
      <c r="B719" s="383" t="s">
        <v>47</v>
      </c>
      <c r="C719" s="316" t="s">
        <v>48</v>
      </c>
      <c r="D719" s="412">
        <v>0</v>
      </c>
      <c r="E719" s="363"/>
    </row>
    <row r="720" spans="1:5" ht="11.4" hidden="1">
      <c r="B720" s="385" t="s">
        <v>342</v>
      </c>
      <c r="C720" s="303" t="s">
        <v>343</v>
      </c>
      <c r="D720" s="412">
        <v>0</v>
      </c>
      <c r="E720" s="363"/>
    </row>
    <row r="721" spans="2:5" ht="20.399999999999999" hidden="1">
      <c r="B721" s="387" t="s">
        <v>52</v>
      </c>
      <c r="C721" s="334" t="s">
        <v>262</v>
      </c>
      <c r="D721" s="412">
        <f>+(D717+D719+D720+D716+D715)*9.25%</f>
        <v>0</v>
      </c>
      <c r="E721" s="363"/>
    </row>
    <row r="722" spans="2:5" ht="20.399999999999999" hidden="1">
      <c r="B722" s="387" t="s">
        <v>54</v>
      </c>
      <c r="C722" s="334" t="s">
        <v>55</v>
      </c>
      <c r="D722" s="412">
        <f>+(D717+D719+D720+D716+D715)*0.5%</f>
        <v>0</v>
      </c>
      <c r="E722" s="363"/>
    </row>
    <row r="723" spans="2:5" ht="20.399999999999999" hidden="1">
      <c r="B723" s="387" t="s">
        <v>58</v>
      </c>
      <c r="C723" s="334" t="s">
        <v>59</v>
      </c>
      <c r="D723" s="412">
        <f>+(D717+D719+D720+D716+D715)*5.42%</f>
        <v>0</v>
      </c>
      <c r="E723" s="363"/>
    </row>
    <row r="724" spans="2:5" ht="20.399999999999999" hidden="1">
      <c r="B724" s="387" t="s">
        <v>60</v>
      </c>
      <c r="C724" s="334" t="s">
        <v>263</v>
      </c>
      <c r="D724" s="412">
        <f>+(D717+D719+D720+D716+D715)*3%</f>
        <v>0</v>
      </c>
      <c r="E724" s="363"/>
    </row>
    <row r="725" spans="2:5" ht="11.4" hidden="1">
      <c r="B725" s="387" t="s">
        <v>62</v>
      </c>
      <c r="C725" s="334" t="s">
        <v>63</v>
      </c>
      <c r="D725" s="412">
        <f>+(D717+D719+D720+D716+D715)*1.5%</f>
        <v>0</v>
      </c>
      <c r="E725" s="363"/>
    </row>
    <row r="726" spans="2:5" ht="11.4" hidden="1">
      <c r="B726" s="387" t="s">
        <v>70</v>
      </c>
      <c r="C726" s="334" t="s">
        <v>71</v>
      </c>
      <c r="D726" s="412">
        <v>0</v>
      </c>
      <c r="E726" s="363"/>
    </row>
    <row r="727" spans="2:5" ht="11.4" hidden="1">
      <c r="B727" s="387" t="s">
        <v>214</v>
      </c>
      <c r="C727" s="334" t="s">
        <v>215</v>
      </c>
      <c r="D727" s="412">
        <v>0</v>
      </c>
      <c r="E727" s="363"/>
    </row>
    <row r="728" spans="2:5" ht="11.4" hidden="1">
      <c r="B728" s="385" t="s">
        <v>81</v>
      </c>
      <c r="C728" s="68" t="s">
        <v>82</v>
      </c>
      <c r="D728" s="412">
        <v>0</v>
      </c>
      <c r="E728" s="363"/>
    </row>
    <row r="729" spans="2:5" ht="11.4" hidden="1">
      <c r="B729" s="385" t="s">
        <v>167</v>
      </c>
      <c r="C729" s="68" t="s">
        <v>564</v>
      </c>
      <c r="D729" s="413">
        <v>0</v>
      </c>
      <c r="E729" s="363"/>
    </row>
    <row r="730" spans="2:5" ht="11.4" hidden="1">
      <c r="B730" s="385" t="s">
        <v>466</v>
      </c>
      <c r="C730" s="68" t="s">
        <v>467</v>
      </c>
      <c r="D730" s="413"/>
      <c r="E730" s="363"/>
    </row>
    <row r="731" spans="2:5" ht="11.4" hidden="1">
      <c r="B731" s="425"/>
      <c r="C731" s="426" t="s">
        <v>265</v>
      </c>
      <c r="D731" s="393">
        <f>SUM(D715:D730)</f>
        <v>0</v>
      </c>
      <c r="E731" s="427"/>
    </row>
    <row r="732" spans="2:5" ht="11.4" hidden="1">
      <c r="B732" s="428"/>
      <c r="C732" s="95"/>
      <c r="D732" s="429"/>
      <c r="E732" s="427"/>
    </row>
    <row r="733" spans="2:5" ht="11.4" hidden="1">
      <c r="B733" s="348"/>
      <c r="C733" s="68"/>
      <c r="D733" s="69"/>
      <c r="E733" s="427"/>
    </row>
    <row r="734" spans="2:5" ht="11.4" hidden="1">
      <c r="B734" s="348"/>
      <c r="C734" s="68"/>
      <c r="D734" s="69"/>
      <c r="E734" s="427"/>
    </row>
    <row r="735" spans="2:5" ht="11.4" hidden="1">
      <c r="B735" s="314"/>
      <c r="C735" s="379" t="s">
        <v>301</v>
      </c>
      <c r="D735" s="366" t="s">
        <v>302</v>
      </c>
      <c r="E735" s="427"/>
    </row>
    <row r="736" spans="2:5" ht="11.4" hidden="1">
      <c r="B736" s="380"/>
      <c r="C736" s="381"/>
      <c r="D736" s="382"/>
      <c r="E736" s="427"/>
    </row>
    <row r="737" spans="2:5" ht="11.4" hidden="1">
      <c r="B737" s="383" t="s">
        <v>37</v>
      </c>
      <c r="C737" s="316" t="s">
        <v>38</v>
      </c>
      <c r="D737" s="384">
        <v>0</v>
      </c>
      <c r="E737" s="427"/>
    </row>
    <row r="738" spans="2:5" ht="11.4" hidden="1">
      <c r="B738" s="383" t="s">
        <v>43</v>
      </c>
      <c r="C738" s="316" t="s">
        <v>44</v>
      </c>
      <c r="D738" s="412">
        <v>0</v>
      </c>
      <c r="E738" s="427"/>
    </row>
    <row r="739" spans="2:5" ht="11.4" hidden="1">
      <c r="B739" s="383" t="s">
        <v>227</v>
      </c>
      <c r="C739" s="316" t="s">
        <v>228</v>
      </c>
      <c r="D739" s="412">
        <v>0</v>
      </c>
      <c r="E739" s="427"/>
    </row>
    <row r="740" spans="2:5" ht="11.4" hidden="1">
      <c r="B740" s="383" t="s">
        <v>45</v>
      </c>
      <c r="C740" s="316" t="s">
        <v>46</v>
      </c>
      <c r="D740" s="412">
        <f>+(D739+D741+D742+D737+D738)/12</f>
        <v>0</v>
      </c>
      <c r="E740" s="427"/>
    </row>
    <row r="741" spans="2:5" ht="11.4" hidden="1">
      <c r="B741" s="383" t="s">
        <v>47</v>
      </c>
      <c r="C741" s="316" t="s">
        <v>48</v>
      </c>
      <c r="D741" s="412">
        <v>0</v>
      </c>
      <c r="E741" s="427"/>
    </row>
    <row r="742" spans="2:5" ht="11.4" hidden="1">
      <c r="B742" s="385" t="s">
        <v>342</v>
      </c>
      <c r="C742" s="303" t="s">
        <v>343</v>
      </c>
      <c r="D742" s="412">
        <v>0</v>
      </c>
      <c r="E742" s="427"/>
    </row>
    <row r="743" spans="2:5" ht="20.399999999999999" hidden="1">
      <c r="B743" s="387" t="s">
        <v>52</v>
      </c>
      <c r="C743" s="334" t="s">
        <v>262</v>
      </c>
      <c r="D743" s="412">
        <f>+(D739+D741+D742+D738+D737)*9.25%</f>
        <v>0</v>
      </c>
      <c r="E743" s="427"/>
    </row>
    <row r="744" spans="2:5" ht="20.399999999999999" hidden="1">
      <c r="B744" s="387" t="s">
        <v>54</v>
      </c>
      <c r="C744" s="334" t="s">
        <v>55</v>
      </c>
      <c r="D744" s="412">
        <f>+(D739+D741+D742+D737+D738)*0.5%</f>
        <v>0</v>
      </c>
      <c r="E744" s="427"/>
    </row>
    <row r="745" spans="2:5" ht="20.399999999999999" hidden="1">
      <c r="B745" s="387" t="s">
        <v>58</v>
      </c>
      <c r="C745" s="334" t="s">
        <v>59</v>
      </c>
      <c r="D745" s="412">
        <v>0</v>
      </c>
      <c r="E745" s="427"/>
    </row>
    <row r="746" spans="2:5" ht="20.399999999999999" hidden="1">
      <c r="B746" s="387" t="s">
        <v>60</v>
      </c>
      <c r="C746" s="334" t="s">
        <v>263</v>
      </c>
      <c r="D746" s="412">
        <f>+(D739+D741+D737+D742+D738)*3%</f>
        <v>0</v>
      </c>
      <c r="E746" s="427"/>
    </row>
    <row r="747" spans="2:5" ht="11.4" hidden="1">
      <c r="B747" s="387" t="s">
        <v>62</v>
      </c>
      <c r="C747" s="334" t="s">
        <v>63</v>
      </c>
      <c r="D747" s="412">
        <f>+(D739+D741+D742+D737+D738)*1.5%</f>
        <v>0</v>
      </c>
      <c r="E747" s="427"/>
    </row>
    <row r="748" spans="2:5" ht="11.4" hidden="1">
      <c r="B748" s="387" t="s">
        <v>207</v>
      </c>
      <c r="C748" s="334" t="s">
        <v>216</v>
      </c>
      <c r="D748" s="412">
        <v>0</v>
      </c>
      <c r="E748" s="427"/>
    </row>
    <row r="749" spans="2:5" ht="11.4" hidden="1">
      <c r="B749" s="387" t="s">
        <v>95</v>
      </c>
      <c r="C749" s="334" t="s">
        <v>96</v>
      </c>
      <c r="D749" s="413">
        <v>0</v>
      </c>
      <c r="E749" s="427"/>
    </row>
    <row r="750" spans="2:5" ht="11.4" hidden="1">
      <c r="B750" s="425" t="s">
        <v>283</v>
      </c>
      <c r="C750" s="68" t="s">
        <v>284</v>
      </c>
      <c r="D750" s="412">
        <v>0</v>
      </c>
      <c r="E750" s="427"/>
    </row>
    <row r="751" spans="2:5" ht="11.4" hidden="1">
      <c r="B751" s="387" t="s">
        <v>106</v>
      </c>
      <c r="C751" s="334" t="s">
        <v>107</v>
      </c>
      <c r="D751" s="412">
        <v>0</v>
      </c>
      <c r="E751" s="427"/>
    </row>
    <row r="752" spans="2:5" ht="11.4" hidden="1">
      <c r="B752" s="387" t="s">
        <v>155</v>
      </c>
      <c r="C752" s="334" t="s">
        <v>156</v>
      </c>
      <c r="D752" s="412">
        <v>0</v>
      </c>
      <c r="E752" s="427"/>
    </row>
    <row r="753" spans="2:5" ht="11.4" hidden="1">
      <c r="B753" s="387" t="s">
        <v>291</v>
      </c>
      <c r="C753" s="334" t="s">
        <v>315</v>
      </c>
      <c r="D753" s="412">
        <v>0</v>
      </c>
      <c r="E753" s="427"/>
    </row>
    <row r="754" spans="2:5" ht="11.4" hidden="1">
      <c r="B754" s="387" t="s">
        <v>163</v>
      </c>
      <c r="C754" s="334" t="s">
        <v>164</v>
      </c>
      <c r="D754" s="412">
        <v>0</v>
      </c>
      <c r="E754" s="427"/>
    </row>
    <row r="755" spans="2:5" ht="11.4" hidden="1">
      <c r="B755" s="387" t="s">
        <v>165</v>
      </c>
      <c r="C755" s="334" t="s">
        <v>166</v>
      </c>
      <c r="D755" s="412">
        <v>0</v>
      </c>
      <c r="E755" s="427"/>
    </row>
    <row r="756" spans="2:5" ht="11.4" hidden="1">
      <c r="B756" s="387" t="s">
        <v>167</v>
      </c>
      <c r="C756" s="334" t="s">
        <v>438</v>
      </c>
      <c r="D756" s="413">
        <v>0</v>
      </c>
      <c r="E756" s="427"/>
    </row>
    <row r="757" spans="2:5" ht="11.4" hidden="1">
      <c r="B757" s="387" t="s">
        <v>293</v>
      </c>
      <c r="C757" s="334" t="s">
        <v>294</v>
      </c>
      <c r="D757" s="412">
        <v>0</v>
      </c>
      <c r="E757" s="427"/>
    </row>
    <row r="758" spans="2:5" ht="11.4" hidden="1">
      <c r="B758" s="387" t="s">
        <v>169</v>
      </c>
      <c r="C758" s="334" t="s">
        <v>170</v>
      </c>
      <c r="D758" s="412">
        <v>0</v>
      </c>
      <c r="E758" s="427"/>
    </row>
    <row r="759" spans="2:5" ht="11.4" hidden="1">
      <c r="B759" s="387" t="s">
        <v>182</v>
      </c>
      <c r="C759" s="334" t="s">
        <v>183</v>
      </c>
      <c r="D759" s="412">
        <v>0</v>
      </c>
      <c r="E759" s="427"/>
    </row>
    <row r="760" spans="2:5" ht="11.4" hidden="1">
      <c r="B760" s="387" t="s">
        <v>561</v>
      </c>
      <c r="C760" s="334" t="s">
        <v>562</v>
      </c>
      <c r="D760" s="413">
        <v>0</v>
      </c>
      <c r="E760" s="427"/>
    </row>
    <row r="761" spans="2:5" ht="11.4" hidden="1">
      <c r="B761" s="383"/>
      <c r="C761" s="392" t="s">
        <v>265</v>
      </c>
      <c r="D761" s="393">
        <f>SUM(D736:D760)</f>
        <v>0</v>
      </c>
      <c r="E761" s="427"/>
    </row>
    <row r="762" spans="2:5" ht="11.4" hidden="1">
      <c r="B762" s="394"/>
      <c r="C762" s="395"/>
      <c r="D762" s="396"/>
      <c r="E762" s="427"/>
    </row>
    <row r="763" spans="2:5" ht="11.4" hidden="1">
      <c r="B763" s="325"/>
      <c r="C763" s="316"/>
      <c r="D763" s="326"/>
      <c r="E763" s="427"/>
    </row>
    <row r="764" spans="2:5" ht="11.4" hidden="1">
      <c r="B764" s="348"/>
      <c r="C764" s="68"/>
      <c r="D764" s="69"/>
      <c r="E764" s="363"/>
    </row>
    <row r="765" spans="2:5" ht="11.4" hidden="1">
      <c r="B765" s="314"/>
      <c r="C765" s="379" t="s">
        <v>304</v>
      </c>
      <c r="D765" s="366" t="s">
        <v>305</v>
      </c>
      <c r="E765" s="363"/>
    </row>
    <row r="766" spans="2:5" ht="11.4" hidden="1">
      <c r="B766" s="380"/>
      <c r="C766" s="381"/>
      <c r="D766" s="382"/>
      <c r="E766" s="363"/>
    </row>
    <row r="767" spans="2:5" ht="11.4" hidden="1">
      <c r="B767" s="383" t="s">
        <v>43</v>
      </c>
      <c r="C767" s="316" t="s">
        <v>44</v>
      </c>
      <c r="D767" s="412">
        <v>0</v>
      </c>
      <c r="E767" s="363"/>
    </row>
    <row r="768" spans="2:5" ht="11.4" hidden="1">
      <c r="B768" s="383" t="s">
        <v>227</v>
      </c>
      <c r="C768" s="316" t="s">
        <v>228</v>
      </c>
      <c r="D768" s="412">
        <v>0</v>
      </c>
      <c r="E768" s="363"/>
    </row>
    <row r="769" spans="2:5" ht="11.4" hidden="1">
      <c r="B769" s="383" t="s">
        <v>45</v>
      </c>
      <c r="C769" s="316" t="s">
        <v>46</v>
      </c>
      <c r="D769" s="412">
        <f>+(D768+D770+D771+D767)/12</f>
        <v>0</v>
      </c>
      <c r="E769" s="363"/>
    </row>
    <row r="770" spans="2:5" ht="11.4" hidden="1">
      <c r="B770" s="383" t="s">
        <v>47</v>
      </c>
      <c r="C770" s="316" t="s">
        <v>48</v>
      </c>
      <c r="D770" s="412">
        <v>0</v>
      </c>
      <c r="E770" s="363"/>
    </row>
    <row r="771" spans="2:5" ht="11.4" hidden="1">
      <c r="B771" s="385" t="s">
        <v>342</v>
      </c>
      <c r="C771" s="303" t="s">
        <v>343</v>
      </c>
      <c r="D771" s="412">
        <v>0</v>
      </c>
      <c r="E771" s="363"/>
    </row>
    <row r="772" spans="2:5" ht="20.399999999999999" hidden="1">
      <c r="B772" s="387" t="s">
        <v>52</v>
      </c>
      <c r="C772" s="334" t="s">
        <v>262</v>
      </c>
      <c r="D772" s="412">
        <f>+(D768+D770+D771+D767)*9.25%</f>
        <v>0</v>
      </c>
      <c r="E772" s="363"/>
    </row>
    <row r="773" spans="2:5" ht="20.399999999999999" hidden="1">
      <c r="B773" s="387" t="s">
        <v>54</v>
      </c>
      <c r="C773" s="334" t="s">
        <v>55</v>
      </c>
      <c r="D773" s="412">
        <f>+(D768+D770+D771+D767)*0.5%</f>
        <v>0</v>
      </c>
      <c r="E773" s="363"/>
    </row>
    <row r="774" spans="2:5" ht="20.399999999999999" hidden="1">
      <c r="B774" s="387" t="s">
        <v>58</v>
      </c>
      <c r="C774" s="334" t="s">
        <v>59</v>
      </c>
      <c r="D774" s="412">
        <f>+(D768+D770+D771+D767)*5.42%</f>
        <v>0</v>
      </c>
      <c r="E774" s="363"/>
    </row>
    <row r="775" spans="2:5" ht="20.399999999999999" hidden="1">
      <c r="B775" s="387" t="s">
        <v>60</v>
      </c>
      <c r="C775" s="334" t="s">
        <v>263</v>
      </c>
      <c r="D775" s="412">
        <f>+(D768+D770+D771+D767)*3%</f>
        <v>0</v>
      </c>
      <c r="E775" s="363"/>
    </row>
    <row r="776" spans="2:5" ht="11.4" hidden="1">
      <c r="B776" s="387" t="s">
        <v>62</v>
      </c>
      <c r="C776" s="334" t="s">
        <v>63</v>
      </c>
      <c r="D776" s="412">
        <f>+(D768+D770+D771+D767)*1.5%</f>
        <v>0</v>
      </c>
      <c r="E776" s="363"/>
    </row>
    <row r="777" spans="2:5" ht="11.4" hidden="1">
      <c r="B777" s="387" t="s">
        <v>70</v>
      </c>
      <c r="C777" s="334" t="s">
        <v>71</v>
      </c>
      <c r="D777" s="412">
        <v>0</v>
      </c>
      <c r="E777" s="363"/>
    </row>
    <row r="778" spans="2:5" ht="11.4" hidden="1">
      <c r="B778" s="387" t="s">
        <v>151</v>
      </c>
      <c r="C778" s="334" t="s">
        <v>152</v>
      </c>
      <c r="D778" s="412">
        <v>0</v>
      </c>
      <c r="E778" s="363"/>
    </row>
    <row r="779" spans="2:5" ht="11.4" hidden="1">
      <c r="B779" s="387" t="s">
        <v>291</v>
      </c>
      <c r="C779" s="334" t="s">
        <v>292</v>
      </c>
      <c r="D779" s="413">
        <v>0</v>
      </c>
      <c r="E779" s="363"/>
    </row>
    <row r="780" spans="2:5" ht="11.4" hidden="1">
      <c r="B780" s="387" t="s">
        <v>293</v>
      </c>
      <c r="C780" s="334" t="s">
        <v>294</v>
      </c>
      <c r="D780" s="412">
        <v>0</v>
      </c>
      <c r="E780" s="363"/>
    </row>
    <row r="781" spans="2:5" ht="11.4" hidden="1">
      <c r="B781" s="387" t="s">
        <v>182</v>
      </c>
      <c r="C781" s="334" t="s">
        <v>183</v>
      </c>
      <c r="D781" s="413">
        <v>0</v>
      </c>
      <c r="E781" s="363"/>
    </row>
    <row r="782" spans="2:5" ht="11.4" hidden="1">
      <c r="B782" s="383"/>
      <c r="C782" s="392" t="s">
        <v>265</v>
      </c>
      <c r="D782" s="393">
        <f>SUM(D766:D781)</f>
        <v>0</v>
      </c>
      <c r="E782" s="363"/>
    </row>
    <row r="783" spans="2:5" ht="11.4" hidden="1">
      <c r="B783" s="394"/>
      <c r="C783" s="395"/>
      <c r="D783" s="396"/>
      <c r="E783" s="363"/>
    </row>
    <row r="784" spans="2:5" ht="11.4" hidden="1">
      <c r="B784" s="309"/>
      <c r="C784" s="310"/>
      <c r="D784" s="362"/>
      <c r="E784" s="363"/>
    </row>
    <row r="785" spans="2:5" ht="11.4" hidden="1">
      <c r="B785" s="325"/>
      <c r="C785" s="316"/>
      <c r="D785" s="326"/>
      <c r="E785" s="363"/>
    </row>
    <row r="786" spans="2:5" ht="11.4" hidden="1">
      <c r="B786" s="314"/>
      <c r="C786" s="379" t="s">
        <v>565</v>
      </c>
      <c r="D786" s="366" t="s">
        <v>307</v>
      </c>
      <c r="E786" s="363"/>
    </row>
    <row r="787" spans="2:5" ht="11.4" hidden="1">
      <c r="B787" s="423"/>
      <c r="C787" s="99"/>
      <c r="D787" s="424"/>
      <c r="E787" s="363"/>
    </row>
    <row r="788" spans="2:5" ht="11.4" hidden="1">
      <c r="B788" s="425" t="s">
        <v>29</v>
      </c>
      <c r="C788" s="68" t="s">
        <v>30</v>
      </c>
      <c r="D788" s="412">
        <v>0</v>
      </c>
      <c r="E788" s="363"/>
    </row>
    <row r="789" spans="2:5" ht="11.4" hidden="1">
      <c r="B789" s="383" t="s">
        <v>43</v>
      </c>
      <c r="C789" s="316" t="s">
        <v>44</v>
      </c>
      <c r="D789" s="412">
        <v>0</v>
      </c>
      <c r="E789" s="363"/>
    </row>
    <row r="790" spans="2:5" ht="11.4" hidden="1">
      <c r="B790" s="383" t="s">
        <v>227</v>
      </c>
      <c r="C790" s="316" t="s">
        <v>228</v>
      </c>
      <c r="D790" s="412">
        <v>0</v>
      </c>
      <c r="E790" s="363"/>
    </row>
    <row r="791" spans="2:5" ht="11.4" hidden="1">
      <c r="B791" s="383" t="s">
        <v>45</v>
      </c>
      <c r="C791" s="316" t="s">
        <v>46</v>
      </c>
      <c r="D791" s="412">
        <f>+(D789+D790+D792+D788)/12</f>
        <v>0</v>
      </c>
      <c r="E791" s="363"/>
    </row>
    <row r="792" spans="2:5" ht="11.4" hidden="1">
      <c r="B792" s="383" t="s">
        <v>47</v>
      </c>
      <c r="C792" s="316" t="s">
        <v>48</v>
      </c>
      <c r="D792" s="412">
        <v>0</v>
      </c>
      <c r="E792" s="363"/>
    </row>
    <row r="793" spans="2:5" ht="11.4" hidden="1">
      <c r="B793" s="385" t="s">
        <v>342</v>
      </c>
      <c r="C793" s="303" t="s">
        <v>343</v>
      </c>
      <c r="D793" s="412">
        <v>0</v>
      </c>
      <c r="E793" s="363"/>
    </row>
    <row r="794" spans="2:5" ht="20.399999999999999" hidden="1">
      <c r="B794" s="387" t="s">
        <v>52</v>
      </c>
      <c r="C794" s="334" t="s">
        <v>262</v>
      </c>
      <c r="D794" s="430">
        <f>+(D790+D792+D793+D789)*9.25%</f>
        <v>0</v>
      </c>
      <c r="E794" s="363"/>
    </row>
    <row r="795" spans="2:5" ht="20.399999999999999" hidden="1">
      <c r="B795" s="387" t="s">
        <v>54</v>
      </c>
      <c r="C795" s="334" t="s">
        <v>55</v>
      </c>
      <c r="D795" s="430">
        <f>+(D790+D792+D793+D789)*0.5%</f>
        <v>0</v>
      </c>
      <c r="E795" s="363"/>
    </row>
    <row r="796" spans="2:5" ht="20.399999999999999" hidden="1">
      <c r="B796" s="387" t="s">
        <v>58</v>
      </c>
      <c r="C796" s="334" t="s">
        <v>59</v>
      </c>
      <c r="D796" s="430">
        <f>+(D790+D792+D793+D789)*5.42%</f>
        <v>0</v>
      </c>
      <c r="E796" s="363"/>
    </row>
    <row r="797" spans="2:5" ht="20.399999999999999" hidden="1">
      <c r="B797" s="387" t="s">
        <v>60</v>
      </c>
      <c r="C797" s="334" t="s">
        <v>263</v>
      </c>
      <c r="D797" s="430">
        <f>+(D790+D792+D793+D789)*3%</f>
        <v>0</v>
      </c>
      <c r="E797" s="363"/>
    </row>
    <row r="798" spans="2:5" ht="11.4" hidden="1">
      <c r="B798" s="387" t="s">
        <v>62</v>
      </c>
      <c r="C798" s="334" t="s">
        <v>63</v>
      </c>
      <c r="D798" s="431">
        <f>+(D790+D792+D793+D789)*1.5%</f>
        <v>0</v>
      </c>
      <c r="E798" s="363"/>
    </row>
    <row r="799" spans="2:5" ht="11.4" hidden="1">
      <c r="B799" s="387" t="s">
        <v>291</v>
      </c>
      <c r="C799" s="334" t="s">
        <v>315</v>
      </c>
      <c r="D799" s="412">
        <v>0</v>
      </c>
      <c r="E799" s="363"/>
    </row>
    <row r="800" spans="2:5" ht="11.4" hidden="1">
      <c r="B800" s="387" t="s">
        <v>165</v>
      </c>
      <c r="C800" s="334" t="s">
        <v>166</v>
      </c>
      <c r="D800" s="413">
        <v>0</v>
      </c>
      <c r="E800" s="363"/>
    </row>
    <row r="801" spans="2:5" ht="11.4" hidden="1">
      <c r="B801" s="717" t="s">
        <v>163</v>
      </c>
      <c r="C801" s="718" t="s">
        <v>784</v>
      </c>
      <c r="D801" s="413">
        <v>0</v>
      </c>
      <c r="E801" s="363"/>
    </row>
    <row r="802" spans="2:5" ht="11.4" hidden="1">
      <c r="B802" s="425"/>
      <c r="C802" s="426" t="s">
        <v>265</v>
      </c>
      <c r="D802" s="393">
        <f>SUM(D788:D801)</f>
        <v>0</v>
      </c>
      <c r="E802" s="363"/>
    </row>
    <row r="803" spans="2:5" ht="11.4" hidden="1">
      <c r="B803" s="428"/>
      <c r="C803" s="95"/>
      <c r="D803" s="429"/>
      <c r="E803" s="363"/>
    </row>
    <row r="804" spans="2:5" ht="11.4" hidden="1">
      <c r="B804" s="348"/>
      <c r="C804" s="68"/>
      <c r="D804" s="69"/>
      <c r="E804" s="363"/>
    </row>
    <row r="805" spans="2:5" ht="11.4" hidden="1">
      <c r="B805" s="348"/>
      <c r="C805" s="68"/>
      <c r="D805" s="69"/>
      <c r="E805" s="363"/>
    </row>
    <row r="806" spans="2:5" ht="11.4" hidden="1">
      <c r="B806" s="314"/>
      <c r="C806" s="379" t="s">
        <v>308</v>
      </c>
      <c r="D806" s="366" t="s">
        <v>309</v>
      </c>
      <c r="E806" s="363"/>
    </row>
    <row r="807" spans="2:5" ht="11.4" hidden="1">
      <c r="B807" s="423"/>
      <c r="C807" s="99"/>
      <c r="D807" s="424"/>
      <c r="E807" s="363"/>
    </row>
    <row r="808" spans="2:5" ht="11.4" hidden="1">
      <c r="B808" s="425" t="s">
        <v>29</v>
      </c>
      <c r="C808" s="68" t="s">
        <v>30</v>
      </c>
      <c r="D808" s="412">
        <v>0</v>
      </c>
      <c r="E808" s="363"/>
    </row>
    <row r="809" spans="2:5" ht="10.5" hidden="1">
      <c r="B809" s="383" t="s">
        <v>43</v>
      </c>
      <c r="C809" s="316" t="s">
        <v>44</v>
      </c>
      <c r="D809" s="412">
        <v>0</v>
      </c>
      <c r="E809" s="350"/>
    </row>
    <row r="810" spans="2:5" ht="10.5" hidden="1">
      <c r="B810" s="383" t="s">
        <v>227</v>
      </c>
      <c r="C810" s="316" t="s">
        <v>228</v>
      </c>
      <c r="D810" s="412">
        <v>0</v>
      </c>
      <c r="E810" s="350"/>
    </row>
    <row r="811" spans="2:5" ht="10.5" hidden="1">
      <c r="B811" s="383" t="s">
        <v>45</v>
      </c>
      <c r="C811" s="316" t="s">
        <v>46</v>
      </c>
      <c r="D811" s="412">
        <f>+(D803+D809+D810+D812+D808)/12</f>
        <v>0</v>
      </c>
      <c r="E811" s="350"/>
    </row>
    <row r="812" spans="2:5" ht="10.5" hidden="1">
      <c r="B812" s="383" t="s">
        <v>47</v>
      </c>
      <c r="C812" s="316" t="s">
        <v>48</v>
      </c>
      <c r="D812" s="412">
        <v>0</v>
      </c>
      <c r="E812" s="350"/>
    </row>
    <row r="813" spans="2:5" ht="10.5" hidden="1">
      <c r="B813" s="385" t="s">
        <v>342</v>
      </c>
      <c r="C813" s="303" t="s">
        <v>343</v>
      </c>
      <c r="D813" s="412">
        <v>0</v>
      </c>
      <c r="E813" s="350"/>
    </row>
    <row r="814" spans="2:5" ht="20.399999999999999" hidden="1">
      <c r="B814" s="387" t="s">
        <v>52</v>
      </c>
      <c r="C814" s="334" t="s">
        <v>262</v>
      </c>
      <c r="D814" s="412">
        <f>+(D810+D812+D813+D809+D808)*9.25%</f>
        <v>0</v>
      </c>
      <c r="E814" s="350"/>
    </row>
    <row r="815" spans="2:5" ht="20.399999999999999" hidden="1">
      <c r="B815" s="387" t="s">
        <v>54</v>
      </c>
      <c r="C815" s="334" t="s">
        <v>55</v>
      </c>
      <c r="D815" s="412">
        <f>+(D810+D812+D813+D809+D808)*0.5%</f>
        <v>0</v>
      </c>
      <c r="E815" s="350"/>
    </row>
    <row r="816" spans="2:5" ht="20.399999999999999" hidden="1">
      <c r="B816" s="387" t="s">
        <v>58</v>
      </c>
      <c r="C816" s="334" t="s">
        <v>59</v>
      </c>
      <c r="D816" s="412">
        <f>+(D810+D812+D813+D809+D808)*5.42%</f>
        <v>0</v>
      </c>
      <c r="E816" s="350"/>
    </row>
    <row r="817" spans="2:5" ht="20.399999999999999" hidden="1">
      <c r="B817" s="387" t="s">
        <v>60</v>
      </c>
      <c r="C817" s="334" t="s">
        <v>263</v>
      </c>
      <c r="D817" s="412">
        <f>+(D810+D812+D813+D809+D808)*3%</f>
        <v>0</v>
      </c>
      <c r="E817" s="350"/>
    </row>
    <row r="818" spans="2:5" ht="10.5" hidden="1">
      <c r="B818" s="387" t="s">
        <v>62</v>
      </c>
      <c r="C818" s="334" t="s">
        <v>63</v>
      </c>
      <c r="D818" s="413">
        <f>+(D810+D812+D813+D809+D808)*1.5%</f>
        <v>0</v>
      </c>
      <c r="E818" s="350"/>
    </row>
    <row r="819" spans="2:5" ht="10.5" hidden="1">
      <c r="B819" s="385" t="s">
        <v>81</v>
      </c>
      <c r="C819" s="68" t="s">
        <v>82</v>
      </c>
      <c r="D819" s="412">
        <v>0</v>
      </c>
      <c r="E819" s="350"/>
    </row>
    <row r="820" spans="2:5" ht="10.5" hidden="1">
      <c r="B820" s="385" t="s">
        <v>207</v>
      </c>
      <c r="C820" s="68" t="s">
        <v>216</v>
      </c>
      <c r="D820" s="412">
        <v>0</v>
      </c>
      <c r="E820" s="350"/>
    </row>
    <row r="821" spans="2:5" ht="10.5" hidden="1">
      <c r="B821" s="385" t="s">
        <v>97</v>
      </c>
      <c r="C821" s="68" t="s">
        <v>98</v>
      </c>
      <c r="D821" s="412">
        <v>0</v>
      </c>
      <c r="E821" s="350"/>
    </row>
    <row r="822" spans="2:5" ht="10.5" hidden="1">
      <c r="B822" s="385" t="s">
        <v>283</v>
      </c>
      <c r="C822" s="68" t="s">
        <v>284</v>
      </c>
      <c r="D822" s="412">
        <v>0</v>
      </c>
      <c r="E822" s="350"/>
    </row>
    <row r="823" spans="2:5" ht="10.5" hidden="1">
      <c r="B823" s="385" t="s">
        <v>104</v>
      </c>
      <c r="C823" s="68" t="s">
        <v>105</v>
      </c>
      <c r="D823" s="412">
        <v>0</v>
      </c>
      <c r="E823" s="350"/>
    </row>
    <row r="824" spans="2:5" ht="10.5" hidden="1">
      <c r="B824" s="385" t="s">
        <v>106</v>
      </c>
      <c r="C824" s="68" t="s">
        <v>107</v>
      </c>
      <c r="D824" s="412">
        <v>0</v>
      </c>
      <c r="E824" s="350"/>
    </row>
    <row r="825" spans="2:5" ht="10.5" hidden="1">
      <c r="B825" s="385" t="s">
        <v>129</v>
      </c>
      <c r="C825" s="68" t="s">
        <v>130</v>
      </c>
      <c r="D825" s="412">
        <v>0</v>
      </c>
      <c r="E825" s="350"/>
    </row>
    <row r="826" spans="2:5" ht="10.5" hidden="1">
      <c r="B826" s="385" t="s">
        <v>133</v>
      </c>
      <c r="C826" s="68" t="s">
        <v>134</v>
      </c>
      <c r="D826" s="412">
        <v>0</v>
      </c>
      <c r="E826" s="350"/>
    </row>
    <row r="827" spans="2:5" ht="10.5" hidden="1">
      <c r="B827" s="385" t="s">
        <v>254</v>
      </c>
      <c r="C827" s="68" t="s">
        <v>255</v>
      </c>
      <c r="D827" s="412">
        <v>0</v>
      </c>
      <c r="E827" s="350"/>
    </row>
    <row r="828" spans="2:5" ht="10.5" hidden="1">
      <c r="B828" s="385" t="s">
        <v>137</v>
      </c>
      <c r="C828" s="68" t="s">
        <v>138</v>
      </c>
      <c r="D828" s="412">
        <v>0</v>
      </c>
      <c r="E828" s="350"/>
    </row>
    <row r="829" spans="2:5" ht="10.5" hidden="1">
      <c r="B829" s="385" t="s">
        <v>240</v>
      </c>
      <c r="C829" s="68" t="s">
        <v>241</v>
      </c>
      <c r="D829" s="412">
        <v>0</v>
      </c>
      <c r="E829" s="350"/>
    </row>
    <row r="830" spans="2:5" ht="10.5" hidden="1">
      <c r="B830" s="385" t="s">
        <v>149</v>
      </c>
      <c r="C830" s="68" t="s">
        <v>150</v>
      </c>
      <c r="D830" s="412">
        <v>0</v>
      </c>
      <c r="E830" s="350"/>
    </row>
    <row r="831" spans="2:5" ht="10.5" hidden="1">
      <c r="B831" s="385" t="s">
        <v>151</v>
      </c>
      <c r="C831" s="68" t="s">
        <v>152</v>
      </c>
      <c r="D831" s="413">
        <v>0</v>
      </c>
      <c r="E831" s="350"/>
    </row>
    <row r="832" spans="2:5" ht="10.5" hidden="1">
      <c r="B832" s="385" t="s">
        <v>163</v>
      </c>
      <c r="C832" s="68" t="s">
        <v>164</v>
      </c>
      <c r="D832" s="412">
        <v>0</v>
      </c>
      <c r="E832" s="350"/>
    </row>
    <row r="833" spans="2:5" ht="11.4" hidden="1">
      <c r="B833" s="385" t="s">
        <v>293</v>
      </c>
      <c r="C833" s="68" t="s">
        <v>294</v>
      </c>
      <c r="D833" s="413">
        <v>0</v>
      </c>
      <c r="E833" s="363"/>
    </row>
    <row r="834" spans="2:5" ht="11.4" hidden="1">
      <c r="B834" s="425"/>
      <c r="C834" s="426" t="s">
        <v>265</v>
      </c>
      <c r="D834" s="393">
        <f>SUM(D808:D833)</f>
        <v>0</v>
      </c>
      <c r="E834" s="363"/>
    </row>
    <row r="835" spans="2:5" ht="11.4" hidden="1">
      <c r="B835" s="428"/>
      <c r="C835" s="95"/>
      <c r="D835" s="429"/>
      <c r="E835" s="363"/>
    </row>
    <row r="836" spans="2:5" ht="11.4" hidden="1">
      <c r="B836" s="348"/>
      <c r="C836" s="68"/>
      <c r="D836" s="69"/>
      <c r="E836" s="363"/>
    </row>
    <row r="837" spans="2:5" ht="11.4" hidden="1">
      <c r="B837" s="348"/>
      <c r="C837" s="68"/>
      <c r="D837" s="69"/>
      <c r="E837" s="363"/>
    </row>
    <row r="838" spans="2:5" ht="11.4" hidden="1">
      <c r="B838" s="314"/>
      <c r="C838" s="379" t="s">
        <v>311</v>
      </c>
      <c r="D838" s="366" t="s">
        <v>312</v>
      </c>
      <c r="E838" s="363"/>
    </row>
    <row r="839" spans="2:5" ht="11.4" hidden="1">
      <c r="B839" s="423"/>
      <c r="C839" s="99"/>
      <c r="D839" s="424"/>
      <c r="E839" s="363"/>
    </row>
    <row r="840" spans="2:5" ht="11.4" hidden="1">
      <c r="B840" s="383" t="s">
        <v>43</v>
      </c>
      <c r="C840" s="316" t="s">
        <v>44</v>
      </c>
      <c r="D840" s="412">
        <v>0</v>
      </c>
      <c r="E840" s="363"/>
    </row>
    <row r="841" spans="2:5" ht="11.4" hidden="1">
      <c r="B841" s="383" t="s">
        <v>227</v>
      </c>
      <c r="C841" s="316" t="s">
        <v>228</v>
      </c>
      <c r="D841" s="412">
        <v>0</v>
      </c>
      <c r="E841" s="363"/>
    </row>
    <row r="842" spans="2:5" ht="11.4" hidden="1">
      <c r="B842" s="383" t="s">
        <v>45</v>
      </c>
      <c r="C842" s="316" t="s">
        <v>46</v>
      </c>
      <c r="D842" s="412">
        <f>+(D841+D843+D844+D840)/12</f>
        <v>0</v>
      </c>
      <c r="E842" s="363"/>
    </row>
    <row r="843" spans="2:5" ht="11.4" hidden="1">
      <c r="B843" s="383" t="s">
        <v>47</v>
      </c>
      <c r="C843" s="316" t="s">
        <v>48</v>
      </c>
      <c r="D843" s="412">
        <v>0</v>
      </c>
      <c r="E843" s="363"/>
    </row>
    <row r="844" spans="2:5" ht="11.4" hidden="1">
      <c r="B844" s="385" t="s">
        <v>342</v>
      </c>
      <c r="C844" s="303" t="s">
        <v>343</v>
      </c>
      <c r="D844" s="412">
        <v>0</v>
      </c>
      <c r="E844" s="363"/>
    </row>
    <row r="845" spans="2:5" ht="20.399999999999999" hidden="1">
      <c r="B845" s="387" t="s">
        <v>52</v>
      </c>
      <c r="C845" s="334" t="s">
        <v>262</v>
      </c>
      <c r="D845" s="412">
        <f>+(D841+D843+D844+D840)*9.25%</f>
        <v>0</v>
      </c>
      <c r="E845" s="363"/>
    </row>
    <row r="846" spans="2:5" ht="20.399999999999999" hidden="1">
      <c r="B846" s="387" t="s">
        <v>54</v>
      </c>
      <c r="C846" s="334" t="s">
        <v>55</v>
      </c>
      <c r="D846" s="412">
        <f>+(D841+D843+D844+D840)*0.5%</f>
        <v>0</v>
      </c>
      <c r="E846" s="363"/>
    </row>
    <row r="847" spans="2:5" ht="20.399999999999999" hidden="1">
      <c r="B847" s="387" t="s">
        <v>58</v>
      </c>
      <c r="C847" s="334" t="s">
        <v>59</v>
      </c>
      <c r="D847" s="412">
        <f>+(D841+D843+D844+D840)*5.42%</f>
        <v>0</v>
      </c>
      <c r="E847" s="363"/>
    </row>
    <row r="848" spans="2:5" ht="20.399999999999999" hidden="1">
      <c r="B848" s="387" t="s">
        <v>60</v>
      </c>
      <c r="C848" s="334" t="s">
        <v>263</v>
      </c>
      <c r="D848" s="412">
        <f>+(D841+D843+D844+D840)*3%</f>
        <v>0</v>
      </c>
      <c r="E848" s="363"/>
    </row>
    <row r="849" spans="2:5" ht="11.4" hidden="1">
      <c r="B849" s="387" t="s">
        <v>62</v>
      </c>
      <c r="C849" s="334" t="s">
        <v>63</v>
      </c>
      <c r="D849" s="412">
        <f>+(D841+D843+D844+D840)*1.5%</f>
        <v>0</v>
      </c>
      <c r="E849" s="363"/>
    </row>
    <row r="850" spans="2:5" ht="11.4" hidden="1">
      <c r="B850" s="385" t="s">
        <v>81</v>
      </c>
      <c r="C850" s="68" t="s">
        <v>82</v>
      </c>
      <c r="D850" s="412">
        <v>0</v>
      </c>
      <c r="E850" s="363"/>
    </row>
    <row r="851" spans="2:5" ht="11.4" hidden="1">
      <c r="B851" s="385" t="s">
        <v>97</v>
      </c>
      <c r="C851" s="68" t="s">
        <v>98</v>
      </c>
      <c r="D851" s="412">
        <v>0</v>
      </c>
      <c r="E851" s="363"/>
    </row>
    <row r="852" spans="2:5" ht="11.4" hidden="1">
      <c r="B852" s="385" t="s">
        <v>363</v>
      </c>
      <c r="C852" s="68" t="s">
        <v>364</v>
      </c>
      <c r="D852" s="412">
        <v>0</v>
      </c>
      <c r="E852" s="363"/>
    </row>
    <row r="853" spans="2:5" ht="11.4" hidden="1">
      <c r="B853" s="385" t="s">
        <v>283</v>
      </c>
      <c r="C853" s="68" t="s">
        <v>284</v>
      </c>
      <c r="D853" s="412">
        <v>0</v>
      </c>
      <c r="E853" s="363"/>
    </row>
    <row r="854" spans="2:5" ht="11.4" hidden="1">
      <c r="B854" s="385" t="s">
        <v>104</v>
      </c>
      <c r="C854" s="68" t="s">
        <v>105</v>
      </c>
      <c r="D854" s="413">
        <v>0</v>
      </c>
      <c r="E854" s="363"/>
    </row>
    <row r="855" spans="2:5" ht="11.4" hidden="1">
      <c r="B855" s="385" t="s">
        <v>108</v>
      </c>
      <c r="C855" s="68" t="s">
        <v>109</v>
      </c>
      <c r="D855" s="412">
        <v>0</v>
      </c>
      <c r="E855" s="363"/>
    </row>
    <row r="856" spans="2:5" ht="11.4" hidden="1">
      <c r="B856" s="385" t="s">
        <v>165</v>
      </c>
      <c r="C856" s="68" t="s">
        <v>166</v>
      </c>
      <c r="D856" s="412">
        <v>0</v>
      </c>
      <c r="E856" s="363"/>
    </row>
    <row r="857" spans="2:5" ht="11.4" hidden="1">
      <c r="B857" s="385" t="s">
        <v>293</v>
      </c>
      <c r="C857" s="68" t="s">
        <v>294</v>
      </c>
      <c r="D857" s="413">
        <v>0</v>
      </c>
      <c r="E857" s="363"/>
    </row>
    <row r="858" spans="2:5" ht="11.4" hidden="1">
      <c r="B858" s="425"/>
      <c r="C858" s="426" t="s">
        <v>265</v>
      </c>
      <c r="D858" s="393">
        <f>SUM(D840:D857)</f>
        <v>0</v>
      </c>
      <c r="E858" s="363"/>
    </row>
    <row r="859" spans="2:5" ht="11.4" hidden="1">
      <c r="B859" s="428"/>
      <c r="C859" s="95"/>
      <c r="D859" s="429"/>
      <c r="E859" s="363"/>
    </row>
    <row r="860" spans="2:5" ht="11.4" hidden="1">
      <c r="B860" s="348"/>
      <c r="C860" s="68"/>
      <c r="D860" s="69"/>
      <c r="E860" s="363"/>
    </row>
    <row r="861" spans="2:5" ht="11.4" hidden="1">
      <c r="B861" s="348"/>
      <c r="C861" s="68"/>
      <c r="D861" s="69"/>
      <c r="E861" s="363"/>
    </row>
    <row r="862" spans="2:5" ht="11.4" hidden="1">
      <c r="B862" s="348"/>
      <c r="C862" s="68"/>
      <c r="D862" s="69"/>
      <c r="E862" s="363"/>
    </row>
    <row r="863" spans="2:5" ht="11.4" hidden="1">
      <c r="B863" s="348"/>
      <c r="C863" s="426"/>
      <c r="D863" s="350"/>
      <c r="E863" s="363"/>
    </row>
    <row r="864" spans="2:5" ht="11.4" hidden="1">
      <c r="B864" s="348"/>
      <c r="C864" s="426"/>
      <c r="D864" s="350"/>
      <c r="E864" s="363"/>
    </row>
    <row r="865" spans="1:5" ht="11.4" hidden="1">
      <c r="B865" s="365" t="s">
        <v>566</v>
      </c>
      <c r="C865" s="68"/>
      <c r="D865" s="350"/>
      <c r="E865" s="363"/>
    </row>
    <row r="866" spans="1:5" ht="11.4" hidden="1">
      <c r="B866" s="348"/>
      <c r="C866" s="426"/>
      <c r="D866" s="350"/>
      <c r="E866" s="363"/>
    </row>
    <row r="867" spans="1:5" ht="10.5" hidden="1">
      <c r="A867" s="352" t="s">
        <v>23</v>
      </c>
      <c r="B867" s="314">
        <v>0</v>
      </c>
      <c r="C867" s="315" t="s">
        <v>25</v>
      </c>
      <c r="E867" s="317">
        <f>+D875+D882+D886+D869+D872</f>
        <v>0</v>
      </c>
    </row>
    <row r="868" spans="1:5" ht="10.5" hidden="1">
      <c r="B868" s="309"/>
      <c r="D868" s="338"/>
    </row>
    <row r="869" spans="1:5" ht="10.5" hidden="1">
      <c r="A869" s="368" t="s">
        <v>26</v>
      </c>
      <c r="B869" s="320" t="s">
        <v>27</v>
      </c>
      <c r="C869" s="321" t="s">
        <v>28</v>
      </c>
      <c r="D869" s="322">
        <f>SUM(D870:D870)</f>
        <v>0</v>
      </c>
    </row>
    <row r="870" spans="1:5" hidden="1">
      <c r="A870" s="67" t="s">
        <v>26</v>
      </c>
      <c r="B870" s="325" t="s">
        <v>29</v>
      </c>
      <c r="C870" s="316" t="s">
        <v>30</v>
      </c>
      <c r="D870" s="326">
        <f>+D961</f>
        <v>0</v>
      </c>
    </row>
    <row r="871" spans="1:5" ht="10.5" hidden="1">
      <c r="B871" s="309"/>
      <c r="D871" s="338"/>
    </row>
    <row r="872" spans="1:5" ht="10.5" hidden="1">
      <c r="A872" s="368" t="s">
        <v>26</v>
      </c>
      <c r="B872" s="320" t="s">
        <v>35</v>
      </c>
      <c r="C872" s="321" t="s">
        <v>36</v>
      </c>
      <c r="D872" s="322">
        <f>+D873</f>
        <v>0</v>
      </c>
    </row>
    <row r="873" spans="1:5" hidden="1">
      <c r="A873" s="67" t="s">
        <v>26</v>
      </c>
      <c r="B873" s="325" t="s">
        <v>37</v>
      </c>
      <c r="C873" s="316" t="s">
        <v>38</v>
      </c>
      <c r="D873" s="338">
        <f>+D945</f>
        <v>0</v>
      </c>
    </row>
    <row r="874" spans="1:5" ht="10.5" hidden="1">
      <c r="B874" s="309"/>
      <c r="D874" s="338"/>
    </row>
    <row r="875" spans="1:5" ht="21" hidden="1">
      <c r="A875" s="345" t="s">
        <v>26</v>
      </c>
      <c r="B875" s="329" t="s">
        <v>41</v>
      </c>
      <c r="C875" s="340" t="s">
        <v>42</v>
      </c>
      <c r="D875" s="351">
        <f>SUM(D876:D880)</f>
        <v>0</v>
      </c>
    </row>
    <row r="876" spans="1:5" hidden="1">
      <c r="A876" s="324" t="s">
        <v>26</v>
      </c>
      <c r="B876" s="325" t="s">
        <v>43</v>
      </c>
      <c r="C876" s="316" t="s">
        <v>534</v>
      </c>
      <c r="D876" s="338">
        <f>+D962</f>
        <v>0</v>
      </c>
    </row>
    <row r="877" spans="1:5" hidden="1">
      <c r="A877" s="335" t="s">
        <v>26</v>
      </c>
      <c r="B877" s="305" t="s">
        <v>227</v>
      </c>
      <c r="C877" s="306" t="s">
        <v>228</v>
      </c>
      <c r="D877" s="338">
        <f>+D963</f>
        <v>0</v>
      </c>
    </row>
    <row r="878" spans="1:5" hidden="1">
      <c r="A878" s="324" t="s">
        <v>26</v>
      </c>
      <c r="B878" s="325" t="s">
        <v>45</v>
      </c>
      <c r="C878" s="316" t="s">
        <v>46</v>
      </c>
      <c r="D878" s="338">
        <f>+D964+D946</f>
        <v>0</v>
      </c>
    </row>
    <row r="879" spans="1:5" hidden="1">
      <c r="A879" s="324" t="s">
        <v>26</v>
      </c>
      <c r="B879" s="325" t="s">
        <v>47</v>
      </c>
      <c r="C879" s="316" t="s">
        <v>48</v>
      </c>
      <c r="D879" s="338">
        <f>+D965</f>
        <v>0</v>
      </c>
    </row>
    <row r="880" spans="1:5" hidden="1">
      <c r="A880" s="67" t="s">
        <v>26</v>
      </c>
      <c r="B880" s="305" t="s">
        <v>342</v>
      </c>
      <c r="C880" s="306" t="s">
        <v>343</v>
      </c>
      <c r="D880" s="338">
        <f>+D966</f>
        <v>0</v>
      </c>
    </row>
    <row r="881" spans="1:5" hidden="1">
      <c r="A881" s="357"/>
      <c r="B881" s="325"/>
      <c r="C881" s="316"/>
      <c r="D881" s="338"/>
    </row>
    <row r="882" spans="1:5" ht="21" hidden="1">
      <c r="A882" s="368" t="s">
        <v>49</v>
      </c>
      <c r="B882" s="329" t="s">
        <v>50</v>
      </c>
      <c r="C882" s="330" t="s">
        <v>51</v>
      </c>
      <c r="D882" s="322">
        <f>SUM(D883:D884)</f>
        <v>0</v>
      </c>
      <c r="E882" s="363"/>
    </row>
    <row r="883" spans="1:5" ht="20.399999999999999" hidden="1">
      <c r="A883" s="333" t="s">
        <v>49</v>
      </c>
      <c r="B883" s="305" t="s">
        <v>52</v>
      </c>
      <c r="C883" s="334" t="s">
        <v>262</v>
      </c>
      <c r="D883" s="338">
        <f>+D967+D947</f>
        <v>0</v>
      </c>
      <c r="E883" s="363"/>
    </row>
    <row r="884" spans="1:5" ht="20.399999999999999" hidden="1">
      <c r="A884" s="333" t="s">
        <v>49</v>
      </c>
      <c r="B884" s="305" t="s">
        <v>54</v>
      </c>
      <c r="C884" s="334" t="s">
        <v>55</v>
      </c>
      <c r="D884" s="338">
        <f>+D968+D948</f>
        <v>0</v>
      </c>
      <c r="E884" s="363"/>
    </row>
    <row r="885" spans="1:5" ht="11.4" hidden="1">
      <c r="D885" s="338"/>
      <c r="E885" s="363"/>
    </row>
    <row r="886" spans="1:5" ht="21" hidden="1">
      <c r="A886" s="368" t="s">
        <v>49</v>
      </c>
      <c r="B886" s="329" t="s">
        <v>56</v>
      </c>
      <c r="C886" s="330" t="s">
        <v>57</v>
      </c>
      <c r="D886" s="322">
        <f>+D887+D888+D889</f>
        <v>0</v>
      </c>
      <c r="E886" s="363"/>
    </row>
    <row r="887" spans="1:5" ht="20.399999999999999" hidden="1">
      <c r="A887" s="333" t="s">
        <v>49</v>
      </c>
      <c r="B887" s="305" t="s">
        <v>58</v>
      </c>
      <c r="C887" s="334" t="s">
        <v>59</v>
      </c>
      <c r="D887" s="338">
        <f>+D969+D949</f>
        <v>0</v>
      </c>
      <c r="E887" s="363"/>
    </row>
    <row r="888" spans="1:5" ht="20.399999999999999" hidden="1">
      <c r="A888" s="333" t="s">
        <v>49</v>
      </c>
      <c r="B888" s="305" t="s">
        <v>60</v>
      </c>
      <c r="C888" s="334" t="s">
        <v>263</v>
      </c>
      <c r="D888" s="338">
        <f>+D970+D950</f>
        <v>0</v>
      </c>
      <c r="E888" s="363"/>
    </row>
    <row r="889" spans="1:5" ht="11.4" hidden="1">
      <c r="A889" s="333" t="s">
        <v>49</v>
      </c>
      <c r="B889" s="305" t="s">
        <v>62</v>
      </c>
      <c r="C889" s="306" t="s">
        <v>63</v>
      </c>
      <c r="D889" s="338">
        <f>+D971+D951</f>
        <v>0</v>
      </c>
      <c r="E889" s="363"/>
    </row>
    <row r="890" spans="1:5" ht="11.4" hidden="1">
      <c r="A890" s="333"/>
      <c r="C890" s="334"/>
      <c r="D890" s="338"/>
      <c r="E890" s="363"/>
    </row>
    <row r="891" spans="1:5" hidden="1">
      <c r="A891" s="333"/>
      <c r="C891" s="334"/>
      <c r="D891" s="338"/>
      <c r="E891" s="68"/>
    </row>
    <row r="892" spans="1:5" ht="10.5" hidden="1">
      <c r="A892" s="349" t="s">
        <v>64</v>
      </c>
      <c r="B892" s="343">
        <v>1</v>
      </c>
      <c r="C892" s="344" t="s">
        <v>65</v>
      </c>
      <c r="D892" s="338"/>
      <c r="E892" s="317">
        <f>+D900+D903+D894+D897</f>
        <v>0</v>
      </c>
    </row>
    <row r="893" spans="1:5" ht="11.4" hidden="1">
      <c r="B893" s="348"/>
      <c r="C893" s="68"/>
      <c r="D893" s="338"/>
      <c r="E893" s="363"/>
    </row>
    <row r="894" spans="1:5" ht="11.4" hidden="1">
      <c r="A894" s="368" t="s">
        <v>64</v>
      </c>
      <c r="B894" s="329">
        <v>1.01</v>
      </c>
      <c r="C894" s="330" t="s">
        <v>67</v>
      </c>
      <c r="D894" s="322">
        <f>+D895</f>
        <v>0</v>
      </c>
      <c r="E894" s="363"/>
    </row>
    <row r="895" spans="1:5" ht="11.4" hidden="1">
      <c r="A895" s="67" t="s">
        <v>64</v>
      </c>
      <c r="B895" s="348" t="s">
        <v>70</v>
      </c>
      <c r="C895" s="68" t="s">
        <v>71</v>
      </c>
      <c r="D895" s="338">
        <f>+D952</f>
        <v>0</v>
      </c>
      <c r="E895" s="363"/>
    </row>
    <row r="896" spans="1:5" ht="11.4" hidden="1">
      <c r="B896" s="348"/>
      <c r="C896" s="68"/>
      <c r="D896" s="338"/>
      <c r="E896" s="363"/>
    </row>
    <row r="897" spans="1:5" ht="11.4" hidden="1">
      <c r="A897" s="368" t="s">
        <v>64</v>
      </c>
      <c r="B897" s="329">
        <v>1.02</v>
      </c>
      <c r="C897" s="330" t="s">
        <v>73</v>
      </c>
      <c r="D897" s="331">
        <f>+D898</f>
        <v>0</v>
      </c>
      <c r="E897" s="363"/>
    </row>
    <row r="898" spans="1:5" ht="11.4" hidden="1">
      <c r="A898" s="67" t="s">
        <v>64</v>
      </c>
      <c r="B898" s="348" t="s">
        <v>74</v>
      </c>
      <c r="C898" s="68" t="s">
        <v>75</v>
      </c>
      <c r="D898" s="338">
        <f>+D932</f>
        <v>0</v>
      </c>
      <c r="E898" s="363"/>
    </row>
    <row r="899" spans="1:5" ht="11.4" hidden="1">
      <c r="B899" s="348"/>
      <c r="C899" s="68"/>
      <c r="D899" s="338"/>
      <c r="E899" s="363"/>
    </row>
    <row r="900" spans="1:5" ht="11.4" hidden="1">
      <c r="A900" s="368" t="s">
        <v>64</v>
      </c>
      <c r="B900" s="329" t="s">
        <v>279</v>
      </c>
      <c r="C900" s="330" t="s">
        <v>78</v>
      </c>
      <c r="D900" s="322">
        <f>+D901</f>
        <v>0</v>
      </c>
      <c r="E900" s="363"/>
    </row>
    <row r="901" spans="1:5" ht="11.4" hidden="1">
      <c r="A901" s="67" t="s">
        <v>64</v>
      </c>
      <c r="B901" s="348" t="s">
        <v>81</v>
      </c>
      <c r="C901" s="68" t="s">
        <v>82</v>
      </c>
      <c r="D901" s="338">
        <f>+D933</f>
        <v>0</v>
      </c>
      <c r="E901" s="363"/>
    </row>
    <row r="902" spans="1:5" ht="11.4" hidden="1">
      <c r="B902" s="348"/>
      <c r="C902" s="68"/>
      <c r="D902" s="338"/>
      <c r="E902" s="363"/>
    </row>
    <row r="903" spans="1:5" ht="11.4" hidden="1">
      <c r="A903" s="368" t="s">
        <v>64</v>
      </c>
      <c r="B903" s="329">
        <v>1.08</v>
      </c>
      <c r="C903" s="330" t="s">
        <v>103</v>
      </c>
      <c r="D903" s="322">
        <f>+D904</f>
        <v>0</v>
      </c>
      <c r="E903" s="363"/>
    </row>
    <row r="904" spans="1:5" ht="11.4" hidden="1">
      <c r="A904" s="67" t="s">
        <v>64</v>
      </c>
      <c r="B904" s="348" t="s">
        <v>116</v>
      </c>
      <c r="C904" s="68" t="s">
        <v>117</v>
      </c>
      <c r="D904" s="338">
        <f>+D934</f>
        <v>0</v>
      </c>
      <c r="E904" s="363"/>
    </row>
    <row r="905" spans="1:5" hidden="1">
      <c r="A905" s="333"/>
      <c r="C905" s="334"/>
      <c r="D905" s="338"/>
      <c r="E905" s="68"/>
    </row>
    <row r="906" spans="1:5" hidden="1">
      <c r="A906" s="333"/>
      <c r="C906" s="334"/>
      <c r="D906" s="338"/>
      <c r="E906" s="68"/>
    </row>
    <row r="907" spans="1:5" ht="10.5" hidden="1">
      <c r="B907" s="343">
        <v>2</v>
      </c>
      <c r="C907" s="344" t="s">
        <v>122</v>
      </c>
      <c r="D907" s="317"/>
      <c r="E907" s="317">
        <f>+D912+D915+D909</f>
        <v>0</v>
      </c>
    </row>
    <row r="908" spans="1:5" ht="11.4" hidden="1">
      <c r="A908" s="349" t="s">
        <v>64</v>
      </c>
      <c r="B908" s="348"/>
      <c r="C908" s="68"/>
      <c r="D908" s="317"/>
      <c r="E908" s="363"/>
    </row>
    <row r="909" spans="1:5" ht="11.4" hidden="1">
      <c r="A909" s="368" t="s">
        <v>64</v>
      </c>
      <c r="B909" s="329" t="s">
        <v>236</v>
      </c>
      <c r="C909" s="330" t="s">
        <v>237</v>
      </c>
      <c r="D909" s="331">
        <f>+D910</f>
        <v>0</v>
      </c>
      <c r="E909" s="363"/>
    </row>
    <row r="910" spans="1:5" ht="11.4" hidden="1">
      <c r="A910" s="67" t="s">
        <v>64</v>
      </c>
      <c r="B910" s="348" t="s">
        <v>285</v>
      </c>
      <c r="C910" s="68" t="s">
        <v>286</v>
      </c>
      <c r="D910" s="338">
        <f>+D953+D935</f>
        <v>0</v>
      </c>
      <c r="E910" s="363"/>
    </row>
    <row r="911" spans="1:5" ht="11.4" hidden="1">
      <c r="B911" s="348"/>
      <c r="C911" s="68"/>
      <c r="D911" s="317"/>
      <c r="E911" s="363"/>
    </row>
    <row r="912" spans="1:5" ht="21" hidden="1">
      <c r="A912" s="328" t="s">
        <v>64</v>
      </c>
      <c r="B912" s="329" t="s">
        <v>131</v>
      </c>
      <c r="C912" s="330" t="s">
        <v>132</v>
      </c>
      <c r="D912" s="322">
        <f>+D913</f>
        <v>0</v>
      </c>
      <c r="E912" s="363"/>
    </row>
    <row r="913" spans="1:5" ht="10.5" hidden="1">
      <c r="A913" s="67" t="s">
        <v>64</v>
      </c>
      <c r="B913" s="348" t="s">
        <v>133</v>
      </c>
      <c r="C913" s="68" t="s">
        <v>567</v>
      </c>
      <c r="D913" s="338">
        <v>0</v>
      </c>
      <c r="E913" s="317"/>
    </row>
    <row r="914" spans="1:5" ht="11.4" hidden="1">
      <c r="B914" s="348"/>
      <c r="C914" s="68"/>
      <c r="D914" s="432"/>
      <c r="E914" s="363"/>
    </row>
    <row r="915" spans="1:5" ht="11.4" hidden="1">
      <c r="A915" s="328" t="s">
        <v>64</v>
      </c>
      <c r="B915" s="329" t="s">
        <v>145</v>
      </c>
      <c r="C915" s="330" t="s">
        <v>146</v>
      </c>
      <c r="D915" s="322">
        <f>SUM(D916:D918)</f>
        <v>0</v>
      </c>
      <c r="E915" s="363"/>
    </row>
    <row r="916" spans="1:5" ht="11.4" hidden="1">
      <c r="A916" s="67" t="s">
        <v>64</v>
      </c>
      <c r="B916" s="348" t="s">
        <v>149</v>
      </c>
      <c r="C916" s="68" t="s">
        <v>150</v>
      </c>
      <c r="D916" s="338">
        <f>+D937</f>
        <v>0</v>
      </c>
      <c r="E916" s="363"/>
    </row>
    <row r="917" spans="1:5" ht="11.4" hidden="1">
      <c r="A917" s="67" t="s">
        <v>64</v>
      </c>
      <c r="B917" s="348" t="s">
        <v>289</v>
      </c>
      <c r="C917" s="68" t="s">
        <v>290</v>
      </c>
      <c r="D917" s="338">
        <f>+D938</f>
        <v>0</v>
      </c>
      <c r="E917" s="363"/>
    </row>
    <row r="918" spans="1:5" ht="11.4" hidden="1">
      <c r="A918" s="67" t="s">
        <v>64</v>
      </c>
      <c r="B918" s="348" t="s">
        <v>291</v>
      </c>
      <c r="C918" s="68" t="s">
        <v>315</v>
      </c>
      <c r="D918" s="338">
        <v>0</v>
      </c>
      <c r="E918" s="363"/>
    </row>
    <row r="919" spans="1:5" ht="11.4" hidden="1">
      <c r="B919" s="348"/>
      <c r="C919" s="68"/>
      <c r="D919" s="374"/>
      <c r="E919" s="363"/>
    </row>
    <row r="920" spans="1:5" ht="11.4" hidden="1">
      <c r="B920" s="348"/>
      <c r="C920" s="68"/>
      <c r="D920" s="374"/>
      <c r="E920" s="363"/>
    </row>
    <row r="921" spans="1:5" ht="10.5" hidden="1">
      <c r="A921" s="339" t="s">
        <v>348</v>
      </c>
      <c r="B921" s="314" t="s">
        <v>515</v>
      </c>
      <c r="C921" s="315" t="s">
        <v>185</v>
      </c>
      <c r="D921" s="338"/>
      <c r="E921" s="317">
        <f>+D923</f>
        <v>0</v>
      </c>
    </row>
    <row r="922" spans="1:5" ht="11.4" hidden="1">
      <c r="A922" s="335"/>
      <c r="B922" s="336"/>
      <c r="C922" s="337"/>
      <c r="D922" s="338"/>
      <c r="E922" s="363"/>
    </row>
    <row r="923" spans="1:5" ht="11.4" hidden="1">
      <c r="A923" s="328" t="s">
        <v>184</v>
      </c>
      <c r="B923" s="320" t="s">
        <v>516</v>
      </c>
      <c r="C923" s="330" t="s">
        <v>517</v>
      </c>
      <c r="D923" s="331">
        <f>+D924</f>
        <v>0</v>
      </c>
      <c r="E923" s="363"/>
    </row>
    <row r="924" spans="1:5" ht="11.4" hidden="1">
      <c r="A924" s="67" t="s">
        <v>184</v>
      </c>
      <c r="B924" s="305" t="s">
        <v>466</v>
      </c>
      <c r="C924" s="334" t="s">
        <v>467</v>
      </c>
      <c r="D924" s="69">
        <f>+D972</f>
        <v>0</v>
      </c>
      <c r="E924" s="363"/>
    </row>
    <row r="925" spans="1:5" ht="11.4" hidden="1">
      <c r="B925" s="348"/>
      <c r="C925" s="68"/>
      <c r="D925" s="374"/>
      <c r="E925" s="363"/>
    </row>
    <row r="926" spans="1:5" hidden="1">
      <c r="B926" s="348"/>
      <c r="C926" s="68"/>
      <c r="D926" s="374"/>
      <c r="E926" s="68"/>
    </row>
    <row r="927" spans="1:5" ht="11.4" hidden="1">
      <c r="B927" s="348"/>
      <c r="C927" s="310" t="s">
        <v>568</v>
      </c>
      <c r="D927" s="350"/>
      <c r="E927" s="363">
        <f>SUM(E867:E924)</f>
        <v>0</v>
      </c>
    </row>
    <row r="928" spans="1:5" ht="11.4" hidden="1">
      <c r="B928" s="309"/>
      <c r="C928" s="365"/>
      <c r="D928" s="350"/>
      <c r="E928" s="363"/>
    </row>
    <row r="929" spans="2:5" ht="10.5" hidden="1">
      <c r="B929" s="348"/>
      <c r="C929" s="426"/>
      <c r="D929" s="350"/>
      <c r="E929" s="433"/>
    </row>
    <row r="930" spans="2:5" ht="10.5" hidden="1">
      <c r="B930" s="405"/>
      <c r="C930" s="406" t="s">
        <v>319</v>
      </c>
      <c r="D930" s="366" t="s">
        <v>320</v>
      </c>
      <c r="E930" s="433"/>
    </row>
    <row r="931" spans="2:5" ht="10.5" hidden="1">
      <c r="B931" s="407"/>
      <c r="C931" s="408"/>
      <c r="D931" s="409"/>
      <c r="E931" s="433"/>
    </row>
    <row r="932" spans="2:5" hidden="1">
      <c r="B932" s="434" t="s">
        <v>74</v>
      </c>
      <c r="C932" s="68" t="s">
        <v>75</v>
      </c>
      <c r="D932" s="410">
        <v>0</v>
      </c>
      <c r="E932" s="433"/>
    </row>
    <row r="933" spans="2:5" hidden="1">
      <c r="B933" s="434" t="s">
        <v>81</v>
      </c>
      <c r="C933" s="68" t="s">
        <v>82</v>
      </c>
      <c r="D933" s="410">
        <v>0</v>
      </c>
      <c r="E933" s="68"/>
    </row>
    <row r="934" spans="2:5" hidden="1">
      <c r="B934" s="435" t="s">
        <v>116</v>
      </c>
      <c r="C934" s="436" t="s">
        <v>117</v>
      </c>
      <c r="D934" s="437">
        <v>0</v>
      </c>
      <c r="E934" s="68"/>
    </row>
    <row r="935" spans="2:5" hidden="1">
      <c r="B935" s="435" t="s">
        <v>285</v>
      </c>
      <c r="C935" s="436" t="s">
        <v>286</v>
      </c>
      <c r="D935" s="721"/>
      <c r="E935" s="68"/>
    </row>
    <row r="936" spans="2:5" hidden="1">
      <c r="B936" s="425" t="s">
        <v>133</v>
      </c>
      <c r="C936" s="68" t="s">
        <v>567</v>
      </c>
      <c r="D936" s="412">
        <v>0</v>
      </c>
      <c r="E936" s="438"/>
    </row>
    <row r="937" spans="2:5" hidden="1">
      <c r="B937" s="425" t="s">
        <v>149</v>
      </c>
      <c r="C937" s="68" t="s">
        <v>150</v>
      </c>
      <c r="D937" s="410">
        <v>0</v>
      </c>
      <c r="E937" s="438"/>
    </row>
    <row r="938" spans="2:5" hidden="1">
      <c r="B938" s="425" t="s">
        <v>289</v>
      </c>
      <c r="C938" s="68" t="s">
        <v>290</v>
      </c>
      <c r="D938" s="439">
        <v>0</v>
      </c>
      <c r="E938" s="438"/>
    </row>
    <row r="939" spans="2:5" ht="10.5" hidden="1">
      <c r="B939" s="425"/>
      <c r="C939" s="309" t="s">
        <v>265</v>
      </c>
      <c r="D939" s="415">
        <f>SUM(D932:D938)</f>
        <v>0</v>
      </c>
      <c r="E939" s="438"/>
    </row>
    <row r="940" spans="2:5" ht="11.4" hidden="1">
      <c r="B940" s="416"/>
      <c r="C940" s="417"/>
      <c r="D940" s="418"/>
      <c r="E940" s="363"/>
    </row>
    <row r="941" spans="2:5" ht="11.4" hidden="1">
      <c r="B941" s="348"/>
      <c r="C941" s="426"/>
      <c r="D941" s="350"/>
      <c r="E941" s="363"/>
    </row>
    <row r="942" spans="2:5" ht="11.4" hidden="1">
      <c r="B942" s="348"/>
      <c r="C942" s="426"/>
      <c r="D942" s="350"/>
      <c r="E942" s="363"/>
    </row>
    <row r="943" spans="2:5" ht="12.6" hidden="1" customHeight="1">
      <c r="B943" s="405"/>
      <c r="C943" s="406" t="s">
        <v>321</v>
      </c>
      <c r="D943" s="366" t="s">
        <v>322</v>
      </c>
      <c r="E943" s="363"/>
    </row>
    <row r="944" spans="2:5" ht="11.4" hidden="1">
      <c r="B944" s="407"/>
      <c r="C944" s="408"/>
      <c r="D944" s="409"/>
      <c r="E944" s="363"/>
    </row>
    <row r="945" spans="2:5" ht="11.4" hidden="1">
      <c r="B945" s="383" t="s">
        <v>37</v>
      </c>
      <c r="C945" s="316" t="s">
        <v>38</v>
      </c>
      <c r="D945" s="410"/>
      <c r="E945" s="363"/>
    </row>
    <row r="946" spans="2:5" ht="11.4" hidden="1">
      <c r="B946" s="383" t="s">
        <v>45</v>
      </c>
      <c r="C946" s="316" t="s">
        <v>46</v>
      </c>
      <c r="D946" s="410">
        <f>+(D945)/12</f>
        <v>0</v>
      </c>
      <c r="E946" s="363"/>
    </row>
    <row r="947" spans="2:5" ht="20.399999999999999" hidden="1">
      <c r="B947" s="387" t="s">
        <v>52</v>
      </c>
      <c r="C947" s="334" t="s">
        <v>262</v>
      </c>
      <c r="D947" s="410">
        <f>+(D945)*9.25%</f>
        <v>0</v>
      </c>
      <c r="E947" s="363"/>
    </row>
    <row r="948" spans="2:5" ht="20.399999999999999" hidden="1">
      <c r="B948" s="387" t="s">
        <v>54</v>
      </c>
      <c r="C948" s="334" t="s">
        <v>55</v>
      </c>
      <c r="D948" s="410">
        <f>+(D945)*0.5%</f>
        <v>0</v>
      </c>
      <c r="E948" s="363"/>
    </row>
    <row r="949" spans="2:5" ht="20.399999999999999" hidden="1">
      <c r="B949" s="387" t="s">
        <v>58</v>
      </c>
      <c r="C949" s="334" t="s">
        <v>59</v>
      </c>
      <c r="D949" s="410">
        <f>+(D945)*5.42%</f>
        <v>0</v>
      </c>
      <c r="E949" s="363"/>
    </row>
    <row r="950" spans="2:5" ht="20.399999999999999" hidden="1">
      <c r="B950" s="387" t="s">
        <v>60</v>
      </c>
      <c r="C950" s="334" t="s">
        <v>263</v>
      </c>
      <c r="D950" s="410">
        <f>+(D945)*3%</f>
        <v>0</v>
      </c>
      <c r="E950" s="363"/>
    </row>
    <row r="951" spans="2:5" ht="11.4" hidden="1">
      <c r="B951" s="387" t="s">
        <v>62</v>
      </c>
      <c r="C951" s="334" t="s">
        <v>63</v>
      </c>
      <c r="D951" s="410">
        <f>+(D945)*1.5%</f>
        <v>0</v>
      </c>
      <c r="E951" s="363"/>
    </row>
    <row r="952" spans="2:5" ht="11.4" hidden="1">
      <c r="B952" s="434" t="s">
        <v>70</v>
      </c>
      <c r="C952" s="316" t="s">
        <v>569</v>
      </c>
      <c r="D952" s="439">
        <v>0</v>
      </c>
      <c r="E952" s="363"/>
    </row>
    <row r="953" spans="2:5" ht="11.4" hidden="1">
      <c r="B953" s="434" t="s">
        <v>285</v>
      </c>
      <c r="C953" s="316" t="s">
        <v>286</v>
      </c>
      <c r="D953" s="439"/>
      <c r="E953" s="363"/>
    </row>
    <row r="954" spans="2:5" ht="11.4" hidden="1">
      <c r="B954" s="425" t="s">
        <v>291</v>
      </c>
      <c r="C954" s="316" t="s">
        <v>315</v>
      </c>
      <c r="D954" s="413">
        <v>0</v>
      </c>
      <c r="E954" s="363"/>
    </row>
    <row r="955" spans="2:5" ht="11.4" hidden="1">
      <c r="B955" s="414"/>
      <c r="C955" s="309" t="s">
        <v>265</v>
      </c>
      <c r="D955" s="415">
        <f>SUM(D945:D954)</f>
        <v>0</v>
      </c>
      <c r="E955" s="363"/>
    </row>
    <row r="956" spans="2:5" ht="11.4" hidden="1">
      <c r="B956" s="416"/>
      <c r="C956" s="417"/>
      <c r="D956" s="418"/>
      <c r="E956" s="363"/>
    </row>
    <row r="957" spans="2:5" ht="11.4" hidden="1">
      <c r="B957" s="309"/>
      <c r="C957" s="365"/>
      <c r="D957" s="350"/>
      <c r="E957" s="363"/>
    </row>
    <row r="958" spans="2:5" ht="10.5" hidden="1">
      <c r="B958" s="309"/>
      <c r="C958" s="365"/>
      <c r="D958" s="350"/>
    </row>
    <row r="959" spans="2:5" ht="10.5" hidden="1">
      <c r="B959" s="405"/>
      <c r="C959" s="406" t="s">
        <v>325</v>
      </c>
      <c r="D959" s="366" t="s">
        <v>326</v>
      </c>
    </row>
    <row r="960" spans="2:5" ht="10.5" hidden="1">
      <c r="B960" s="407"/>
      <c r="C960" s="408"/>
      <c r="D960" s="409"/>
    </row>
    <row r="961" spans="2:5" hidden="1">
      <c r="B961" s="383" t="s">
        <v>29</v>
      </c>
      <c r="C961" s="316" t="s">
        <v>30</v>
      </c>
      <c r="D961" s="410">
        <v>0</v>
      </c>
    </row>
    <row r="962" spans="2:5" hidden="1">
      <c r="B962" s="383" t="s">
        <v>43</v>
      </c>
      <c r="C962" s="316" t="s">
        <v>44</v>
      </c>
      <c r="D962" s="439"/>
    </row>
    <row r="963" spans="2:5" hidden="1">
      <c r="B963" s="383" t="s">
        <v>227</v>
      </c>
      <c r="C963" s="316" t="s">
        <v>228</v>
      </c>
      <c r="D963" s="410">
        <v>0</v>
      </c>
    </row>
    <row r="964" spans="2:5" hidden="1">
      <c r="B964" s="383" t="s">
        <v>45</v>
      </c>
      <c r="C964" s="316" t="s">
        <v>46</v>
      </c>
      <c r="D964" s="410">
        <f>+(D961+D962+D963+D965+D966)/12</f>
        <v>0</v>
      </c>
    </row>
    <row r="965" spans="2:5" hidden="1">
      <c r="B965" s="383" t="s">
        <v>47</v>
      </c>
      <c r="C965" s="316" t="s">
        <v>48</v>
      </c>
      <c r="D965" s="410">
        <v>0</v>
      </c>
    </row>
    <row r="966" spans="2:5" hidden="1">
      <c r="B966" s="385" t="s">
        <v>342</v>
      </c>
      <c r="C966" s="303" t="s">
        <v>343</v>
      </c>
      <c r="D966" s="410">
        <v>0</v>
      </c>
    </row>
    <row r="967" spans="2:5" ht="20.399999999999999" hidden="1">
      <c r="B967" s="387" t="s">
        <v>52</v>
      </c>
      <c r="C967" s="334" t="s">
        <v>262</v>
      </c>
      <c r="D967" s="410">
        <f>+(D961+D962+D963+D965+D966)*9.25%</f>
        <v>0</v>
      </c>
    </row>
    <row r="968" spans="2:5" ht="20.399999999999999" hidden="1">
      <c r="B968" s="387" t="s">
        <v>54</v>
      </c>
      <c r="C968" s="334" t="s">
        <v>55</v>
      </c>
      <c r="D968" s="410">
        <f>+(D961+D962+D963+D965+D966)*0.5%</f>
        <v>0</v>
      </c>
    </row>
    <row r="969" spans="2:5" ht="20.399999999999999" hidden="1">
      <c r="B969" s="387" t="s">
        <v>58</v>
      </c>
      <c r="C969" s="334" t="s">
        <v>59</v>
      </c>
      <c r="D969" s="410">
        <f>+(D961+D962+D963+D965+D966)*5.42%</f>
        <v>0</v>
      </c>
    </row>
    <row r="970" spans="2:5" ht="20.399999999999999" hidden="1">
      <c r="B970" s="387" t="s">
        <v>60</v>
      </c>
      <c r="C970" s="334" t="s">
        <v>263</v>
      </c>
      <c r="D970" s="410">
        <f>+(D961+D962+D963+D965+D966)*3%</f>
        <v>0</v>
      </c>
    </row>
    <row r="971" spans="2:5" hidden="1">
      <c r="B971" s="387" t="s">
        <v>62</v>
      </c>
      <c r="C971" s="334" t="s">
        <v>63</v>
      </c>
      <c r="D971" s="439">
        <f>+(D961+D962+D963+D965+D966)*1.5%</f>
        <v>0</v>
      </c>
    </row>
    <row r="972" spans="2:5" ht="11.4" hidden="1">
      <c r="B972" s="387" t="s">
        <v>466</v>
      </c>
      <c r="C972" s="334" t="s">
        <v>467</v>
      </c>
      <c r="D972" s="410">
        <v>0</v>
      </c>
      <c r="E972" s="363"/>
    </row>
    <row r="973" spans="2:5" ht="11.4" hidden="1">
      <c r="B973" s="414"/>
      <c r="C973" s="309" t="s">
        <v>265</v>
      </c>
      <c r="D973" s="415">
        <f>SUM(D961:D972)</f>
        <v>0</v>
      </c>
      <c r="E973" s="363"/>
    </row>
    <row r="974" spans="2:5" ht="11.4" hidden="1">
      <c r="B974" s="416"/>
      <c r="C974" s="417"/>
      <c r="D974" s="418"/>
      <c r="E974" s="363"/>
    </row>
    <row r="975" spans="2:5" ht="11.4" hidden="1">
      <c r="B975" s="309"/>
      <c r="C975" s="365"/>
      <c r="D975" s="350"/>
      <c r="E975" s="363"/>
    </row>
    <row r="976" spans="2:5" ht="11.4" hidden="1">
      <c r="B976" s="309"/>
      <c r="C976" s="365"/>
      <c r="D976" s="350"/>
      <c r="E976" s="363"/>
    </row>
    <row r="977" spans="1:5" ht="11.4" hidden="1">
      <c r="B977" s="309"/>
      <c r="C977" s="365"/>
      <c r="D977" s="350"/>
      <c r="E977" s="363"/>
    </row>
    <row r="978" spans="1:5" ht="11.4" hidden="1">
      <c r="B978" s="348"/>
      <c r="C978" s="426"/>
      <c r="D978" s="350"/>
      <c r="E978" s="363"/>
    </row>
    <row r="979" spans="1:5" ht="11.4" hidden="1">
      <c r="B979" s="348"/>
      <c r="C979" s="426"/>
      <c r="D979" s="350"/>
      <c r="E979" s="363"/>
    </row>
    <row r="980" spans="1:5" ht="11.4" hidden="1">
      <c r="B980" s="365" t="s">
        <v>570</v>
      </c>
      <c r="C980" s="419"/>
      <c r="D980" s="366" t="s">
        <v>329</v>
      </c>
      <c r="E980" s="363"/>
    </row>
    <row r="981" spans="1:5" ht="11.4" hidden="1">
      <c r="B981" s="365"/>
      <c r="C981" s="419"/>
      <c r="D981" s="366"/>
      <c r="E981" s="363"/>
    </row>
    <row r="982" spans="1:5" ht="10.5" hidden="1">
      <c r="A982" s="352" t="s">
        <v>23</v>
      </c>
      <c r="B982" s="314">
        <v>0</v>
      </c>
      <c r="C982" s="315" t="s">
        <v>25</v>
      </c>
      <c r="E982" s="317">
        <f>+D997+D990+D1001+D987+D984</f>
        <v>0</v>
      </c>
    </row>
    <row r="983" spans="1:5" ht="10.5" hidden="1">
      <c r="A983" s="352"/>
      <c r="B983" s="314"/>
      <c r="C983" s="315"/>
      <c r="D983" s="68"/>
      <c r="E983" s="317"/>
    </row>
    <row r="984" spans="1:5" ht="10.5" hidden="1">
      <c r="A984" s="368" t="s">
        <v>26</v>
      </c>
      <c r="B984" s="329" t="s">
        <v>27</v>
      </c>
      <c r="C984" s="330" t="s">
        <v>28</v>
      </c>
      <c r="D984" s="351">
        <f>+D985</f>
        <v>0</v>
      </c>
      <c r="E984" s="317"/>
    </row>
    <row r="985" spans="1:5" ht="10.5" hidden="1">
      <c r="A985" s="324" t="s">
        <v>26</v>
      </c>
      <c r="B985" s="325" t="s">
        <v>29</v>
      </c>
      <c r="C985" s="316" t="s">
        <v>30</v>
      </c>
      <c r="D985" s="307">
        <v>0</v>
      </c>
      <c r="E985" s="317"/>
    </row>
    <row r="986" spans="1:5" ht="10.5" hidden="1">
      <c r="A986" s="352"/>
      <c r="B986" s="314"/>
      <c r="C986" s="315"/>
      <c r="D986" s="68"/>
      <c r="E986" s="317"/>
    </row>
    <row r="987" spans="1:5" ht="10.5" hidden="1">
      <c r="A987" s="368" t="s">
        <v>26</v>
      </c>
      <c r="B987" s="329" t="s">
        <v>35</v>
      </c>
      <c r="C987" s="330" t="s">
        <v>36</v>
      </c>
      <c r="D987" s="351">
        <f>+D988</f>
        <v>0</v>
      </c>
      <c r="E987" s="317"/>
    </row>
    <row r="988" spans="1:5" ht="10.5" hidden="1">
      <c r="A988" s="324" t="s">
        <v>26</v>
      </c>
      <c r="B988" s="325" t="s">
        <v>37</v>
      </c>
      <c r="C988" s="316" t="s">
        <v>38</v>
      </c>
      <c r="D988" s="307">
        <v>0</v>
      </c>
      <c r="E988" s="317"/>
    </row>
    <row r="989" spans="1:5" ht="10.5" hidden="1">
      <c r="A989" s="368"/>
      <c r="B989" s="329"/>
      <c r="C989" s="330"/>
      <c r="D989" s="68"/>
      <c r="E989" s="317"/>
    </row>
    <row r="990" spans="1:5" ht="10.5" hidden="1">
      <c r="A990" s="368" t="s">
        <v>26</v>
      </c>
      <c r="B990" s="329" t="s">
        <v>41</v>
      </c>
      <c r="C990" s="330" t="s">
        <v>42</v>
      </c>
      <c r="D990" s="351">
        <f>SUM(D991:D995)</f>
        <v>0</v>
      </c>
      <c r="E990" s="317"/>
    </row>
    <row r="991" spans="1:5" ht="10.5" hidden="1">
      <c r="A991" s="324" t="s">
        <v>26</v>
      </c>
      <c r="B991" s="325" t="s">
        <v>43</v>
      </c>
      <c r="C991" s="316" t="s">
        <v>534</v>
      </c>
      <c r="D991" s="307">
        <v>0</v>
      </c>
      <c r="E991" s="317"/>
    </row>
    <row r="992" spans="1:5" ht="10.5" hidden="1">
      <c r="A992" s="335" t="s">
        <v>26</v>
      </c>
      <c r="B992" s="305" t="s">
        <v>227</v>
      </c>
      <c r="C992" s="306" t="s">
        <v>228</v>
      </c>
      <c r="D992" s="307">
        <v>0</v>
      </c>
      <c r="E992" s="317"/>
    </row>
    <row r="993" spans="1:5" ht="11.4" hidden="1">
      <c r="A993" s="324" t="s">
        <v>26</v>
      </c>
      <c r="B993" s="325" t="s">
        <v>45</v>
      </c>
      <c r="C993" s="316" t="s">
        <v>46</v>
      </c>
      <c r="D993" s="440">
        <f>+(D987+D991+D992+D994+D995+D984)/12</f>
        <v>0</v>
      </c>
      <c r="E993" s="363"/>
    </row>
    <row r="994" spans="1:5" ht="11.4" hidden="1">
      <c r="A994" s="324" t="s">
        <v>26</v>
      </c>
      <c r="B994" s="325" t="s">
        <v>47</v>
      </c>
      <c r="C994" s="316" t="s">
        <v>48</v>
      </c>
      <c r="D994" s="307">
        <v>0</v>
      </c>
      <c r="E994" s="363"/>
    </row>
    <row r="995" spans="1:5" ht="11.4" hidden="1">
      <c r="A995" s="67" t="s">
        <v>26</v>
      </c>
      <c r="B995" s="305" t="s">
        <v>342</v>
      </c>
      <c r="C995" s="306" t="s">
        <v>343</v>
      </c>
      <c r="D995" s="307">
        <v>0</v>
      </c>
      <c r="E995" s="363"/>
    </row>
    <row r="996" spans="1:5" ht="11.4" hidden="1">
      <c r="A996" s="335"/>
      <c r="D996" s="366"/>
      <c r="E996" s="363"/>
    </row>
    <row r="997" spans="1:5" ht="21" hidden="1">
      <c r="A997" s="368" t="s">
        <v>49</v>
      </c>
      <c r="B997" s="329" t="s">
        <v>50</v>
      </c>
      <c r="C997" s="330" t="s">
        <v>51</v>
      </c>
      <c r="D997" s="351">
        <f>+D998+D999</f>
        <v>0</v>
      </c>
      <c r="E997" s="363"/>
    </row>
    <row r="998" spans="1:5" ht="20.399999999999999" hidden="1">
      <c r="A998" s="333" t="s">
        <v>49</v>
      </c>
      <c r="B998" s="305" t="s">
        <v>52</v>
      </c>
      <c r="C998" s="334" t="s">
        <v>262</v>
      </c>
      <c r="D998" s="307">
        <f>+(D987+D991+D992+D994+D995+D984)*9.25%</f>
        <v>0</v>
      </c>
      <c r="E998" s="363"/>
    </row>
    <row r="999" spans="1:5" ht="20.399999999999999" hidden="1">
      <c r="A999" s="333" t="s">
        <v>49</v>
      </c>
      <c r="B999" s="305" t="s">
        <v>54</v>
      </c>
      <c r="C999" s="334" t="s">
        <v>55</v>
      </c>
      <c r="D999" s="307">
        <f>+(D987+D991+D992+D994+D995+D984)*0.5%</f>
        <v>0</v>
      </c>
      <c r="E999" s="363"/>
    </row>
    <row r="1000" spans="1:5" ht="11.4" hidden="1">
      <c r="A1000" s="333"/>
      <c r="C1000" s="334"/>
      <c r="D1000" s="366"/>
      <c r="E1000" s="363"/>
    </row>
    <row r="1001" spans="1:5" ht="21" hidden="1">
      <c r="A1001" s="368" t="s">
        <v>49</v>
      </c>
      <c r="B1001" s="329" t="s">
        <v>56</v>
      </c>
      <c r="C1001" s="330" t="s">
        <v>57</v>
      </c>
      <c r="D1001" s="351">
        <f>+D1002+D1003+D1004</f>
        <v>0</v>
      </c>
      <c r="E1001" s="351"/>
    </row>
    <row r="1002" spans="1:5" ht="20.399999999999999" hidden="1">
      <c r="A1002" s="333" t="s">
        <v>49</v>
      </c>
      <c r="B1002" s="305" t="s">
        <v>58</v>
      </c>
      <c r="C1002" s="334" t="s">
        <v>59</v>
      </c>
      <c r="D1002" s="307">
        <f>+(D987+D991+D992+D994+D995+D984)*5.42%</f>
        <v>0</v>
      </c>
      <c r="E1002" s="363"/>
    </row>
    <row r="1003" spans="1:5" ht="20.399999999999999" hidden="1">
      <c r="A1003" s="333" t="s">
        <v>49</v>
      </c>
      <c r="B1003" s="305" t="s">
        <v>60</v>
      </c>
      <c r="C1003" s="334" t="s">
        <v>263</v>
      </c>
      <c r="D1003" s="307">
        <f>+(D987+D991+D992+D994+D995+D984)*3%</f>
        <v>0</v>
      </c>
      <c r="E1003" s="363"/>
    </row>
    <row r="1004" spans="1:5" ht="11.4" hidden="1">
      <c r="A1004" s="333" t="s">
        <v>49</v>
      </c>
      <c r="B1004" s="305" t="s">
        <v>62</v>
      </c>
      <c r="C1004" s="306" t="s">
        <v>63</v>
      </c>
      <c r="D1004" s="307">
        <f>+(D987+D991+D992+D994+D995+D984)*1.5%</f>
        <v>0</v>
      </c>
      <c r="E1004" s="363"/>
    </row>
    <row r="1005" spans="1:5" ht="11.4" hidden="1">
      <c r="A1005" s="333"/>
      <c r="C1005" s="334"/>
      <c r="D1005" s="366"/>
      <c r="E1005" s="363"/>
    </row>
    <row r="1006" spans="1:5" ht="11.4" hidden="1">
      <c r="A1006" s="333"/>
      <c r="C1006" s="334"/>
      <c r="D1006" s="366"/>
      <c r="E1006" s="363"/>
    </row>
    <row r="1007" spans="1:5" ht="10.5" hidden="1">
      <c r="A1007" s="349" t="s">
        <v>64</v>
      </c>
      <c r="B1007" s="343">
        <v>1</v>
      </c>
      <c r="C1007" s="344" t="s">
        <v>65</v>
      </c>
      <c r="D1007" s="366"/>
      <c r="E1007" s="317">
        <f>+D1013+D1018+D1009</f>
        <v>0</v>
      </c>
    </row>
    <row r="1008" spans="1:5" hidden="1">
      <c r="A1008" s="333"/>
      <c r="C1008" s="334"/>
      <c r="D1008" s="366"/>
      <c r="E1008" s="68"/>
    </row>
    <row r="1009" spans="1:5" ht="11.4" hidden="1">
      <c r="A1009" s="368" t="s">
        <v>64</v>
      </c>
      <c r="B1009" s="329" t="s">
        <v>72</v>
      </c>
      <c r="C1009" s="330" t="s">
        <v>73</v>
      </c>
      <c r="D1009" s="351">
        <f>SUM(D1010:D1011)</f>
        <v>0</v>
      </c>
      <c r="E1009" s="363"/>
    </row>
    <row r="1010" spans="1:5" ht="11.4" hidden="1">
      <c r="A1010" s="333" t="s">
        <v>64</v>
      </c>
      <c r="B1010" s="305" t="s">
        <v>74</v>
      </c>
      <c r="C1010" s="334" t="s">
        <v>75</v>
      </c>
      <c r="D1010" s="307">
        <v>0</v>
      </c>
      <c r="E1010" s="363"/>
    </row>
    <row r="1011" spans="1:5" ht="11.4" hidden="1">
      <c r="A1011" s="333" t="s">
        <v>64</v>
      </c>
      <c r="B1011" s="305" t="s">
        <v>76</v>
      </c>
      <c r="C1011" s="334" t="s">
        <v>77</v>
      </c>
      <c r="D1011" s="307">
        <v>0</v>
      </c>
      <c r="E1011" s="363"/>
    </row>
    <row r="1012" spans="1:5" ht="11.4" hidden="1">
      <c r="A1012" s="333"/>
      <c r="C1012" s="334"/>
      <c r="D1012" s="366"/>
      <c r="E1012" s="363"/>
    </row>
    <row r="1013" spans="1:5" ht="11.4" hidden="1">
      <c r="A1013" s="368" t="s">
        <v>64</v>
      </c>
      <c r="B1013" s="329" t="s">
        <v>279</v>
      </c>
      <c r="C1013" s="330" t="s">
        <v>78</v>
      </c>
      <c r="D1013" s="351">
        <f>SUM(D1014:D1016)</f>
        <v>0</v>
      </c>
      <c r="E1013" s="363"/>
    </row>
    <row r="1014" spans="1:5" ht="11.4" hidden="1">
      <c r="A1014" s="333" t="s">
        <v>64</v>
      </c>
      <c r="B1014" s="305" t="s">
        <v>79</v>
      </c>
      <c r="C1014" s="334" t="s">
        <v>80</v>
      </c>
      <c r="D1014" s="307">
        <v>0</v>
      </c>
      <c r="E1014" s="363"/>
    </row>
    <row r="1015" spans="1:5" ht="11.4" hidden="1">
      <c r="A1015" s="333" t="s">
        <v>64</v>
      </c>
      <c r="B1015" s="305" t="s">
        <v>214</v>
      </c>
      <c r="C1015" s="334" t="s">
        <v>215</v>
      </c>
      <c r="D1015" s="307">
        <v>0</v>
      </c>
      <c r="E1015" s="363"/>
    </row>
    <row r="1016" spans="1:5" ht="11.4" hidden="1">
      <c r="A1016" s="333" t="s">
        <v>64</v>
      </c>
      <c r="B1016" s="305" t="s">
        <v>85</v>
      </c>
      <c r="C1016" s="334" t="s">
        <v>86</v>
      </c>
      <c r="D1016" s="307">
        <v>0</v>
      </c>
      <c r="E1016" s="363"/>
    </row>
    <row r="1017" spans="1:5" ht="11.4" hidden="1">
      <c r="A1017" s="333"/>
      <c r="C1017" s="334"/>
      <c r="D1017" s="366"/>
      <c r="E1017" s="363"/>
    </row>
    <row r="1018" spans="1:5" ht="11.4" hidden="1">
      <c r="A1018" s="368" t="s">
        <v>64</v>
      </c>
      <c r="B1018" s="329" t="s">
        <v>251</v>
      </c>
      <c r="C1018" s="330" t="s">
        <v>103</v>
      </c>
      <c r="D1018" s="351">
        <f>SUM(D1019:D1021)</f>
        <v>0</v>
      </c>
      <c r="E1018" s="363"/>
    </row>
    <row r="1019" spans="1:5" ht="11.4" hidden="1">
      <c r="A1019" s="333" t="s">
        <v>64</v>
      </c>
      <c r="B1019" s="305" t="s">
        <v>104</v>
      </c>
      <c r="C1019" s="334" t="s">
        <v>105</v>
      </c>
      <c r="D1019" s="307">
        <v>0</v>
      </c>
      <c r="E1019" s="363"/>
    </row>
    <row r="1020" spans="1:5" ht="11.4" hidden="1">
      <c r="A1020" s="333" t="s">
        <v>64</v>
      </c>
      <c r="B1020" s="305" t="s">
        <v>571</v>
      </c>
      <c r="C1020" s="334" t="s">
        <v>572</v>
      </c>
      <c r="D1020" s="307">
        <v>0</v>
      </c>
      <c r="E1020" s="363"/>
    </row>
    <row r="1021" spans="1:5" ht="11.4" hidden="1">
      <c r="A1021" s="333" t="s">
        <v>64</v>
      </c>
      <c r="B1021" s="305" t="s">
        <v>106</v>
      </c>
      <c r="C1021" s="334" t="s">
        <v>107</v>
      </c>
      <c r="D1021" s="307">
        <v>0</v>
      </c>
      <c r="E1021" s="363"/>
    </row>
    <row r="1022" spans="1:5" ht="11.4" hidden="1">
      <c r="A1022" s="333"/>
      <c r="C1022" s="334"/>
      <c r="D1022" s="366"/>
      <c r="E1022" s="363"/>
    </row>
    <row r="1023" spans="1:5" ht="11.4" hidden="1">
      <c r="A1023" s="333"/>
      <c r="C1023" s="334"/>
      <c r="D1023" s="366"/>
      <c r="E1023" s="363"/>
    </row>
    <row r="1024" spans="1:5" ht="10.5" hidden="1">
      <c r="A1024" s="349" t="s">
        <v>64</v>
      </c>
      <c r="B1024" s="343">
        <v>2</v>
      </c>
      <c r="C1024" s="344" t="s">
        <v>122</v>
      </c>
      <c r="D1024" s="350"/>
      <c r="E1024" s="317">
        <f>+D1030+D1026+D1034+D1037</f>
        <v>0</v>
      </c>
    </row>
    <row r="1025" spans="1:5" ht="10.5" hidden="1">
      <c r="B1025" s="348"/>
      <c r="C1025" s="68"/>
      <c r="D1025" s="350"/>
      <c r="E1025" s="68"/>
    </row>
    <row r="1026" spans="1:5" ht="11.4" hidden="1">
      <c r="A1026" s="368" t="s">
        <v>64</v>
      </c>
      <c r="B1026" s="329" t="s">
        <v>123</v>
      </c>
      <c r="C1026" s="330" t="s">
        <v>124</v>
      </c>
      <c r="D1026" s="351">
        <f>SUM(D1027:D1028)</f>
        <v>0</v>
      </c>
      <c r="E1026" s="363"/>
    </row>
    <row r="1027" spans="1:5" ht="11.4" hidden="1">
      <c r="A1027" s="67" t="s">
        <v>64</v>
      </c>
      <c r="B1027" s="348" t="s">
        <v>127</v>
      </c>
      <c r="C1027" s="68" t="s">
        <v>128</v>
      </c>
      <c r="D1027" s="307">
        <v>0</v>
      </c>
      <c r="E1027" s="363"/>
    </row>
    <row r="1028" spans="1:5" ht="11.4" hidden="1">
      <c r="A1028" s="67" t="s">
        <v>64</v>
      </c>
      <c r="B1028" s="348" t="s">
        <v>129</v>
      </c>
      <c r="C1028" s="68" t="s">
        <v>130</v>
      </c>
      <c r="D1028" s="307">
        <v>0</v>
      </c>
      <c r="E1028" s="363"/>
    </row>
    <row r="1029" spans="1:5" ht="11.4" hidden="1">
      <c r="B1029" s="348"/>
      <c r="C1029" s="68"/>
      <c r="D1029" s="350"/>
      <c r="E1029" s="363"/>
    </row>
    <row r="1030" spans="1:5" ht="21" hidden="1">
      <c r="A1030" s="328" t="s">
        <v>64</v>
      </c>
      <c r="B1030" s="329" t="s">
        <v>131</v>
      </c>
      <c r="C1030" s="330" t="s">
        <v>132</v>
      </c>
      <c r="D1030" s="351">
        <f>SUM(D1031:D1032)</f>
        <v>0</v>
      </c>
      <c r="E1030" s="363"/>
    </row>
    <row r="1031" spans="1:5" ht="11.4" hidden="1">
      <c r="A1031" s="67" t="s">
        <v>64</v>
      </c>
      <c r="B1031" s="348" t="s">
        <v>254</v>
      </c>
      <c r="C1031" s="68" t="s">
        <v>255</v>
      </c>
      <c r="D1031" s="307">
        <v>0</v>
      </c>
      <c r="E1031" s="363"/>
    </row>
    <row r="1032" spans="1:5" ht="11.4" hidden="1">
      <c r="A1032" s="67" t="s">
        <v>64</v>
      </c>
      <c r="B1032" s="348" t="s">
        <v>240</v>
      </c>
      <c r="C1032" s="68" t="s">
        <v>241</v>
      </c>
      <c r="D1032" s="307">
        <v>0</v>
      </c>
      <c r="E1032" s="363"/>
    </row>
    <row r="1033" spans="1:5" ht="11.4" hidden="1">
      <c r="A1033" s="328"/>
      <c r="B1033" s="329"/>
      <c r="C1033" s="330"/>
      <c r="E1033" s="363"/>
    </row>
    <row r="1034" spans="1:5" ht="11.4" hidden="1">
      <c r="A1034" s="328" t="s">
        <v>64</v>
      </c>
      <c r="B1034" s="329" t="s">
        <v>139</v>
      </c>
      <c r="C1034" s="330" t="s">
        <v>140</v>
      </c>
      <c r="D1034" s="351">
        <f>+D1035</f>
        <v>0</v>
      </c>
      <c r="E1034" s="363"/>
    </row>
    <row r="1035" spans="1:5" ht="11.4" hidden="1">
      <c r="A1035" s="67" t="s">
        <v>64</v>
      </c>
      <c r="B1035" s="348" t="s">
        <v>141</v>
      </c>
      <c r="C1035" s="68" t="s">
        <v>142</v>
      </c>
      <c r="D1035" s="307">
        <v>0</v>
      </c>
      <c r="E1035" s="363"/>
    </row>
    <row r="1036" spans="1:5" ht="11.4" hidden="1">
      <c r="B1036" s="348"/>
      <c r="C1036" s="68"/>
      <c r="E1036" s="363"/>
    </row>
    <row r="1037" spans="1:5" ht="11.4" hidden="1">
      <c r="A1037" s="328" t="s">
        <v>64</v>
      </c>
      <c r="B1037" s="329" t="s">
        <v>145</v>
      </c>
      <c r="C1037" s="330" t="s">
        <v>146</v>
      </c>
      <c r="D1037" s="351">
        <f>+D1038+D1039</f>
        <v>0</v>
      </c>
      <c r="E1037" s="363"/>
    </row>
    <row r="1038" spans="1:5" ht="11.4" hidden="1">
      <c r="A1038" s="67" t="s">
        <v>64</v>
      </c>
      <c r="B1038" s="348" t="s">
        <v>149</v>
      </c>
      <c r="C1038" s="68" t="s">
        <v>150</v>
      </c>
      <c r="D1038" s="307">
        <v>0</v>
      </c>
      <c r="E1038" s="363"/>
    </row>
    <row r="1039" spans="1:5" ht="11.4" hidden="1">
      <c r="A1039" s="67" t="s">
        <v>64</v>
      </c>
      <c r="B1039" s="348" t="s">
        <v>151</v>
      </c>
      <c r="C1039" s="68" t="s">
        <v>152</v>
      </c>
      <c r="D1039" s="307">
        <v>0</v>
      </c>
      <c r="E1039" s="363"/>
    </row>
    <row r="1040" spans="1:5" ht="11.4" hidden="1">
      <c r="A1040" s="339"/>
      <c r="B1040" s="348"/>
      <c r="C1040" s="426"/>
      <c r="D1040" s="350"/>
      <c r="E1040" s="363"/>
    </row>
    <row r="1041" spans="1:5" ht="11.4" hidden="1">
      <c r="A1041" s="339"/>
      <c r="B1041" s="348"/>
      <c r="C1041" s="426"/>
      <c r="D1041" s="350"/>
      <c r="E1041" s="363"/>
    </row>
    <row r="1042" spans="1:5" ht="10.5" hidden="1">
      <c r="A1042" s="349">
        <v>2</v>
      </c>
      <c r="B1042" s="343" t="s">
        <v>451</v>
      </c>
      <c r="C1042" s="344" t="s">
        <v>157</v>
      </c>
      <c r="E1042" s="317">
        <f>+D1044+D1054+D1051</f>
        <v>0</v>
      </c>
    </row>
    <row r="1043" spans="1:5" ht="10.5" hidden="1">
      <c r="B1043" s="309"/>
      <c r="E1043" s="68"/>
    </row>
    <row r="1044" spans="1:5" ht="10.5" hidden="1">
      <c r="A1044" s="328" t="s">
        <v>158</v>
      </c>
      <c r="B1044" s="329" t="s">
        <v>159</v>
      </c>
      <c r="C1044" s="330" t="s">
        <v>160</v>
      </c>
      <c r="D1044" s="351">
        <f>SUM(D1045:D1049)</f>
        <v>0</v>
      </c>
    </row>
    <row r="1045" spans="1:5" hidden="1">
      <c r="A1045" s="67" t="s">
        <v>158</v>
      </c>
      <c r="B1045" s="348" t="s">
        <v>161</v>
      </c>
      <c r="C1045" s="306" t="s">
        <v>162</v>
      </c>
      <c r="D1045" s="307">
        <v>0</v>
      </c>
    </row>
    <row r="1046" spans="1:5" hidden="1">
      <c r="A1046" s="67" t="s">
        <v>158</v>
      </c>
      <c r="B1046" s="348" t="s">
        <v>163</v>
      </c>
      <c r="C1046" s="306" t="s">
        <v>164</v>
      </c>
      <c r="D1046" s="307">
        <v>0</v>
      </c>
    </row>
    <row r="1047" spans="1:5" hidden="1">
      <c r="A1047" s="67" t="s">
        <v>158</v>
      </c>
      <c r="B1047" s="348" t="s">
        <v>165</v>
      </c>
      <c r="C1047" s="306" t="s">
        <v>166</v>
      </c>
      <c r="D1047" s="307">
        <v>0</v>
      </c>
    </row>
    <row r="1048" spans="1:5" hidden="1">
      <c r="A1048" s="67" t="s">
        <v>158</v>
      </c>
      <c r="B1048" s="348" t="s">
        <v>167</v>
      </c>
      <c r="C1048" s="306" t="s">
        <v>168</v>
      </c>
      <c r="D1048" s="307">
        <v>0</v>
      </c>
    </row>
    <row r="1049" spans="1:5" hidden="1">
      <c r="A1049" s="67" t="s">
        <v>158</v>
      </c>
      <c r="B1049" s="348" t="s">
        <v>169</v>
      </c>
      <c r="C1049" s="306" t="s">
        <v>170</v>
      </c>
      <c r="D1049" s="307">
        <v>0</v>
      </c>
    </row>
    <row r="1050" spans="1:5" hidden="1">
      <c r="B1050" s="348"/>
    </row>
    <row r="1051" spans="1:5" ht="10.5" hidden="1">
      <c r="A1051" s="328"/>
      <c r="B1051" s="329" t="s">
        <v>171</v>
      </c>
      <c r="C1051" s="330" t="s">
        <v>172</v>
      </c>
      <c r="D1051" s="351">
        <f>+D1052</f>
        <v>0</v>
      </c>
    </row>
    <row r="1052" spans="1:5" hidden="1">
      <c r="A1052" s="67" t="s">
        <v>181</v>
      </c>
      <c r="B1052" s="348" t="s">
        <v>182</v>
      </c>
      <c r="C1052" s="306" t="s">
        <v>183</v>
      </c>
      <c r="D1052" s="307">
        <v>0</v>
      </c>
    </row>
    <row r="1053" spans="1:5" hidden="1">
      <c r="B1053" s="348"/>
    </row>
    <row r="1054" spans="1:5" ht="10.5" hidden="1">
      <c r="A1054" s="328" t="s">
        <v>158</v>
      </c>
      <c r="B1054" s="329" t="s">
        <v>176</v>
      </c>
      <c r="C1054" s="330" t="s">
        <v>177</v>
      </c>
      <c r="D1054" s="351">
        <f>+D1055</f>
        <v>0</v>
      </c>
    </row>
    <row r="1055" spans="1:5" hidden="1">
      <c r="A1055" s="67" t="s">
        <v>178</v>
      </c>
      <c r="B1055" s="348" t="s">
        <v>179</v>
      </c>
      <c r="C1055" s="306" t="s">
        <v>258</v>
      </c>
      <c r="D1055" s="307">
        <v>0</v>
      </c>
    </row>
    <row r="1056" spans="1:5" hidden="1">
      <c r="B1056" s="348"/>
    </row>
    <row r="1057" spans="1:5" hidden="1">
      <c r="B1057" s="348"/>
    </row>
    <row r="1058" spans="1:5" ht="10.5" hidden="1">
      <c r="A1058" s="339" t="s">
        <v>348</v>
      </c>
      <c r="B1058" s="314" t="s">
        <v>515</v>
      </c>
      <c r="C1058" s="315" t="s">
        <v>185</v>
      </c>
      <c r="D1058" s="338"/>
      <c r="E1058" s="317">
        <f>+D1060</f>
        <v>0</v>
      </c>
    </row>
    <row r="1059" spans="1:5" ht="11.4" hidden="1">
      <c r="A1059" s="335"/>
      <c r="B1059" s="336"/>
      <c r="C1059" s="337"/>
      <c r="D1059" s="338"/>
      <c r="E1059" s="363"/>
    </row>
    <row r="1060" spans="1:5" ht="11.4" hidden="1">
      <c r="A1060" s="328" t="s">
        <v>184</v>
      </c>
      <c r="B1060" s="320" t="s">
        <v>516</v>
      </c>
      <c r="C1060" s="330" t="s">
        <v>517</v>
      </c>
      <c r="D1060" s="331">
        <f>+D1061</f>
        <v>0</v>
      </c>
      <c r="E1060" s="363"/>
    </row>
    <row r="1061" spans="1:5" ht="11.4" hidden="1">
      <c r="A1061" s="67" t="s">
        <v>184</v>
      </c>
      <c r="B1061" s="305" t="s">
        <v>466</v>
      </c>
      <c r="C1061" s="334" t="s">
        <v>467</v>
      </c>
      <c r="D1061" s="69">
        <v>0</v>
      </c>
      <c r="E1061" s="363"/>
    </row>
    <row r="1062" spans="1:5" ht="11.4" hidden="1">
      <c r="B1062" s="348"/>
      <c r="C1062" s="426"/>
      <c r="D1062" s="350"/>
      <c r="E1062" s="363"/>
    </row>
    <row r="1063" spans="1:5" ht="11.4" hidden="1">
      <c r="B1063" s="348"/>
      <c r="C1063" s="426"/>
      <c r="D1063" s="350"/>
      <c r="E1063" s="363"/>
    </row>
    <row r="1064" spans="1:5" ht="10.5" hidden="1">
      <c r="A1064" s="349"/>
      <c r="B1064" s="343">
        <v>9</v>
      </c>
      <c r="C1064" s="344" t="s">
        <v>192</v>
      </c>
      <c r="D1064" s="350"/>
      <c r="E1064" s="317">
        <f>+D1066</f>
        <v>0</v>
      </c>
    </row>
    <row r="1065" spans="1:5" ht="11.4" hidden="1">
      <c r="B1065" s="348"/>
      <c r="C1065" s="426"/>
      <c r="D1065" s="350"/>
      <c r="E1065" s="363"/>
    </row>
    <row r="1066" spans="1:5" ht="11.4" hidden="1">
      <c r="A1066" s="328">
        <v>4</v>
      </c>
      <c r="B1066" s="320" t="s">
        <v>193</v>
      </c>
      <c r="C1066" s="330" t="s">
        <v>194</v>
      </c>
      <c r="D1066" s="331">
        <f>+D1067</f>
        <v>0</v>
      </c>
      <c r="E1066" s="363"/>
    </row>
    <row r="1067" spans="1:5" ht="20.399999999999999" hidden="1">
      <c r="A1067" s="67">
        <v>4</v>
      </c>
      <c r="B1067" s="305" t="s">
        <v>197</v>
      </c>
      <c r="C1067" s="334" t="s">
        <v>198</v>
      </c>
      <c r="D1067" s="69">
        <v>0</v>
      </c>
      <c r="E1067" s="363"/>
    </row>
    <row r="1068" spans="1:5" ht="11.4" hidden="1">
      <c r="A1068" s="328"/>
      <c r="B1068" s="320"/>
      <c r="D1068" s="350"/>
      <c r="E1068" s="363"/>
    </row>
    <row r="1069" spans="1:5" ht="11.4" hidden="1">
      <c r="B1069" s="325"/>
      <c r="D1069" s="326"/>
      <c r="E1069" s="363"/>
    </row>
    <row r="1070" spans="1:5" ht="11.4" hidden="1">
      <c r="B1070" s="325"/>
      <c r="C1070" s="310" t="s">
        <v>573</v>
      </c>
      <c r="D1070" s="326"/>
      <c r="E1070" s="363">
        <f>SUM(E982:E1067)</f>
        <v>0</v>
      </c>
    </row>
    <row r="1071" spans="1:5" ht="11.4" hidden="1">
      <c r="B1071" s="325"/>
      <c r="C1071" s="316"/>
      <c r="D1071" s="326"/>
      <c r="E1071" s="363"/>
    </row>
    <row r="1072" spans="1:5" ht="11.4" hidden="1">
      <c r="B1072" s="325"/>
      <c r="C1072" s="339"/>
      <c r="D1072" s="326"/>
      <c r="E1072" s="363"/>
    </row>
    <row r="1073" spans="1:5" ht="11.4" hidden="1">
      <c r="B1073" s="325"/>
      <c r="C1073" s="316"/>
      <c r="D1073" s="326"/>
      <c r="E1073" s="363"/>
    </row>
    <row r="1074" spans="1:5" ht="11.4" hidden="1">
      <c r="B1074" s="325"/>
      <c r="C1074" s="316"/>
      <c r="D1074" s="326"/>
      <c r="E1074" s="363"/>
    </row>
    <row r="1075" spans="1:5" ht="11.4" hidden="1">
      <c r="B1075" s="325"/>
      <c r="C1075" s="316"/>
      <c r="D1075" s="326"/>
      <c r="E1075" s="363"/>
    </row>
    <row r="1076" spans="1:5" ht="11.4" hidden="1">
      <c r="B1076" s="365" t="s">
        <v>574</v>
      </c>
      <c r="C1076" s="68"/>
      <c r="D1076" s="366" t="s">
        <v>335</v>
      </c>
      <c r="E1076" s="363"/>
    </row>
    <row r="1077" spans="1:5" ht="11.4" hidden="1">
      <c r="B1077" s="309"/>
      <c r="C1077" s="310"/>
      <c r="D1077" s="362"/>
      <c r="E1077" s="363"/>
    </row>
    <row r="1078" spans="1:5" ht="10.5" hidden="1">
      <c r="A1078" s="313" t="s">
        <v>23</v>
      </c>
      <c r="B1078" s="314" t="s">
        <v>24</v>
      </c>
      <c r="C1078" s="315" t="s">
        <v>25</v>
      </c>
      <c r="D1078" s="351"/>
      <c r="E1078" s="350">
        <f>D1080+D1084+D1091+D1095</f>
        <v>0</v>
      </c>
    </row>
    <row r="1079" spans="1:5" ht="10.5" hidden="1">
      <c r="A1079" s="313"/>
      <c r="B1079" s="314"/>
      <c r="C1079" s="315"/>
      <c r="D1079" s="351"/>
      <c r="E1079" s="350"/>
    </row>
    <row r="1080" spans="1:5" ht="10.5" hidden="1">
      <c r="A1080" s="319" t="s">
        <v>26</v>
      </c>
      <c r="B1080" s="320" t="s">
        <v>27</v>
      </c>
      <c r="C1080" s="321" t="s">
        <v>28</v>
      </c>
      <c r="D1080" s="322">
        <f>SUM(D1081:D1083)</f>
        <v>0</v>
      </c>
      <c r="E1080" s="323"/>
    </row>
    <row r="1081" spans="1:5" ht="10.5" hidden="1">
      <c r="A1081" s="324" t="s">
        <v>26</v>
      </c>
      <c r="B1081" s="325" t="s">
        <v>29</v>
      </c>
      <c r="C1081" s="316" t="s">
        <v>30</v>
      </c>
      <c r="D1081" s="326"/>
      <c r="E1081" s="350"/>
    </row>
    <row r="1082" spans="1:5" ht="10.5" hidden="1">
      <c r="A1082" s="68"/>
      <c r="B1082" s="68"/>
      <c r="C1082" s="68"/>
      <c r="D1082" s="68"/>
      <c r="E1082" s="350"/>
    </row>
    <row r="1083" spans="1:5" ht="11.4" hidden="1">
      <c r="B1083" s="314"/>
      <c r="C1083" s="318"/>
      <c r="D1083" s="316"/>
      <c r="E1083" s="363"/>
    </row>
    <row r="1084" spans="1:5" ht="11.4" hidden="1">
      <c r="A1084" s="368" t="s">
        <v>26</v>
      </c>
      <c r="B1084" s="329" t="s">
        <v>41</v>
      </c>
      <c r="C1084" s="330" t="s">
        <v>42</v>
      </c>
      <c r="D1084" s="351">
        <f>SUM(D1085:D1089)</f>
        <v>0</v>
      </c>
      <c r="E1084" s="363"/>
    </row>
    <row r="1085" spans="1:5" ht="11.4" hidden="1">
      <c r="A1085" s="324" t="s">
        <v>26</v>
      </c>
      <c r="B1085" s="325" t="s">
        <v>43</v>
      </c>
      <c r="C1085" s="316" t="s">
        <v>534</v>
      </c>
      <c r="D1085" s="69"/>
      <c r="E1085" s="363"/>
    </row>
    <row r="1086" spans="1:5" ht="11.4" hidden="1">
      <c r="A1086" s="335" t="s">
        <v>26</v>
      </c>
      <c r="B1086" s="305" t="s">
        <v>227</v>
      </c>
      <c r="C1086" s="306" t="s">
        <v>228</v>
      </c>
      <c r="D1086" s="69">
        <v>0</v>
      </c>
      <c r="E1086" s="363"/>
    </row>
    <row r="1087" spans="1:5" ht="11.4" hidden="1">
      <c r="A1087" s="324" t="s">
        <v>26</v>
      </c>
      <c r="B1087" s="325" t="s">
        <v>45</v>
      </c>
      <c r="C1087" s="316" t="s">
        <v>46</v>
      </c>
      <c r="D1087" s="69">
        <v>0</v>
      </c>
      <c r="E1087" s="363"/>
    </row>
    <row r="1088" spans="1:5" ht="11.4" hidden="1">
      <c r="A1088" s="324" t="s">
        <v>26</v>
      </c>
      <c r="B1088" s="325" t="s">
        <v>47</v>
      </c>
      <c r="C1088" s="316" t="s">
        <v>48</v>
      </c>
      <c r="D1088" s="69">
        <v>0</v>
      </c>
      <c r="E1088" s="363"/>
    </row>
    <row r="1089" spans="1:5" ht="11.4" hidden="1">
      <c r="A1089" s="67" t="s">
        <v>26</v>
      </c>
      <c r="B1089" s="305" t="s">
        <v>342</v>
      </c>
      <c r="C1089" s="306" t="s">
        <v>343</v>
      </c>
      <c r="D1089" s="69">
        <v>0</v>
      </c>
      <c r="E1089" s="363"/>
    </row>
    <row r="1090" spans="1:5" ht="11.4" hidden="1">
      <c r="D1090" s="69"/>
      <c r="E1090" s="363"/>
    </row>
    <row r="1091" spans="1:5" ht="21" hidden="1">
      <c r="A1091" s="368" t="s">
        <v>49</v>
      </c>
      <c r="B1091" s="329" t="s">
        <v>50</v>
      </c>
      <c r="C1091" s="330" t="s">
        <v>51</v>
      </c>
      <c r="D1091" s="351">
        <f>SUM(D1092:D1093)</f>
        <v>0</v>
      </c>
      <c r="E1091" s="363"/>
    </row>
    <row r="1092" spans="1:5" ht="20.399999999999999" hidden="1">
      <c r="A1092" s="333" t="s">
        <v>49</v>
      </c>
      <c r="B1092" s="305" t="s">
        <v>52</v>
      </c>
      <c r="C1092" s="334" t="s">
        <v>262</v>
      </c>
      <c r="D1092" s="69">
        <f>+(+D1081+D1086+D1088+D1089+D1085)*9.25%</f>
        <v>0</v>
      </c>
      <c r="E1092" s="363"/>
    </row>
    <row r="1093" spans="1:5" ht="20.399999999999999" hidden="1">
      <c r="A1093" s="333" t="s">
        <v>49</v>
      </c>
      <c r="B1093" s="305" t="s">
        <v>54</v>
      </c>
      <c r="C1093" s="334" t="s">
        <v>55</v>
      </c>
      <c r="D1093" s="69">
        <f>+(D1081+D1086+D1088+D1089+D1085)*0.5%</f>
        <v>0</v>
      </c>
      <c r="E1093" s="363"/>
    </row>
    <row r="1094" spans="1:5" ht="11.4" hidden="1">
      <c r="D1094" s="69"/>
      <c r="E1094" s="363"/>
    </row>
    <row r="1095" spans="1:5" ht="21" hidden="1">
      <c r="A1095" s="368" t="s">
        <v>49</v>
      </c>
      <c r="B1095" s="329" t="s">
        <v>56</v>
      </c>
      <c r="C1095" s="330" t="s">
        <v>57</v>
      </c>
      <c r="D1095" s="351">
        <f>SUM(D1096:D1098)</f>
        <v>0</v>
      </c>
      <c r="E1095" s="363"/>
    </row>
    <row r="1096" spans="1:5" ht="20.399999999999999" hidden="1">
      <c r="A1096" s="333" t="s">
        <v>49</v>
      </c>
      <c r="B1096" s="305" t="s">
        <v>58</v>
      </c>
      <c r="C1096" s="334" t="s">
        <v>59</v>
      </c>
      <c r="D1096" s="69">
        <f>+(D1086+D1088+D1089+D1085)*5.42%</f>
        <v>0</v>
      </c>
      <c r="E1096" s="363"/>
    </row>
    <row r="1097" spans="1:5" ht="20.399999999999999" hidden="1">
      <c r="A1097" s="333" t="s">
        <v>49</v>
      </c>
      <c r="B1097" s="305" t="s">
        <v>60</v>
      </c>
      <c r="C1097" s="334" t="s">
        <v>263</v>
      </c>
      <c r="D1097" s="69">
        <f>+(D1086+D1088+D1089+D1085)*3%</f>
        <v>0</v>
      </c>
      <c r="E1097" s="363"/>
    </row>
    <row r="1098" spans="1:5" ht="11.4" hidden="1">
      <c r="A1098" s="333" t="s">
        <v>49</v>
      </c>
      <c r="B1098" s="305" t="s">
        <v>62</v>
      </c>
      <c r="C1098" s="306" t="s">
        <v>63</v>
      </c>
      <c r="D1098" s="69">
        <f>+(D1086+D1088+D1089+D1085)*1.5%</f>
        <v>0</v>
      </c>
      <c r="E1098" s="363"/>
    </row>
    <row r="1099" spans="1:5" ht="11.4" hidden="1">
      <c r="B1099" s="309"/>
      <c r="C1099" s="310"/>
      <c r="D1099" s="362"/>
      <c r="E1099" s="363"/>
    </row>
    <row r="1100" spans="1:5" ht="11.4" hidden="1">
      <c r="B1100" s="309"/>
      <c r="C1100" s="310"/>
      <c r="D1100" s="362"/>
      <c r="E1100" s="363"/>
    </row>
    <row r="1101" spans="1:5" ht="10.5" hidden="1">
      <c r="A1101" s="339" t="s">
        <v>64</v>
      </c>
      <c r="B1101" s="314" t="s">
        <v>205</v>
      </c>
      <c r="C1101" s="315" t="s">
        <v>65</v>
      </c>
      <c r="D1101" s="338"/>
      <c r="E1101" s="317">
        <f>+D1103+D1110+D1107+D1113</f>
        <v>0</v>
      </c>
    </row>
    <row r="1102" spans="1:5" ht="10.5" hidden="1">
      <c r="A1102" s="335"/>
      <c r="B1102" s="336"/>
      <c r="C1102" s="337"/>
      <c r="D1102" s="338"/>
      <c r="E1102" s="323"/>
    </row>
    <row r="1103" spans="1:5" ht="10.5" hidden="1">
      <c r="A1103" s="328" t="s">
        <v>64</v>
      </c>
      <c r="B1103" s="329" t="s">
        <v>72</v>
      </c>
      <c r="C1103" s="340" t="s">
        <v>336</v>
      </c>
      <c r="D1103" s="322">
        <f>+D1105+D1104</f>
        <v>0</v>
      </c>
      <c r="E1103" s="323"/>
    </row>
    <row r="1104" spans="1:5" ht="10.5" hidden="1">
      <c r="A1104" s="335" t="s">
        <v>64</v>
      </c>
      <c r="B1104" s="336" t="s">
        <v>70</v>
      </c>
      <c r="C1104" s="334" t="s">
        <v>71</v>
      </c>
      <c r="D1104" s="338">
        <v>0</v>
      </c>
      <c r="E1104" s="323"/>
    </row>
    <row r="1105" spans="1:5" ht="10.5" hidden="1">
      <c r="A1105" s="335" t="s">
        <v>64</v>
      </c>
      <c r="B1105" s="336" t="s">
        <v>74</v>
      </c>
      <c r="C1105" s="334" t="s">
        <v>75</v>
      </c>
      <c r="D1105" s="338">
        <v>0</v>
      </c>
      <c r="E1105" s="323"/>
    </row>
    <row r="1106" spans="1:5" ht="10.5" hidden="1">
      <c r="A1106" s="335"/>
      <c r="B1106" s="336"/>
      <c r="C1106" s="334"/>
      <c r="D1106" s="338"/>
      <c r="E1106" s="323"/>
    </row>
    <row r="1107" spans="1:5" ht="10.5" hidden="1">
      <c r="A1107" s="329" t="s">
        <v>64</v>
      </c>
      <c r="B1107" s="329" t="s">
        <v>89</v>
      </c>
      <c r="C1107" s="330" t="s">
        <v>90</v>
      </c>
      <c r="D1107" s="351">
        <f>+D1108</f>
        <v>0</v>
      </c>
      <c r="E1107" s="323"/>
    </row>
    <row r="1108" spans="1:5" ht="10.5" hidden="1">
      <c r="A1108" s="335" t="s">
        <v>64</v>
      </c>
      <c r="B1108" s="336" t="s">
        <v>91</v>
      </c>
      <c r="C1108" s="334" t="s">
        <v>92</v>
      </c>
      <c r="D1108" s="69">
        <v>0</v>
      </c>
      <c r="E1108" s="323"/>
    </row>
    <row r="1109" spans="1:5" ht="10.5" hidden="1">
      <c r="A1109" s="335"/>
      <c r="B1109" s="336"/>
      <c r="C1109" s="334"/>
      <c r="D1109" s="338"/>
      <c r="E1109" s="323"/>
    </row>
    <row r="1110" spans="1:5" ht="11.4" hidden="1">
      <c r="A1110" s="329" t="s">
        <v>64</v>
      </c>
      <c r="B1110" s="329">
        <v>1.08</v>
      </c>
      <c r="C1110" s="330" t="s">
        <v>103</v>
      </c>
      <c r="D1110" s="351">
        <f>SUM(D1111)</f>
        <v>0</v>
      </c>
      <c r="E1110" s="363"/>
    </row>
    <row r="1111" spans="1:5" ht="11.4" hidden="1">
      <c r="A1111" s="348" t="s">
        <v>64</v>
      </c>
      <c r="B1111" s="348" t="s">
        <v>110</v>
      </c>
      <c r="C1111" s="68" t="s">
        <v>111</v>
      </c>
      <c r="D1111" s="69">
        <v>0</v>
      </c>
      <c r="E1111" s="363"/>
    </row>
    <row r="1112" spans="1:5" ht="11.4" hidden="1">
      <c r="A1112" s="348"/>
      <c r="B1112" s="348"/>
      <c r="C1112" s="68"/>
      <c r="D1112" s="69"/>
      <c r="E1112" s="363"/>
    </row>
    <row r="1113" spans="1:5" ht="11.4" hidden="1">
      <c r="A1113" s="329" t="s">
        <v>64</v>
      </c>
      <c r="B1113" s="329" t="s">
        <v>118</v>
      </c>
      <c r="C1113" s="330" t="s">
        <v>119</v>
      </c>
      <c r="D1113" s="351">
        <f>+D1114</f>
        <v>0</v>
      </c>
      <c r="E1113" s="363"/>
    </row>
    <row r="1114" spans="1:5" ht="11.4" hidden="1">
      <c r="A1114" s="348" t="s">
        <v>64</v>
      </c>
      <c r="B1114" s="348" t="s">
        <v>546</v>
      </c>
      <c r="C1114" s="68" t="s">
        <v>547</v>
      </c>
      <c r="D1114" s="69">
        <v>0</v>
      </c>
      <c r="E1114" s="363"/>
    </row>
    <row r="1115" spans="1:5" ht="11.4" hidden="1">
      <c r="A1115" s="348"/>
      <c r="B1115" s="348"/>
      <c r="C1115" s="68"/>
      <c r="D1115" s="69"/>
      <c r="E1115" s="363"/>
    </row>
    <row r="1116" spans="1:5" ht="10.5" hidden="1">
      <c r="A1116" s="348"/>
      <c r="B1116" s="348"/>
      <c r="C1116" s="68"/>
      <c r="D1116" s="69"/>
      <c r="E1116" s="317"/>
    </row>
    <row r="1117" spans="1:5" ht="10.5" hidden="1">
      <c r="A1117" s="339" t="s">
        <v>64</v>
      </c>
      <c r="B1117" s="314">
        <v>2</v>
      </c>
      <c r="C1117" s="315" t="s">
        <v>122</v>
      </c>
      <c r="D1117" s="69"/>
      <c r="E1117" s="317">
        <f>+D1122+D1119+D1125</f>
        <v>0</v>
      </c>
    </row>
    <row r="1118" spans="1:5" ht="11.4" hidden="1">
      <c r="A1118" s="348"/>
      <c r="B1118" s="348"/>
      <c r="C1118" s="68"/>
      <c r="D1118" s="69"/>
      <c r="E1118" s="363"/>
    </row>
    <row r="1119" spans="1:5" ht="11.4" hidden="1">
      <c r="A1119" s="328" t="s">
        <v>64</v>
      </c>
      <c r="B1119" s="329">
        <v>2.0099999999999998</v>
      </c>
      <c r="C1119" s="330" t="s">
        <v>124</v>
      </c>
      <c r="D1119" s="351">
        <f>+D1120</f>
        <v>0</v>
      </c>
      <c r="E1119" s="363"/>
    </row>
    <row r="1120" spans="1:5" ht="11.4" hidden="1">
      <c r="A1120" s="348" t="s">
        <v>64</v>
      </c>
      <c r="B1120" s="348" t="s">
        <v>127</v>
      </c>
      <c r="C1120" s="68" t="s">
        <v>128</v>
      </c>
      <c r="D1120" s="69">
        <v>0</v>
      </c>
      <c r="E1120" s="363"/>
    </row>
    <row r="1121" spans="1:5" ht="11.4" hidden="1">
      <c r="A1121" s="348"/>
      <c r="B1121" s="348"/>
      <c r="C1121" s="68"/>
      <c r="D1121" s="69"/>
      <c r="E1121" s="363"/>
    </row>
    <row r="1122" spans="1:5" ht="21" hidden="1">
      <c r="A1122" s="328" t="s">
        <v>64</v>
      </c>
      <c r="B1122" s="329" t="s">
        <v>131</v>
      </c>
      <c r="C1122" s="330" t="s">
        <v>132</v>
      </c>
      <c r="D1122" s="351">
        <f>+D1123</f>
        <v>0</v>
      </c>
      <c r="E1122" s="363"/>
    </row>
    <row r="1123" spans="1:5" ht="11.4" hidden="1">
      <c r="A1123" s="348" t="s">
        <v>64</v>
      </c>
      <c r="B1123" s="348" t="s">
        <v>135</v>
      </c>
      <c r="C1123" s="68" t="s">
        <v>136</v>
      </c>
      <c r="D1123" s="69">
        <v>0</v>
      </c>
      <c r="E1123" s="363"/>
    </row>
    <row r="1124" spans="1:5" ht="11.4" hidden="1">
      <c r="A1124" s="348"/>
      <c r="B1124" s="348"/>
      <c r="C1124" s="68"/>
      <c r="D1124" s="69"/>
      <c r="E1124" s="363"/>
    </row>
    <row r="1125" spans="1:5" ht="11.4" hidden="1">
      <c r="A1125" s="328" t="s">
        <v>64</v>
      </c>
      <c r="B1125" s="329">
        <v>2.04</v>
      </c>
      <c r="C1125" s="330" t="s">
        <v>220</v>
      </c>
      <c r="D1125" s="351">
        <f>SUM(D1126:D1127)</f>
        <v>0</v>
      </c>
      <c r="E1125" s="363"/>
    </row>
    <row r="1126" spans="1:5" ht="11.4" hidden="1">
      <c r="A1126" s="348" t="s">
        <v>64</v>
      </c>
      <c r="B1126" s="348" t="s">
        <v>141</v>
      </c>
      <c r="C1126" s="68" t="s">
        <v>142</v>
      </c>
      <c r="D1126" s="69">
        <v>0</v>
      </c>
      <c r="E1126" s="363"/>
    </row>
    <row r="1127" spans="1:5" ht="11.4" hidden="1">
      <c r="A1127" s="348" t="s">
        <v>64</v>
      </c>
      <c r="B1127" s="348" t="s">
        <v>143</v>
      </c>
      <c r="C1127" s="68" t="s">
        <v>144</v>
      </c>
      <c r="D1127" s="69">
        <v>0</v>
      </c>
      <c r="E1127" s="363"/>
    </row>
    <row r="1128" spans="1:5" ht="11.4" hidden="1">
      <c r="A1128" s="348"/>
      <c r="B1128" s="348"/>
      <c r="C1128" s="68"/>
      <c r="D1128" s="338"/>
      <c r="E1128" s="363"/>
    </row>
    <row r="1129" spans="1:5" ht="11.4" hidden="1">
      <c r="A1129" s="348"/>
      <c r="B1129" s="348"/>
      <c r="C1129" s="68"/>
      <c r="D1129" s="69"/>
      <c r="E1129" s="363"/>
    </row>
    <row r="1130" spans="1:5" ht="10.5" hidden="1">
      <c r="A1130" s="339" t="s">
        <v>548</v>
      </c>
      <c r="B1130" s="314">
        <v>3</v>
      </c>
      <c r="C1130" s="315" t="s">
        <v>549</v>
      </c>
      <c r="D1130" s="326"/>
      <c r="E1130" s="317">
        <f>+D1132</f>
        <v>0</v>
      </c>
    </row>
    <row r="1131" spans="1:5" ht="10.5" hidden="1">
      <c r="B1131" s="325"/>
      <c r="C1131" s="316"/>
      <c r="D1131" s="326"/>
      <c r="E1131" s="317"/>
    </row>
    <row r="1132" spans="1:5" ht="10.5" hidden="1">
      <c r="A1132" s="328" t="s">
        <v>548</v>
      </c>
      <c r="B1132" s="329">
        <v>3.02</v>
      </c>
      <c r="C1132" s="340" t="s">
        <v>550</v>
      </c>
      <c r="D1132" s="322">
        <f>+D1133</f>
        <v>0</v>
      </c>
      <c r="E1132" s="317"/>
    </row>
    <row r="1133" spans="1:5" ht="20.399999999999999" hidden="1">
      <c r="A1133" s="335" t="s">
        <v>548</v>
      </c>
      <c r="B1133" s="336" t="s">
        <v>551</v>
      </c>
      <c r="C1133" s="334" t="s">
        <v>552</v>
      </c>
      <c r="D1133" s="326">
        <v>0</v>
      </c>
      <c r="E1133" s="317"/>
    </row>
    <row r="1134" spans="1:5" ht="10.5" hidden="1">
      <c r="A1134" s="335"/>
      <c r="B1134" s="336"/>
      <c r="C1134" s="334"/>
      <c r="D1134" s="326"/>
      <c r="E1134" s="317"/>
    </row>
    <row r="1135" spans="1:5" ht="10.5" hidden="1">
      <c r="A1135" s="335"/>
      <c r="B1135" s="336"/>
      <c r="C1135" s="334"/>
      <c r="D1135" s="326"/>
      <c r="E1135" s="317"/>
    </row>
    <row r="1136" spans="1:5" ht="10.5" hidden="1">
      <c r="A1136" s="339">
        <v>2</v>
      </c>
      <c r="B1136" s="314">
        <v>5</v>
      </c>
      <c r="C1136" s="315" t="s">
        <v>157</v>
      </c>
      <c r="D1136" s="339"/>
      <c r="E1136" s="317">
        <f>+D1141+D1138</f>
        <v>0</v>
      </c>
    </row>
    <row r="1137" spans="1:5" ht="10.5" hidden="1">
      <c r="A1137" s="335"/>
      <c r="B1137" s="336"/>
      <c r="C1137" s="334"/>
      <c r="D1137" s="326"/>
      <c r="E1137" s="317"/>
    </row>
    <row r="1138" spans="1:5" ht="10.5" hidden="1">
      <c r="A1138" s="328" t="s">
        <v>158</v>
      </c>
      <c r="B1138" s="320" t="s">
        <v>159</v>
      </c>
      <c r="C1138" s="330" t="s">
        <v>160</v>
      </c>
      <c r="D1138" s="322">
        <f>+D1139</f>
        <v>0</v>
      </c>
      <c r="E1138" s="317"/>
    </row>
    <row r="1139" spans="1:5" ht="10.5" hidden="1">
      <c r="A1139" s="335" t="s">
        <v>158</v>
      </c>
      <c r="B1139" s="336" t="s">
        <v>221</v>
      </c>
      <c r="C1139" s="334" t="s">
        <v>222</v>
      </c>
      <c r="D1139" s="326">
        <v>0</v>
      </c>
      <c r="E1139" s="317"/>
    </row>
    <row r="1140" spans="1:5" ht="10.5" hidden="1">
      <c r="A1140" s="335"/>
      <c r="B1140" s="336"/>
      <c r="C1140" s="334"/>
      <c r="D1140" s="326"/>
      <c r="E1140" s="317"/>
    </row>
    <row r="1141" spans="1:5" ht="10.5" hidden="1">
      <c r="A1141" s="328"/>
      <c r="B1141" s="320" t="s">
        <v>171</v>
      </c>
      <c r="C1141" s="330" t="s">
        <v>172</v>
      </c>
      <c r="D1141" s="322">
        <f>+D1142</f>
        <v>0</v>
      </c>
      <c r="E1141" s="317"/>
    </row>
    <row r="1142" spans="1:5" ht="10.5" hidden="1">
      <c r="A1142" s="335" t="s">
        <v>173</v>
      </c>
      <c r="B1142" s="336" t="s">
        <v>174</v>
      </c>
      <c r="C1142" s="334" t="s">
        <v>175</v>
      </c>
      <c r="D1142" s="326">
        <v>0</v>
      </c>
      <c r="E1142" s="317"/>
    </row>
    <row r="1143" spans="1:5" ht="10.5" hidden="1">
      <c r="A1143" s="335"/>
      <c r="B1143" s="336"/>
      <c r="C1143" s="334"/>
      <c r="D1143" s="326"/>
      <c r="E1143" s="317"/>
    </row>
    <row r="1144" spans="1:5" ht="10.5" hidden="1">
      <c r="A1144" s="335"/>
      <c r="B1144" s="336"/>
      <c r="C1144" s="334"/>
      <c r="D1144" s="326"/>
      <c r="E1144" s="317"/>
    </row>
    <row r="1145" spans="1:5" ht="10.5" hidden="1">
      <c r="A1145" s="339" t="s">
        <v>348</v>
      </c>
      <c r="B1145" s="314" t="s">
        <v>515</v>
      </c>
      <c r="C1145" s="315" t="s">
        <v>185</v>
      </c>
      <c r="D1145" s="338"/>
      <c r="E1145" s="317">
        <f>+D1147</f>
        <v>0</v>
      </c>
    </row>
    <row r="1146" spans="1:5" ht="10.5" hidden="1">
      <c r="A1146" s="335"/>
      <c r="B1146" s="336"/>
      <c r="C1146" s="337"/>
      <c r="D1146" s="338"/>
      <c r="E1146" s="317"/>
    </row>
    <row r="1147" spans="1:5" ht="10.5" hidden="1">
      <c r="A1147" s="328" t="s">
        <v>184</v>
      </c>
      <c r="B1147" s="320" t="s">
        <v>516</v>
      </c>
      <c r="C1147" s="330" t="s">
        <v>517</v>
      </c>
      <c r="D1147" s="322">
        <f>+D1148</f>
        <v>0</v>
      </c>
      <c r="E1147" s="317"/>
    </row>
    <row r="1148" spans="1:5" ht="10.5" hidden="1">
      <c r="A1148" s="67" t="s">
        <v>184</v>
      </c>
      <c r="B1148" s="305" t="s">
        <v>466</v>
      </c>
      <c r="C1148" s="334" t="s">
        <v>467</v>
      </c>
      <c r="D1148" s="326">
        <v>0</v>
      </c>
      <c r="E1148" s="317"/>
    </row>
    <row r="1149" spans="1:5" ht="10.5" hidden="1">
      <c r="C1149" s="334"/>
      <c r="D1149" s="374"/>
      <c r="E1149" s="317"/>
    </row>
    <row r="1150" spans="1:5" ht="10.5" hidden="1">
      <c r="A1150" s="335"/>
      <c r="B1150" s="336"/>
      <c r="C1150" s="334"/>
      <c r="D1150" s="326"/>
      <c r="E1150" s="317"/>
    </row>
    <row r="1151" spans="1:5" ht="11.4" hidden="1">
      <c r="B1151" s="309"/>
      <c r="C1151" s="310" t="s">
        <v>575</v>
      </c>
      <c r="D1151" s="362"/>
      <c r="E1151" s="363">
        <f>SUM(E1076:E1150)</f>
        <v>0</v>
      </c>
    </row>
    <row r="1152" spans="1:5" ht="11.4" hidden="1">
      <c r="B1152" s="309"/>
      <c r="C1152" s="310"/>
      <c r="D1152" s="362"/>
      <c r="E1152" s="363"/>
    </row>
    <row r="1153" spans="1:5" ht="11.4" hidden="1">
      <c r="B1153" s="309"/>
      <c r="C1153" s="310"/>
      <c r="D1153" s="362"/>
      <c r="E1153" s="363"/>
    </row>
    <row r="1154" spans="1:5" ht="11.4" hidden="1">
      <c r="B1154" s="309"/>
      <c r="C1154" s="310"/>
      <c r="D1154" s="362"/>
      <c r="E1154" s="363"/>
    </row>
    <row r="1155" spans="1:5" ht="11.4" hidden="1">
      <c r="B1155" s="309"/>
      <c r="C1155" s="310"/>
      <c r="D1155" s="362"/>
      <c r="E1155" s="363"/>
    </row>
    <row r="1156" spans="1:5" ht="11.4" hidden="1">
      <c r="B1156" s="309"/>
      <c r="C1156" s="310"/>
      <c r="D1156" s="362"/>
      <c r="E1156" s="363"/>
    </row>
    <row r="1157" spans="1:5" ht="11.4">
      <c r="B1157" s="365" t="s">
        <v>576</v>
      </c>
      <c r="C1157" s="68"/>
      <c r="D1157" s="366" t="s">
        <v>341</v>
      </c>
      <c r="E1157" s="363"/>
    </row>
    <row r="1158" spans="1:5" ht="11.4">
      <c r="B1158" s="309"/>
      <c r="C1158" s="310"/>
      <c r="D1158" s="362"/>
      <c r="E1158" s="363"/>
    </row>
    <row r="1159" spans="1:5" ht="10.5">
      <c r="A1159" s="313" t="s">
        <v>23</v>
      </c>
      <c r="B1159" s="314" t="s">
        <v>24</v>
      </c>
      <c r="C1159" s="315" t="s">
        <v>25</v>
      </c>
      <c r="D1159" s="316"/>
      <c r="E1159" s="350">
        <f>+D1161+D1168+D1172</f>
        <v>192005</v>
      </c>
    </row>
    <row r="1160" spans="1:5" ht="11.4">
      <c r="B1160" s="314"/>
      <c r="C1160" s="318"/>
      <c r="D1160" s="316"/>
      <c r="E1160" s="363"/>
    </row>
    <row r="1161" spans="1:5" ht="11.4">
      <c r="A1161" s="368" t="s">
        <v>26</v>
      </c>
      <c r="B1161" s="329" t="s">
        <v>41</v>
      </c>
      <c r="C1161" s="330" t="s">
        <v>42</v>
      </c>
      <c r="D1161" s="351">
        <f>SUM(D1162:D1166)</f>
        <v>162500</v>
      </c>
      <c r="E1161" s="363"/>
    </row>
    <row r="1162" spans="1:5" ht="11.4" hidden="1">
      <c r="A1162" s="324" t="s">
        <v>26</v>
      </c>
      <c r="B1162" s="325" t="s">
        <v>43</v>
      </c>
      <c r="C1162" s="316" t="s">
        <v>534</v>
      </c>
      <c r="D1162" s="69">
        <v>0</v>
      </c>
      <c r="E1162" s="363"/>
    </row>
    <row r="1163" spans="1:5" ht="11.4" hidden="1">
      <c r="A1163" s="335" t="s">
        <v>26</v>
      </c>
      <c r="B1163" s="305" t="s">
        <v>227</v>
      </c>
      <c r="C1163" s="306" t="s">
        <v>228</v>
      </c>
      <c r="D1163" s="69">
        <v>0</v>
      </c>
      <c r="E1163" s="363"/>
    </row>
    <row r="1164" spans="1:5" ht="11.4">
      <c r="A1164" s="324" t="s">
        <v>26</v>
      </c>
      <c r="B1164" s="325" t="s">
        <v>45</v>
      </c>
      <c r="C1164" s="316" t="s">
        <v>46</v>
      </c>
      <c r="D1164" s="69">
        <f>+(D1163+D1165+D1166+D1162)/12</f>
        <v>12500</v>
      </c>
      <c r="E1164" s="363"/>
    </row>
    <row r="1165" spans="1:5" ht="11.4">
      <c r="A1165" s="324" t="s">
        <v>26</v>
      </c>
      <c r="B1165" s="325" t="s">
        <v>47</v>
      </c>
      <c r="C1165" s="316" t="s">
        <v>48</v>
      </c>
      <c r="D1165" s="69">
        <v>150000</v>
      </c>
      <c r="E1165" s="363"/>
    </row>
    <row r="1166" spans="1:5" ht="11.4" hidden="1">
      <c r="A1166" s="67" t="s">
        <v>26</v>
      </c>
      <c r="B1166" s="305" t="s">
        <v>342</v>
      </c>
      <c r="C1166" s="306" t="s">
        <v>343</v>
      </c>
      <c r="D1166" s="69">
        <v>0</v>
      </c>
      <c r="E1166" s="363"/>
    </row>
    <row r="1167" spans="1:5" ht="11.4">
      <c r="A1167" s="324"/>
      <c r="B1167" s="325"/>
      <c r="C1167" s="316"/>
      <c r="D1167" s="69"/>
      <c r="E1167" s="363"/>
    </row>
    <row r="1168" spans="1:5" ht="21">
      <c r="A1168" s="368" t="s">
        <v>49</v>
      </c>
      <c r="B1168" s="329" t="s">
        <v>50</v>
      </c>
      <c r="C1168" s="330" t="s">
        <v>51</v>
      </c>
      <c r="D1168" s="351">
        <f>SUM(D1169:D1170)</f>
        <v>14625</v>
      </c>
      <c r="E1168" s="363"/>
    </row>
    <row r="1169" spans="1:5" ht="20.399999999999999">
      <c r="A1169" s="333" t="s">
        <v>49</v>
      </c>
      <c r="B1169" s="305" t="s">
        <v>52</v>
      </c>
      <c r="C1169" s="334" t="s">
        <v>262</v>
      </c>
      <c r="D1169" s="69">
        <f>+(D1163+D1165+D1166+D1162)*9.25%</f>
        <v>13875</v>
      </c>
      <c r="E1169" s="68"/>
    </row>
    <row r="1170" spans="1:5" ht="20.399999999999999">
      <c r="A1170" s="333" t="s">
        <v>49</v>
      </c>
      <c r="B1170" s="305" t="s">
        <v>54</v>
      </c>
      <c r="C1170" s="334" t="s">
        <v>55</v>
      </c>
      <c r="D1170" s="69">
        <f>+(D1163+D1165+D1166+D1162)*0.5%</f>
        <v>750</v>
      </c>
      <c r="E1170" s="363"/>
    </row>
    <row r="1171" spans="1:5" ht="11.4">
      <c r="D1171" s="69"/>
      <c r="E1171" s="363"/>
    </row>
    <row r="1172" spans="1:5" ht="21">
      <c r="A1172" s="368" t="s">
        <v>49</v>
      </c>
      <c r="B1172" s="329" t="s">
        <v>56</v>
      </c>
      <c r="C1172" s="330" t="s">
        <v>57</v>
      </c>
      <c r="D1172" s="351">
        <f>SUM(D1173:D1175)</f>
        <v>14880</v>
      </c>
      <c r="E1172" s="363"/>
    </row>
    <row r="1173" spans="1:5" ht="20.399999999999999">
      <c r="A1173" s="333" t="s">
        <v>49</v>
      </c>
      <c r="B1173" s="305" t="s">
        <v>58</v>
      </c>
      <c r="C1173" s="334" t="s">
        <v>59</v>
      </c>
      <c r="D1173" s="69">
        <f>+(D1163+D1165+D1166+D1162)*5.42%</f>
        <v>8130</v>
      </c>
      <c r="E1173" s="363"/>
    </row>
    <row r="1174" spans="1:5" ht="20.399999999999999">
      <c r="A1174" s="333" t="s">
        <v>49</v>
      </c>
      <c r="B1174" s="305" t="s">
        <v>60</v>
      </c>
      <c r="C1174" s="334" t="s">
        <v>263</v>
      </c>
      <c r="D1174" s="69">
        <f>+(D1163+D1165+D1166+D1162)*3%</f>
        <v>4500</v>
      </c>
      <c r="E1174" s="363"/>
    </row>
    <row r="1175" spans="1:5" ht="11.4">
      <c r="A1175" s="333" t="s">
        <v>49</v>
      </c>
      <c r="B1175" s="305" t="s">
        <v>62</v>
      </c>
      <c r="C1175" s="306" t="s">
        <v>63</v>
      </c>
      <c r="D1175" s="69">
        <f>+(D1163+D1165+D1166+D1162)*1.5%</f>
        <v>2250</v>
      </c>
      <c r="E1175" s="363"/>
    </row>
    <row r="1176" spans="1:5" ht="11.4" hidden="1">
      <c r="B1176" s="309"/>
      <c r="C1176" s="310"/>
      <c r="D1176" s="362"/>
      <c r="E1176" s="363"/>
    </row>
    <row r="1177" spans="1:5" ht="10.5" hidden="1">
      <c r="B1177" s="309"/>
      <c r="C1177" s="310"/>
      <c r="D1177" s="362"/>
      <c r="E1177" s="68"/>
    </row>
    <row r="1178" spans="1:5" ht="10.5" hidden="1">
      <c r="A1178" s="339" t="s">
        <v>64</v>
      </c>
      <c r="B1178" s="314" t="s">
        <v>205</v>
      </c>
      <c r="C1178" s="315" t="s">
        <v>65</v>
      </c>
      <c r="D1178" s="338"/>
      <c r="E1178" s="317">
        <f>+D1180</f>
        <v>0</v>
      </c>
    </row>
    <row r="1179" spans="1:5" ht="10.5" hidden="1">
      <c r="A1179" s="335"/>
      <c r="B1179" s="336"/>
      <c r="C1179" s="337"/>
      <c r="D1179" s="338"/>
      <c r="E1179" s="323"/>
    </row>
    <row r="1180" spans="1:5" ht="10.5" hidden="1">
      <c r="A1180" s="328" t="s">
        <v>64</v>
      </c>
      <c r="B1180" s="329" t="s">
        <v>72</v>
      </c>
      <c r="C1180" s="340" t="s">
        <v>336</v>
      </c>
      <c r="D1180" s="322">
        <f>+D1181</f>
        <v>0</v>
      </c>
      <c r="E1180" s="323"/>
    </row>
    <row r="1181" spans="1:5" ht="10.5" hidden="1">
      <c r="A1181" s="335" t="s">
        <v>64</v>
      </c>
      <c r="B1181" s="336" t="s">
        <v>74</v>
      </c>
      <c r="C1181" s="334" t="s">
        <v>75</v>
      </c>
      <c r="D1181" s="338">
        <v>0</v>
      </c>
      <c r="E1181" s="323"/>
    </row>
    <row r="1182" spans="1:5" ht="11.4" hidden="1">
      <c r="A1182" s="335"/>
      <c r="B1182" s="336"/>
      <c r="C1182" s="334"/>
      <c r="D1182" s="338"/>
      <c r="E1182" s="363"/>
    </row>
    <row r="1183" spans="1:5" ht="10.5" hidden="1">
      <c r="B1183" s="309"/>
      <c r="C1183" s="310"/>
      <c r="D1183" s="362"/>
      <c r="E1183" s="68"/>
    </row>
    <row r="1184" spans="1:5" ht="10.5" hidden="1">
      <c r="A1184" s="339" t="s">
        <v>548</v>
      </c>
      <c r="B1184" s="314">
        <v>3</v>
      </c>
      <c r="C1184" s="315" t="s">
        <v>549</v>
      </c>
      <c r="D1184" s="326"/>
      <c r="E1184" s="317">
        <f>+D1186</f>
        <v>0</v>
      </c>
    </row>
    <row r="1185" spans="1:5" ht="10.5" hidden="1">
      <c r="B1185" s="325"/>
      <c r="C1185" s="316"/>
      <c r="D1185" s="326"/>
      <c r="E1185" s="317"/>
    </row>
    <row r="1186" spans="1:5" ht="10.5" hidden="1">
      <c r="A1186" s="328" t="s">
        <v>548</v>
      </c>
      <c r="B1186" s="329">
        <v>3.02</v>
      </c>
      <c r="C1186" s="340" t="s">
        <v>550</v>
      </c>
      <c r="D1186" s="322">
        <f>+D1187</f>
        <v>0</v>
      </c>
      <c r="E1186" s="317"/>
    </row>
    <row r="1187" spans="1:5" ht="20.399999999999999" hidden="1">
      <c r="A1187" s="335" t="s">
        <v>548</v>
      </c>
      <c r="B1187" s="336" t="s">
        <v>551</v>
      </c>
      <c r="C1187" s="334" t="s">
        <v>552</v>
      </c>
      <c r="D1187" s="326">
        <v>0</v>
      </c>
      <c r="E1187" s="317"/>
    </row>
    <row r="1188" spans="1:5" ht="10.5" hidden="1">
      <c r="A1188" s="335"/>
      <c r="B1188" s="336"/>
      <c r="C1188" s="334"/>
      <c r="D1188" s="326"/>
      <c r="E1188" s="317"/>
    </row>
    <row r="1189" spans="1:5" hidden="1">
      <c r="A1189" s="335"/>
      <c r="B1189" s="336"/>
      <c r="C1189" s="334"/>
      <c r="D1189" s="326"/>
      <c r="E1189" s="68"/>
    </row>
    <row r="1190" spans="1:5" ht="10.5" hidden="1">
      <c r="A1190" s="339" t="s">
        <v>348</v>
      </c>
      <c r="B1190" s="314" t="s">
        <v>515</v>
      </c>
      <c r="C1190" s="315" t="s">
        <v>185</v>
      </c>
      <c r="D1190" s="338"/>
      <c r="E1190" s="317">
        <f>+D1192</f>
        <v>0</v>
      </c>
    </row>
    <row r="1191" spans="1:5" ht="10.5" hidden="1">
      <c r="A1191" s="335"/>
      <c r="B1191" s="336"/>
      <c r="C1191" s="337"/>
      <c r="D1191" s="338"/>
      <c r="E1191" s="317"/>
    </row>
    <row r="1192" spans="1:5" ht="10.5" hidden="1">
      <c r="A1192" s="328" t="s">
        <v>184</v>
      </c>
      <c r="B1192" s="320" t="s">
        <v>516</v>
      </c>
      <c r="C1192" s="330" t="s">
        <v>517</v>
      </c>
      <c r="D1192" s="331">
        <f>+D1193</f>
        <v>0</v>
      </c>
      <c r="E1192" s="317"/>
    </row>
    <row r="1193" spans="1:5" ht="10.5" hidden="1">
      <c r="A1193" s="67" t="s">
        <v>184</v>
      </c>
      <c r="B1193" s="305" t="s">
        <v>466</v>
      </c>
      <c r="C1193" s="334" t="s">
        <v>467</v>
      </c>
      <c r="D1193" s="326">
        <v>0</v>
      </c>
      <c r="E1193" s="317"/>
    </row>
    <row r="1194" spans="1:5" ht="10.5">
      <c r="B1194" s="309"/>
      <c r="C1194" s="341"/>
      <c r="E1194" s="317"/>
    </row>
    <row r="1195" spans="1:5">
      <c r="A1195" s="335"/>
      <c r="B1195" s="336"/>
      <c r="C1195" s="334"/>
      <c r="D1195" s="326"/>
      <c r="E1195" s="68"/>
    </row>
    <row r="1196" spans="1:5" ht="11.4">
      <c r="B1196" s="309"/>
      <c r="C1196" s="310" t="s">
        <v>577</v>
      </c>
      <c r="D1196" s="362"/>
      <c r="E1196" s="363">
        <f>SUM(E1157:E1194)</f>
        <v>192005</v>
      </c>
    </row>
    <row r="1197" spans="1:5" ht="11.4">
      <c r="B1197" s="309"/>
      <c r="C1197" s="310"/>
      <c r="D1197" s="362"/>
      <c r="E1197" s="363"/>
    </row>
    <row r="1198" spans="1:5" ht="11.4">
      <c r="B1198" s="309"/>
      <c r="C1198" s="310"/>
      <c r="D1198" s="362"/>
      <c r="E1198" s="363"/>
    </row>
    <row r="1199" spans="1:5" ht="11.4">
      <c r="B1199" s="309"/>
      <c r="C1199" s="310"/>
      <c r="D1199" s="362"/>
      <c r="E1199" s="363"/>
    </row>
    <row r="1200" spans="1:5" ht="11.4">
      <c r="B1200" s="309"/>
      <c r="C1200" s="310"/>
      <c r="D1200" s="362"/>
      <c r="E1200" s="363"/>
    </row>
    <row r="1201" spans="1:5" ht="11.4">
      <c r="B1201" s="309"/>
      <c r="C1201" s="310"/>
      <c r="D1201" s="362"/>
      <c r="E1201" s="363"/>
    </row>
    <row r="1202" spans="1:5" ht="10.5" hidden="1">
      <c r="A1202" s="68"/>
      <c r="B1202" s="419" t="s">
        <v>578</v>
      </c>
      <c r="C1202" s="419"/>
      <c r="D1202" s="366" t="s">
        <v>347</v>
      </c>
      <c r="E1202" s="350"/>
    </row>
    <row r="1203" spans="1:5" hidden="1">
      <c r="A1203" s="68"/>
      <c r="D1203" s="69"/>
      <c r="E1203" s="69"/>
    </row>
    <row r="1204" spans="1:5" ht="10.5" hidden="1">
      <c r="A1204" s="343" t="s">
        <v>64</v>
      </c>
      <c r="B1204" s="309" t="s">
        <v>205</v>
      </c>
      <c r="C1204" s="441" t="s">
        <v>65</v>
      </c>
      <c r="D1204" s="350"/>
      <c r="E1204" s="350">
        <f>+D1211+D1226+D1206+D1223+D1220+D1216</f>
        <v>0</v>
      </c>
    </row>
    <row r="1205" spans="1:5" hidden="1">
      <c r="A1205" s="348" t="s">
        <v>579</v>
      </c>
      <c r="D1205" s="69"/>
      <c r="E1205" s="69"/>
    </row>
    <row r="1206" spans="1:5" ht="10.5" hidden="1">
      <c r="A1206" s="329" t="s">
        <v>64</v>
      </c>
      <c r="B1206" s="329" t="s">
        <v>279</v>
      </c>
      <c r="C1206" s="330" t="s">
        <v>78</v>
      </c>
      <c r="D1206" s="351">
        <f>SUM(D1207:D1209)</f>
        <v>0</v>
      </c>
      <c r="E1206" s="69"/>
    </row>
    <row r="1207" spans="1:5" hidden="1">
      <c r="A1207" s="305" t="s">
        <v>64</v>
      </c>
      <c r="B1207" s="305" t="s">
        <v>79</v>
      </c>
      <c r="C1207" s="334" t="s">
        <v>80</v>
      </c>
      <c r="D1207" s="69">
        <v>0</v>
      </c>
      <c r="E1207" s="69"/>
    </row>
    <row r="1208" spans="1:5" hidden="1">
      <c r="A1208" s="348" t="s">
        <v>64</v>
      </c>
      <c r="B1208" s="305" t="s">
        <v>214</v>
      </c>
      <c r="C1208" s="306" t="s">
        <v>215</v>
      </c>
      <c r="D1208" s="69">
        <v>0</v>
      </c>
      <c r="E1208" s="69"/>
    </row>
    <row r="1209" spans="1:5" hidden="1">
      <c r="A1209" s="348" t="s">
        <v>64</v>
      </c>
      <c r="B1209" s="305" t="s">
        <v>81</v>
      </c>
      <c r="C1209" s="306" t="s">
        <v>580</v>
      </c>
      <c r="D1209" s="69">
        <v>0</v>
      </c>
      <c r="E1209" s="69"/>
    </row>
    <row r="1210" spans="1:5" hidden="1">
      <c r="A1210" s="348"/>
      <c r="D1210" s="69"/>
      <c r="E1210" s="69"/>
    </row>
    <row r="1211" spans="1:5" ht="10.5" hidden="1">
      <c r="A1211" s="329" t="s">
        <v>64</v>
      </c>
      <c r="B1211" s="329">
        <v>1.04</v>
      </c>
      <c r="C1211" s="330" t="s">
        <v>90</v>
      </c>
      <c r="D1211" s="351">
        <f>SUM(D1212:D1213)</f>
        <v>0</v>
      </c>
      <c r="E1211" s="350"/>
    </row>
    <row r="1212" spans="1:5" ht="10.5" hidden="1">
      <c r="A1212" s="348" t="s">
        <v>64</v>
      </c>
      <c r="B1212" s="348" t="s">
        <v>207</v>
      </c>
      <c r="C1212" s="68" t="s">
        <v>216</v>
      </c>
      <c r="D1212" s="69">
        <v>0</v>
      </c>
      <c r="E1212" s="350"/>
    </row>
    <row r="1213" spans="1:5" ht="10.5" hidden="1">
      <c r="A1213" s="348" t="s">
        <v>64</v>
      </c>
      <c r="B1213" s="348" t="s">
        <v>95</v>
      </c>
      <c r="C1213" s="68" t="s">
        <v>96</v>
      </c>
      <c r="D1213" s="69"/>
      <c r="E1213" s="350"/>
    </row>
    <row r="1214" spans="1:5" hidden="1">
      <c r="A1214" s="348" t="s">
        <v>64</v>
      </c>
      <c r="B1214" s="348" t="s">
        <v>97</v>
      </c>
      <c r="C1214" s="68" t="s">
        <v>98</v>
      </c>
      <c r="D1214" s="69">
        <v>0</v>
      </c>
      <c r="E1214" s="442"/>
    </row>
    <row r="1215" spans="1:5" hidden="1">
      <c r="A1215" s="348"/>
      <c r="B1215" s="348"/>
      <c r="C1215" s="68"/>
      <c r="D1215" s="69"/>
      <c r="E1215" s="69"/>
    </row>
    <row r="1216" spans="1:5" ht="10.5" hidden="1">
      <c r="A1216" s="329" t="s">
        <v>64</v>
      </c>
      <c r="B1216" s="329">
        <v>1.05</v>
      </c>
      <c r="C1216" s="330" t="s">
        <v>362</v>
      </c>
      <c r="D1216" s="351">
        <f>+D1218+D1217</f>
        <v>0</v>
      </c>
      <c r="E1216" s="350"/>
    </row>
    <row r="1217" spans="1:5" ht="10.5" hidden="1">
      <c r="A1217" s="348" t="s">
        <v>64</v>
      </c>
      <c r="B1217" s="348" t="s">
        <v>249</v>
      </c>
      <c r="C1217" s="68" t="s">
        <v>250</v>
      </c>
      <c r="D1217" s="69">
        <v>0</v>
      </c>
      <c r="E1217" s="350"/>
    </row>
    <row r="1218" spans="1:5" ht="10.5" hidden="1">
      <c r="A1218" s="348" t="s">
        <v>64</v>
      </c>
      <c r="B1218" s="348" t="s">
        <v>581</v>
      </c>
      <c r="C1218" s="68" t="s">
        <v>582</v>
      </c>
      <c r="D1218" s="69">
        <v>0</v>
      </c>
      <c r="E1218" s="350"/>
    </row>
    <row r="1219" spans="1:5" hidden="1">
      <c r="A1219" s="68"/>
      <c r="B1219" s="348"/>
      <c r="C1219" s="68"/>
      <c r="D1219" s="69"/>
      <c r="E1219" s="69"/>
    </row>
    <row r="1220" spans="1:5" ht="10.5" hidden="1">
      <c r="A1220" s="329" t="s">
        <v>64</v>
      </c>
      <c r="B1220" s="329" t="s">
        <v>99</v>
      </c>
      <c r="C1220" s="330" t="s">
        <v>100</v>
      </c>
      <c r="D1220" s="351">
        <f>+D1221</f>
        <v>0</v>
      </c>
      <c r="E1220" s="69"/>
    </row>
    <row r="1221" spans="1:5" hidden="1">
      <c r="A1221" s="348" t="s">
        <v>64</v>
      </c>
      <c r="B1221" s="305" t="s">
        <v>101</v>
      </c>
      <c r="C1221" s="306" t="s">
        <v>102</v>
      </c>
      <c r="D1221" s="69">
        <v>0</v>
      </c>
      <c r="E1221" s="69"/>
    </row>
    <row r="1222" spans="1:5" hidden="1">
      <c r="A1222" s="348"/>
      <c r="D1222" s="69"/>
      <c r="E1222" s="69"/>
    </row>
    <row r="1223" spans="1:5" ht="10.5" hidden="1">
      <c r="A1223" s="329" t="s">
        <v>64</v>
      </c>
      <c r="B1223" s="329">
        <v>1.07</v>
      </c>
      <c r="C1223" s="330" t="s">
        <v>282</v>
      </c>
      <c r="D1223" s="351">
        <f>+D1224</f>
        <v>0</v>
      </c>
      <c r="E1223" s="69"/>
    </row>
    <row r="1224" spans="1:5" hidden="1">
      <c r="A1224" s="348" t="s">
        <v>64</v>
      </c>
      <c r="B1224" s="348" t="s">
        <v>363</v>
      </c>
      <c r="C1224" s="68" t="s">
        <v>364</v>
      </c>
      <c r="D1224" s="69">
        <v>0</v>
      </c>
      <c r="E1224" s="69"/>
    </row>
    <row r="1225" spans="1:5" hidden="1">
      <c r="A1225" s="68"/>
      <c r="B1225" s="348"/>
      <c r="C1225" s="68"/>
      <c r="D1225" s="69"/>
      <c r="E1225" s="69"/>
    </row>
    <row r="1226" spans="1:5" ht="10.5" hidden="1">
      <c r="A1226" s="329" t="s">
        <v>64</v>
      </c>
      <c r="B1226" s="329">
        <v>1.08</v>
      </c>
      <c r="C1226" s="330" t="s">
        <v>103</v>
      </c>
      <c r="D1226" s="351">
        <f>SUM(D1227:D1233)</f>
        <v>0</v>
      </c>
      <c r="E1226" s="350"/>
    </row>
    <row r="1227" spans="1:5" hidden="1">
      <c r="A1227" s="348" t="s">
        <v>64</v>
      </c>
      <c r="B1227" s="348" t="s">
        <v>104</v>
      </c>
      <c r="C1227" s="68" t="s">
        <v>105</v>
      </c>
      <c r="D1227" s="69">
        <v>0</v>
      </c>
      <c r="E1227" s="69"/>
    </row>
    <row r="1228" spans="1:5" hidden="1">
      <c r="A1228" s="348" t="s">
        <v>64</v>
      </c>
      <c r="B1228" s="348" t="s">
        <v>571</v>
      </c>
      <c r="C1228" s="68" t="s">
        <v>572</v>
      </c>
      <c r="D1228" s="69">
        <v>0</v>
      </c>
      <c r="E1228" s="69"/>
    </row>
    <row r="1229" spans="1:5" hidden="1">
      <c r="A1229" s="348" t="s">
        <v>64</v>
      </c>
      <c r="B1229" s="348" t="s">
        <v>108</v>
      </c>
      <c r="C1229" s="68" t="s">
        <v>109</v>
      </c>
      <c r="D1229" s="69">
        <v>0</v>
      </c>
      <c r="E1229" s="69"/>
    </row>
    <row r="1230" spans="1:5" hidden="1">
      <c r="A1230" s="348" t="s">
        <v>64</v>
      </c>
      <c r="B1230" s="348" t="s">
        <v>110</v>
      </c>
      <c r="C1230" s="68" t="s">
        <v>111</v>
      </c>
      <c r="D1230" s="69">
        <v>0</v>
      </c>
      <c r="E1230" s="69"/>
    </row>
    <row r="1231" spans="1:5" hidden="1">
      <c r="A1231" s="348" t="s">
        <v>64</v>
      </c>
      <c r="B1231" s="348" t="s">
        <v>106</v>
      </c>
      <c r="C1231" s="68" t="s">
        <v>107</v>
      </c>
      <c r="D1231" s="69">
        <v>0</v>
      </c>
      <c r="E1231" s="69"/>
    </row>
    <row r="1232" spans="1:5" hidden="1">
      <c r="A1232" s="348" t="s">
        <v>64</v>
      </c>
      <c r="B1232" s="348" t="s">
        <v>112</v>
      </c>
      <c r="C1232" s="68" t="s">
        <v>113</v>
      </c>
      <c r="D1232" s="69">
        <v>0</v>
      </c>
      <c r="E1232" s="69"/>
    </row>
    <row r="1233" spans="1:5" hidden="1">
      <c r="A1233" s="348" t="s">
        <v>64</v>
      </c>
      <c r="B1233" s="348" t="s">
        <v>116</v>
      </c>
      <c r="C1233" s="68" t="s">
        <v>117</v>
      </c>
      <c r="D1233" s="69">
        <v>0</v>
      </c>
      <c r="E1233" s="69"/>
    </row>
    <row r="1234" spans="1:5" hidden="1">
      <c r="A1234" s="348"/>
      <c r="B1234" s="348"/>
      <c r="C1234" s="443"/>
      <c r="D1234" s="69"/>
      <c r="E1234" s="69"/>
    </row>
    <row r="1235" spans="1:5" hidden="1">
      <c r="A1235" s="348"/>
      <c r="B1235" s="348"/>
      <c r="C1235" s="443"/>
      <c r="D1235" s="69"/>
      <c r="E1235" s="69"/>
    </row>
    <row r="1236" spans="1:5" ht="10.5" hidden="1">
      <c r="A1236" s="343" t="s">
        <v>64</v>
      </c>
      <c r="B1236" s="343">
        <v>2</v>
      </c>
      <c r="C1236" s="344" t="s">
        <v>122</v>
      </c>
      <c r="D1236" s="350"/>
      <c r="E1236" s="350">
        <f>+D1238+D1249+D1260+D1256+D1244</f>
        <v>0</v>
      </c>
    </row>
    <row r="1237" spans="1:5" hidden="1">
      <c r="A1237" s="68"/>
      <c r="B1237" s="348"/>
      <c r="C1237" s="443"/>
      <c r="D1237" s="69"/>
      <c r="E1237" s="69"/>
    </row>
    <row r="1238" spans="1:5" ht="10.5" hidden="1">
      <c r="A1238" s="329" t="s">
        <v>64</v>
      </c>
      <c r="B1238" s="329">
        <v>2.0099999999999998</v>
      </c>
      <c r="C1238" s="330" t="s">
        <v>124</v>
      </c>
      <c r="D1238" s="351">
        <f>SUM(D1239:D1242)</f>
        <v>0</v>
      </c>
      <c r="E1238" s="350"/>
    </row>
    <row r="1239" spans="1:5" hidden="1">
      <c r="A1239" s="348" t="s">
        <v>64</v>
      </c>
      <c r="B1239" s="348" t="s">
        <v>125</v>
      </c>
      <c r="C1239" s="68" t="s">
        <v>126</v>
      </c>
      <c r="D1239" s="69">
        <v>0</v>
      </c>
      <c r="E1239" s="69"/>
    </row>
    <row r="1240" spans="1:5" hidden="1">
      <c r="A1240" s="348" t="s">
        <v>64</v>
      </c>
      <c r="B1240" s="348" t="s">
        <v>127</v>
      </c>
      <c r="C1240" s="68" t="s">
        <v>128</v>
      </c>
      <c r="D1240" s="69">
        <v>0</v>
      </c>
      <c r="E1240" s="69"/>
    </row>
    <row r="1241" spans="1:5" hidden="1">
      <c r="A1241" s="348" t="s">
        <v>64</v>
      </c>
      <c r="B1241" s="348" t="s">
        <v>129</v>
      </c>
      <c r="C1241" s="68" t="s">
        <v>130</v>
      </c>
      <c r="D1241" s="69">
        <v>0</v>
      </c>
      <c r="E1241" s="69"/>
    </row>
    <row r="1242" spans="1:5" hidden="1">
      <c r="A1242" s="348" t="s">
        <v>64</v>
      </c>
      <c r="B1242" s="348" t="s">
        <v>218</v>
      </c>
      <c r="C1242" s="68" t="s">
        <v>219</v>
      </c>
      <c r="D1242" s="69">
        <v>0</v>
      </c>
      <c r="E1242" s="69"/>
    </row>
    <row r="1243" spans="1:5" hidden="1">
      <c r="A1243" s="348"/>
      <c r="B1243" s="348"/>
      <c r="C1243" s="68"/>
      <c r="D1243" s="69"/>
      <c r="E1243" s="69"/>
    </row>
    <row r="1244" spans="1:5" ht="10.8" hidden="1" customHeight="1">
      <c r="A1244" s="329" t="s">
        <v>64</v>
      </c>
      <c r="B1244" s="329">
        <v>2.02</v>
      </c>
      <c r="C1244" s="330" t="s">
        <v>237</v>
      </c>
      <c r="D1244" s="351">
        <f>SUM(D1245:D1247)</f>
        <v>0</v>
      </c>
      <c r="E1244" s="350"/>
    </row>
    <row r="1245" spans="1:5" hidden="1">
      <c r="A1245" s="348" t="s">
        <v>64</v>
      </c>
      <c r="B1245" s="348" t="s">
        <v>238</v>
      </c>
      <c r="C1245" s="68" t="s">
        <v>239</v>
      </c>
      <c r="D1245" s="69">
        <v>0</v>
      </c>
      <c r="E1245" s="69"/>
    </row>
    <row r="1246" spans="1:5" hidden="1">
      <c r="A1246" s="348" t="s">
        <v>64</v>
      </c>
      <c r="B1246" s="348" t="s">
        <v>285</v>
      </c>
      <c r="C1246" s="68" t="s">
        <v>286</v>
      </c>
      <c r="D1246" s="69">
        <v>0</v>
      </c>
      <c r="E1246" s="69"/>
    </row>
    <row r="1247" spans="1:5" hidden="1">
      <c r="A1247" s="348" t="s">
        <v>64</v>
      </c>
      <c r="B1247" s="348" t="s">
        <v>583</v>
      </c>
      <c r="C1247" s="68" t="s">
        <v>584</v>
      </c>
      <c r="D1247" s="69">
        <v>0</v>
      </c>
      <c r="E1247" s="69"/>
    </row>
    <row r="1248" spans="1:5" hidden="1">
      <c r="A1248" s="68"/>
      <c r="B1248" s="348"/>
      <c r="C1248" s="68"/>
      <c r="D1248" s="69"/>
      <c r="E1248" s="69"/>
    </row>
    <row r="1249" spans="1:5" ht="21" hidden="1">
      <c r="A1249" s="329" t="s">
        <v>64</v>
      </c>
      <c r="B1249" s="329">
        <v>2.0299999999999998</v>
      </c>
      <c r="C1249" s="330" t="s">
        <v>132</v>
      </c>
      <c r="D1249" s="351">
        <f>SUM(D1250:D1254)</f>
        <v>0</v>
      </c>
      <c r="E1249" s="350"/>
    </row>
    <row r="1250" spans="1:5" hidden="1">
      <c r="A1250" s="348" t="s">
        <v>64</v>
      </c>
      <c r="B1250" s="348" t="s">
        <v>133</v>
      </c>
      <c r="C1250" s="68" t="s">
        <v>134</v>
      </c>
      <c r="D1250" s="69">
        <v>0</v>
      </c>
      <c r="E1250" s="69"/>
    </row>
    <row r="1251" spans="1:5" hidden="1">
      <c r="A1251" s="348" t="s">
        <v>64</v>
      </c>
      <c r="B1251" s="348" t="s">
        <v>135</v>
      </c>
      <c r="C1251" s="68" t="s">
        <v>136</v>
      </c>
      <c r="D1251" s="69">
        <v>0</v>
      </c>
      <c r="E1251" s="69"/>
    </row>
    <row r="1252" spans="1:5" hidden="1">
      <c r="A1252" s="348" t="s">
        <v>64</v>
      </c>
      <c r="B1252" s="348" t="s">
        <v>254</v>
      </c>
      <c r="C1252" s="68" t="s">
        <v>255</v>
      </c>
      <c r="D1252" s="69">
        <v>0</v>
      </c>
      <c r="E1252" s="69"/>
    </row>
    <row r="1253" spans="1:5" hidden="1">
      <c r="A1253" s="348" t="s">
        <v>64</v>
      </c>
      <c r="B1253" s="348" t="s">
        <v>240</v>
      </c>
      <c r="C1253" s="68" t="s">
        <v>241</v>
      </c>
      <c r="D1253" s="69">
        <v>0</v>
      </c>
      <c r="E1253" s="69"/>
    </row>
    <row r="1254" spans="1:5" ht="20.399999999999999" hidden="1">
      <c r="A1254" s="348" t="s">
        <v>64</v>
      </c>
      <c r="B1254" s="348" t="s">
        <v>256</v>
      </c>
      <c r="C1254" s="303" t="s">
        <v>257</v>
      </c>
      <c r="D1254" s="69">
        <v>0</v>
      </c>
      <c r="E1254" s="69"/>
    </row>
    <row r="1255" spans="1:5" hidden="1">
      <c r="A1255" s="68"/>
      <c r="B1255" s="348"/>
      <c r="C1255" s="68"/>
      <c r="D1255" s="69"/>
      <c r="E1255" s="69"/>
    </row>
    <row r="1256" spans="1:5" ht="10.5" hidden="1">
      <c r="A1256" s="329" t="s">
        <v>64</v>
      </c>
      <c r="B1256" s="329">
        <v>2.04</v>
      </c>
      <c r="C1256" s="330" t="s">
        <v>220</v>
      </c>
      <c r="D1256" s="351">
        <f>SUM(D1257:D1258)</f>
        <v>0</v>
      </c>
      <c r="E1256" s="350"/>
    </row>
    <row r="1257" spans="1:5" hidden="1">
      <c r="A1257" s="348" t="s">
        <v>64</v>
      </c>
      <c r="B1257" s="348" t="s">
        <v>141</v>
      </c>
      <c r="C1257" s="68" t="s">
        <v>142</v>
      </c>
      <c r="D1257" s="69">
        <v>0</v>
      </c>
      <c r="E1257" s="69"/>
    </row>
    <row r="1258" spans="1:5" hidden="1">
      <c r="A1258" s="348" t="s">
        <v>64</v>
      </c>
      <c r="B1258" s="348" t="s">
        <v>143</v>
      </c>
      <c r="C1258" s="68" t="s">
        <v>144</v>
      </c>
      <c r="D1258" s="69">
        <v>0</v>
      </c>
      <c r="E1258" s="69"/>
    </row>
    <row r="1259" spans="1:5" hidden="1">
      <c r="A1259" s="68"/>
      <c r="B1259" s="348"/>
      <c r="C1259" s="68"/>
      <c r="D1259" s="69"/>
      <c r="E1259" s="69"/>
    </row>
    <row r="1260" spans="1:5" ht="10.5" hidden="1">
      <c r="A1260" s="329" t="s">
        <v>64</v>
      </c>
      <c r="B1260" s="329">
        <v>2.99</v>
      </c>
      <c r="C1260" s="330" t="s">
        <v>146</v>
      </c>
      <c r="D1260" s="351">
        <f>SUM(D1261:D1266)</f>
        <v>0</v>
      </c>
      <c r="E1260" s="350"/>
    </row>
    <row r="1261" spans="1:5" hidden="1">
      <c r="A1261" s="348" t="s">
        <v>64</v>
      </c>
      <c r="B1261" s="348" t="s">
        <v>147</v>
      </c>
      <c r="C1261" s="68" t="s">
        <v>148</v>
      </c>
      <c r="D1261" s="69">
        <v>0</v>
      </c>
      <c r="E1261" s="444"/>
    </row>
    <row r="1262" spans="1:5" hidden="1">
      <c r="A1262" s="348" t="s">
        <v>64</v>
      </c>
      <c r="B1262" s="348" t="s">
        <v>149</v>
      </c>
      <c r="C1262" s="68" t="s">
        <v>150</v>
      </c>
      <c r="D1262" s="69">
        <v>0</v>
      </c>
      <c r="E1262" s="444"/>
    </row>
    <row r="1263" spans="1:5" hidden="1">
      <c r="A1263" s="348" t="s">
        <v>64</v>
      </c>
      <c r="B1263" s="348" t="s">
        <v>151</v>
      </c>
      <c r="C1263" s="68" t="s">
        <v>152</v>
      </c>
      <c r="D1263" s="69">
        <v>0</v>
      </c>
      <c r="E1263" s="444"/>
    </row>
    <row r="1264" spans="1:5" hidden="1">
      <c r="A1264" s="348" t="s">
        <v>64</v>
      </c>
      <c r="B1264" s="348" t="s">
        <v>153</v>
      </c>
      <c r="C1264" s="68" t="s">
        <v>154</v>
      </c>
      <c r="D1264" s="69">
        <v>0</v>
      </c>
      <c r="E1264" s="444"/>
    </row>
    <row r="1265" spans="1:5" hidden="1">
      <c r="A1265" s="348" t="s">
        <v>64</v>
      </c>
      <c r="B1265" s="348" t="s">
        <v>155</v>
      </c>
      <c r="C1265" s="68" t="s">
        <v>156</v>
      </c>
      <c r="D1265" s="69">
        <v>0</v>
      </c>
      <c r="E1265" s="444"/>
    </row>
    <row r="1266" spans="1:5" hidden="1">
      <c r="A1266" s="348" t="s">
        <v>64</v>
      </c>
      <c r="B1266" s="348" t="s">
        <v>291</v>
      </c>
      <c r="C1266" s="68" t="s">
        <v>292</v>
      </c>
      <c r="D1266" s="69">
        <v>0</v>
      </c>
      <c r="E1266" s="444"/>
    </row>
    <row r="1267" spans="1:5" hidden="1">
      <c r="A1267" s="348"/>
      <c r="B1267" s="348"/>
      <c r="C1267" s="68"/>
      <c r="D1267" s="69"/>
      <c r="E1267" s="444"/>
    </row>
    <row r="1268" spans="1:5" hidden="1">
      <c r="A1268" s="68"/>
      <c r="B1268" s="348"/>
      <c r="C1268" s="68"/>
      <c r="D1268" s="69"/>
      <c r="E1268" s="444"/>
    </row>
    <row r="1269" spans="1:5" ht="10.5" hidden="1">
      <c r="A1269" s="343">
        <v>2</v>
      </c>
      <c r="B1269" s="343">
        <v>5</v>
      </c>
      <c r="C1269" s="344" t="s">
        <v>157</v>
      </c>
      <c r="D1269" s="350"/>
      <c r="E1269" s="350">
        <f>+D1271+D1280</f>
        <v>0</v>
      </c>
    </row>
    <row r="1270" spans="1:5" hidden="1">
      <c r="A1270" s="68"/>
      <c r="B1270" s="348"/>
      <c r="C1270" s="443"/>
      <c r="D1270" s="69"/>
      <c r="E1270" s="68"/>
    </row>
    <row r="1271" spans="1:5" ht="10.5" hidden="1">
      <c r="A1271" s="329" t="s">
        <v>158</v>
      </c>
      <c r="B1271" s="329">
        <v>5.01</v>
      </c>
      <c r="C1271" s="330" t="s">
        <v>585</v>
      </c>
      <c r="D1271" s="351">
        <f>SUM(D1272:D1278)</f>
        <v>0</v>
      </c>
      <c r="E1271" s="350"/>
    </row>
    <row r="1272" spans="1:5" hidden="1">
      <c r="A1272" s="348" t="s">
        <v>158</v>
      </c>
      <c r="B1272" s="348" t="s">
        <v>221</v>
      </c>
      <c r="C1272" s="68" t="s">
        <v>586</v>
      </c>
      <c r="D1272" s="69">
        <v>0</v>
      </c>
      <c r="E1272" s="444"/>
    </row>
    <row r="1273" spans="1:5" hidden="1">
      <c r="A1273" s="348" t="s">
        <v>158</v>
      </c>
      <c r="B1273" s="348" t="s">
        <v>161</v>
      </c>
      <c r="C1273" s="68" t="s">
        <v>162</v>
      </c>
      <c r="D1273" s="69">
        <v>0</v>
      </c>
      <c r="E1273" s="444"/>
    </row>
    <row r="1274" spans="1:5" hidden="1">
      <c r="A1274" s="348" t="s">
        <v>158</v>
      </c>
      <c r="B1274" s="348" t="s">
        <v>163</v>
      </c>
      <c r="C1274" s="68" t="s">
        <v>164</v>
      </c>
      <c r="D1274" s="69">
        <v>0</v>
      </c>
      <c r="E1274" s="444"/>
    </row>
    <row r="1275" spans="1:5" hidden="1">
      <c r="A1275" s="348" t="s">
        <v>158</v>
      </c>
      <c r="B1275" s="348" t="s">
        <v>165</v>
      </c>
      <c r="C1275" s="68" t="s">
        <v>166</v>
      </c>
      <c r="D1275" s="69">
        <v>0</v>
      </c>
      <c r="E1275" s="444"/>
    </row>
    <row r="1276" spans="1:5" hidden="1">
      <c r="A1276" s="348" t="s">
        <v>158</v>
      </c>
      <c r="B1276" s="348" t="s">
        <v>167</v>
      </c>
      <c r="C1276" s="68" t="s">
        <v>564</v>
      </c>
      <c r="D1276" s="69">
        <v>0</v>
      </c>
      <c r="E1276" s="444"/>
    </row>
    <row r="1277" spans="1:5" hidden="1">
      <c r="A1277" s="348" t="s">
        <v>158</v>
      </c>
      <c r="B1277" s="348" t="s">
        <v>293</v>
      </c>
      <c r="C1277" s="68" t="s">
        <v>587</v>
      </c>
      <c r="D1277" s="69">
        <v>0</v>
      </c>
      <c r="E1277" s="444"/>
    </row>
    <row r="1278" spans="1:5" hidden="1">
      <c r="A1278" s="348" t="s">
        <v>158</v>
      </c>
      <c r="B1278" s="348" t="s">
        <v>169</v>
      </c>
      <c r="C1278" s="68" t="s">
        <v>170</v>
      </c>
      <c r="D1278" s="69">
        <v>0</v>
      </c>
      <c r="E1278" s="444"/>
    </row>
    <row r="1279" spans="1:5" hidden="1">
      <c r="A1279" s="348"/>
      <c r="B1279" s="348"/>
      <c r="C1279" s="68"/>
      <c r="D1279" s="69"/>
      <c r="E1279" s="444"/>
    </row>
    <row r="1280" spans="1:5" ht="10.5" hidden="1">
      <c r="A1280" s="329"/>
      <c r="B1280" s="329">
        <v>5.0199999999999996</v>
      </c>
      <c r="C1280" s="330" t="s">
        <v>588</v>
      </c>
      <c r="D1280" s="351">
        <f>SUM(D1281:D1282)</f>
        <v>0</v>
      </c>
      <c r="E1280" s="350"/>
    </row>
    <row r="1281" spans="1:5" hidden="1">
      <c r="A1281" s="348" t="s">
        <v>414</v>
      </c>
      <c r="B1281" s="348" t="s">
        <v>415</v>
      </c>
      <c r="C1281" s="68" t="s">
        <v>416</v>
      </c>
      <c r="D1281" s="69">
        <v>0</v>
      </c>
      <c r="E1281" s="444"/>
    </row>
    <row r="1282" spans="1:5" hidden="1">
      <c r="A1282" s="348" t="s">
        <v>414</v>
      </c>
      <c r="B1282" s="348" t="s">
        <v>182</v>
      </c>
      <c r="C1282" s="68" t="s">
        <v>183</v>
      </c>
      <c r="D1282" s="69">
        <v>0</v>
      </c>
      <c r="E1282" s="444"/>
    </row>
    <row r="1283" spans="1:5" hidden="1">
      <c r="A1283" s="348"/>
      <c r="B1283" s="348"/>
      <c r="C1283" s="68"/>
      <c r="D1283" s="69"/>
      <c r="E1283" s="444"/>
    </row>
    <row r="1284" spans="1:5" hidden="1">
      <c r="A1284" s="348"/>
      <c r="B1284" s="348"/>
      <c r="C1284" s="68"/>
      <c r="D1284" s="69"/>
      <c r="E1284" s="444"/>
    </row>
    <row r="1285" spans="1:5" ht="10.5" hidden="1">
      <c r="A1285" s="343" t="s">
        <v>348</v>
      </c>
      <c r="B1285" s="343">
        <v>6</v>
      </c>
      <c r="C1285" s="344" t="s">
        <v>185</v>
      </c>
      <c r="D1285" s="350"/>
      <c r="E1285" s="350">
        <f>+D1287</f>
        <v>0</v>
      </c>
    </row>
    <row r="1286" spans="1:5" hidden="1">
      <c r="A1286" s="348"/>
      <c r="B1286" s="348"/>
      <c r="C1286" s="68"/>
      <c r="D1286" s="69"/>
      <c r="E1286" s="444"/>
    </row>
    <row r="1287" spans="1:5" ht="21" hidden="1">
      <c r="A1287" s="329" t="s">
        <v>184</v>
      </c>
      <c r="B1287" s="329" t="s">
        <v>186</v>
      </c>
      <c r="C1287" s="330" t="s">
        <v>187</v>
      </c>
      <c r="D1287" s="351">
        <f>+D1288</f>
        <v>0</v>
      </c>
      <c r="E1287" s="444"/>
    </row>
    <row r="1288" spans="1:5" hidden="1">
      <c r="A1288" s="348" t="s">
        <v>184</v>
      </c>
      <c r="B1288" s="348" t="s">
        <v>349</v>
      </c>
      <c r="C1288" s="68" t="s">
        <v>350</v>
      </c>
      <c r="D1288" s="69">
        <v>0</v>
      </c>
      <c r="E1288" s="444"/>
    </row>
    <row r="1289" spans="1:5" hidden="1">
      <c r="A1289" s="348"/>
      <c r="B1289" s="348"/>
      <c r="C1289" s="68"/>
      <c r="D1289" s="69"/>
      <c r="E1289" s="444"/>
    </row>
    <row r="1290" spans="1:5" hidden="1">
      <c r="A1290" s="348"/>
      <c r="B1290" s="348"/>
      <c r="C1290" s="68"/>
      <c r="D1290" s="69"/>
      <c r="E1290" s="444"/>
    </row>
    <row r="1291" spans="1:5" ht="10.5" hidden="1">
      <c r="A1291" s="68"/>
      <c r="B1291" s="309" t="s">
        <v>191</v>
      </c>
      <c r="C1291" s="344" t="s">
        <v>192</v>
      </c>
      <c r="D1291" s="69"/>
      <c r="E1291" s="350">
        <f>+D1293</f>
        <v>0</v>
      </c>
    </row>
    <row r="1292" spans="1:5" ht="10.8" hidden="1" customHeight="1">
      <c r="A1292" s="68"/>
      <c r="C1292" s="68"/>
      <c r="D1292" s="69"/>
      <c r="E1292" s="68"/>
    </row>
    <row r="1293" spans="1:5" ht="10.5" hidden="1">
      <c r="A1293" s="329"/>
      <c r="B1293" s="329" t="s">
        <v>193</v>
      </c>
      <c r="C1293" s="330" t="s">
        <v>194</v>
      </c>
      <c r="D1293" s="351">
        <f>+D1294</f>
        <v>0</v>
      </c>
      <c r="E1293" s="445"/>
    </row>
    <row r="1294" spans="1:5" hidden="1">
      <c r="A1294" s="348">
        <v>4</v>
      </c>
      <c r="B1294" s="305" t="s">
        <v>197</v>
      </c>
      <c r="C1294" s="68" t="s">
        <v>198</v>
      </c>
      <c r="D1294" s="69">
        <v>0</v>
      </c>
      <c r="E1294" s="445"/>
    </row>
    <row r="1295" spans="1:5" hidden="1">
      <c r="A1295" s="68"/>
      <c r="B1295" s="348"/>
      <c r="C1295" s="68"/>
      <c r="D1295" s="69"/>
      <c r="E1295" s="445"/>
    </row>
    <row r="1296" spans="1:5" hidden="1">
      <c r="A1296" s="68"/>
      <c r="B1296" s="348"/>
      <c r="C1296" s="68"/>
      <c r="D1296" s="69"/>
      <c r="E1296" s="69"/>
    </row>
    <row r="1297" spans="1:5" ht="11.4" hidden="1">
      <c r="A1297" s="68"/>
      <c r="B1297" s="309"/>
      <c r="C1297" s="310" t="s">
        <v>589</v>
      </c>
      <c r="D1297" s="350"/>
      <c r="E1297" s="363">
        <f>SUM(E1202:E1295)</f>
        <v>0</v>
      </c>
    </row>
    <row r="1298" spans="1:5" ht="10.5" hidden="1">
      <c r="B1298" s="309"/>
      <c r="C1298" s="310"/>
      <c r="D1298" s="362"/>
      <c r="E1298" s="68"/>
    </row>
    <row r="1299" spans="1:5" ht="10.5" hidden="1">
      <c r="B1299" s="309"/>
      <c r="C1299" s="310"/>
      <c r="D1299" s="362"/>
    </row>
    <row r="1300" spans="1:5" ht="11.4" hidden="1">
      <c r="B1300" s="309"/>
      <c r="C1300" s="310"/>
      <c r="D1300" s="362"/>
      <c r="E1300" s="363"/>
    </row>
    <row r="1301" spans="1:5" ht="11.4" hidden="1">
      <c r="B1301" s="309"/>
      <c r="C1301" s="310"/>
      <c r="D1301" s="362"/>
      <c r="E1301" s="363"/>
    </row>
    <row r="1302" spans="1:5" ht="11.4" hidden="1">
      <c r="B1302" s="309"/>
      <c r="C1302" s="310"/>
      <c r="D1302" s="362"/>
      <c r="E1302" s="363"/>
    </row>
    <row r="1303" spans="1:5" ht="11.4" hidden="1">
      <c r="B1303" s="365" t="s">
        <v>590</v>
      </c>
      <c r="C1303" s="68"/>
      <c r="D1303" s="366" t="s">
        <v>354</v>
      </c>
      <c r="E1303" s="363"/>
    </row>
    <row r="1304" spans="1:5" ht="11.4" hidden="1">
      <c r="A1304" s="324"/>
      <c r="B1304" s="314"/>
      <c r="C1304" s="315"/>
      <c r="D1304" s="326"/>
      <c r="E1304" s="363"/>
    </row>
    <row r="1305" spans="1:5" ht="10.5" hidden="1">
      <c r="A1305" s="313" t="s">
        <v>23</v>
      </c>
      <c r="B1305" s="314" t="s">
        <v>24</v>
      </c>
      <c r="C1305" s="315" t="s">
        <v>25</v>
      </c>
      <c r="D1305" s="316"/>
      <c r="E1305" s="350">
        <f>+D1310+D1317+D1321+D1307</f>
        <v>0</v>
      </c>
    </row>
    <row r="1306" spans="1:5" ht="10.5" hidden="1">
      <c r="B1306" s="314"/>
      <c r="C1306" s="318"/>
      <c r="D1306" s="316"/>
      <c r="E1306" s="68"/>
    </row>
    <row r="1307" spans="1:5" ht="11.4" hidden="1">
      <c r="A1307" s="319" t="s">
        <v>26</v>
      </c>
      <c r="B1307" s="320" t="s">
        <v>35</v>
      </c>
      <c r="C1307" s="321" t="s">
        <v>36</v>
      </c>
      <c r="D1307" s="322">
        <f>+D1308</f>
        <v>0</v>
      </c>
      <c r="E1307" s="363"/>
    </row>
    <row r="1308" spans="1:5" ht="11.4" hidden="1">
      <c r="A1308" s="324" t="s">
        <v>26</v>
      </c>
      <c r="B1308" s="325" t="s">
        <v>37</v>
      </c>
      <c r="C1308" s="316" t="s">
        <v>38</v>
      </c>
      <c r="D1308" s="326">
        <v>0</v>
      </c>
      <c r="E1308" s="363"/>
    </row>
    <row r="1309" spans="1:5" ht="11.4" hidden="1">
      <c r="D1309" s="69"/>
      <c r="E1309" s="363"/>
    </row>
    <row r="1310" spans="1:5" ht="11.4" hidden="1">
      <c r="A1310" s="368" t="s">
        <v>26</v>
      </c>
      <c r="B1310" s="329" t="s">
        <v>41</v>
      </c>
      <c r="C1310" s="330" t="s">
        <v>42</v>
      </c>
      <c r="D1310" s="351">
        <f>SUM(D1311:D1315)</f>
        <v>0</v>
      </c>
      <c r="E1310" s="363"/>
    </row>
    <row r="1311" spans="1:5" ht="11.4" hidden="1">
      <c r="A1311" s="324" t="s">
        <v>26</v>
      </c>
      <c r="B1311" s="325" t="s">
        <v>43</v>
      </c>
      <c r="C1311" s="316" t="s">
        <v>534</v>
      </c>
      <c r="D1311" s="69">
        <v>0</v>
      </c>
      <c r="E1311" s="363"/>
    </row>
    <row r="1312" spans="1:5" ht="12" hidden="1" customHeight="1">
      <c r="A1312" s="335" t="s">
        <v>26</v>
      </c>
      <c r="B1312" s="305" t="s">
        <v>227</v>
      </c>
      <c r="C1312" s="306" t="s">
        <v>228</v>
      </c>
      <c r="D1312" s="69">
        <v>0</v>
      </c>
      <c r="E1312" s="363"/>
    </row>
    <row r="1313" spans="1:5" ht="11.4" hidden="1">
      <c r="A1313" s="324" t="s">
        <v>26</v>
      </c>
      <c r="B1313" s="325" t="s">
        <v>45</v>
      </c>
      <c r="C1313" s="316" t="s">
        <v>46</v>
      </c>
      <c r="D1313" s="69">
        <f>+(D1307+D1312+D1314+D1315+D1311)/12</f>
        <v>0</v>
      </c>
      <c r="E1313" s="363"/>
    </row>
    <row r="1314" spans="1:5" ht="11.4" hidden="1">
      <c r="A1314" s="324" t="s">
        <v>26</v>
      </c>
      <c r="B1314" s="325" t="s">
        <v>47</v>
      </c>
      <c r="C1314" s="316" t="s">
        <v>48</v>
      </c>
      <c r="D1314" s="69">
        <v>0</v>
      </c>
      <c r="E1314" s="363"/>
    </row>
    <row r="1315" spans="1:5" ht="11.4" hidden="1">
      <c r="A1315" s="67" t="s">
        <v>26</v>
      </c>
      <c r="B1315" s="305" t="s">
        <v>342</v>
      </c>
      <c r="C1315" s="306" t="s">
        <v>343</v>
      </c>
      <c r="D1315" s="69">
        <v>0</v>
      </c>
      <c r="E1315" s="363"/>
    </row>
    <row r="1316" spans="1:5" ht="11.4" hidden="1">
      <c r="D1316" s="69"/>
      <c r="E1316" s="363"/>
    </row>
    <row r="1317" spans="1:5" ht="21" hidden="1">
      <c r="A1317" s="368" t="s">
        <v>49</v>
      </c>
      <c r="B1317" s="329" t="s">
        <v>50</v>
      </c>
      <c r="C1317" s="330" t="s">
        <v>51</v>
      </c>
      <c r="D1317" s="351">
        <f>SUM(D1318:D1319)</f>
        <v>0</v>
      </c>
      <c r="E1317" s="363"/>
    </row>
    <row r="1318" spans="1:5" ht="20.399999999999999" hidden="1">
      <c r="A1318" s="333" t="s">
        <v>49</v>
      </c>
      <c r="B1318" s="305" t="s">
        <v>52</v>
      </c>
      <c r="C1318" s="334" t="s">
        <v>262</v>
      </c>
      <c r="D1318" s="69">
        <f>+(D1307+D1312+D1314+D1315+D1311)*9.25%</f>
        <v>0</v>
      </c>
      <c r="E1318" s="363"/>
    </row>
    <row r="1319" spans="1:5" ht="20.399999999999999" hidden="1">
      <c r="A1319" s="333" t="s">
        <v>49</v>
      </c>
      <c r="B1319" s="305" t="s">
        <v>54</v>
      </c>
      <c r="C1319" s="334" t="s">
        <v>55</v>
      </c>
      <c r="D1319" s="69">
        <f>+(D1307+D1312+D1314+D1315+D1311)*0.5%</f>
        <v>0</v>
      </c>
      <c r="E1319" s="363"/>
    </row>
    <row r="1320" spans="1:5" ht="11.4" hidden="1">
      <c r="D1320" s="69"/>
      <c r="E1320" s="363"/>
    </row>
    <row r="1321" spans="1:5" ht="21" hidden="1">
      <c r="A1321" s="368" t="s">
        <v>49</v>
      </c>
      <c r="B1321" s="329" t="s">
        <v>56</v>
      </c>
      <c r="C1321" s="330" t="s">
        <v>57</v>
      </c>
      <c r="D1321" s="351">
        <f>SUM(D1322:D1324)</f>
        <v>0</v>
      </c>
      <c r="E1321" s="363"/>
    </row>
    <row r="1322" spans="1:5" ht="20.399999999999999" hidden="1">
      <c r="A1322" s="333" t="s">
        <v>49</v>
      </c>
      <c r="B1322" s="305" t="s">
        <v>58</v>
      </c>
      <c r="C1322" s="334" t="s">
        <v>59</v>
      </c>
      <c r="D1322" s="69">
        <f>+(D1307+D1312+D1314+D1315+D1311)*5.42%</f>
        <v>0</v>
      </c>
      <c r="E1322" s="363"/>
    </row>
    <row r="1323" spans="1:5" ht="20.399999999999999" hidden="1">
      <c r="A1323" s="333" t="s">
        <v>49</v>
      </c>
      <c r="B1323" s="305" t="s">
        <v>60</v>
      </c>
      <c r="C1323" s="334" t="s">
        <v>263</v>
      </c>
      <c r="D1323" s="69">
        <f>+(D1307+D1312+D1314+D1315+D1311)*3%</f>
        <v>0</v>
      </c>
      <c r="E1323" s="363"/>
    </row>
    <row r="1324" spans="1:5" ht="11.4" hidden="1">
      <c r="A1324" s="333" t="s">
        <v>49</v>
      </c>
      <c r="B1324" s="305" t="s">
        <v>62</v>
      </c>
      <c r="C1324" s="306" t="s">
        <v>63</v>
      </c>
      <c r="D1324" s="69">
        <f>+(D1307+D1312+D1314+D1315+D1311)*1.5%</f>
        <v>0</v>
      </c>
      <c r="E1324" s="363"/>
    </row>
    <row r="1325" spans="1:5" ht="11.4" hidden="1">
      <c r="A1325" s="324"/>
      <c r="B1325" s="314"/>
      <c r="C1325" s="315"/>
      <c r="D1325" s="326"/>
      <c r="E1325" s="363"/>
    </row>
    <row r="1326" spans="1:5" ht="11.4" hidden="1">
      <c r="A1326" s="324"/>
      <c r="B1326" s="314"/>
      <c r="C1326" s="315"/>
      <c r="D1326" s="326"/>
      <c r="E1326" s="363"/>
    </row>
    <row r="1327" spans="1:5" ht="10.5" hidden="1">
      <c r="A1327" s="349" t="s">
        <v>64</v>
      </c>
      <c r="B1327" s="309" t="s">
        <v>205</v>
      </c>
      <c r="C1327" s="441" t="s">
        <v>65</v>
      </c>
      <c r="D1327" s="326"/>
      <c r="E1327" s="350">
        <f>+D1329+D1333+D1340+D1337</f>
        <v>0</v>
      </c>
    </row>
    <row r="1328" spans="1:5" hidden="1">
      <c r="D1328" s="326"/>
      <c r="E1328" s="68"/>
    </row>
    <row r="1329" spans="1:5" ht="11.4" hidden="1">
      <c r="A1329" s="328" t="s">
        <v>64</v>
      </c>
      <c r="B1329" s="329" t="s">
        <v>66</v>
      </c>
      <c r="C1329" s="330" t="s">
        <v>67</v>
      </c>
      <c r="D1329" s="351">
        <f>SUM(D1330:D1331)</f>
        <v>0</v>
      </c>
      <c r="E1329" s="363"/>
    </row>
    <row r="1330" spans="1:5" ht="11.4" hidden="1">
      <c r="A1330" s="67" t="s">
        <v>64</v>
      </c>
      <c r="B1330" s="305" t="s">
        <v>70</v>
      </c>
      <c r="C1330" s="68" t="s">
        <v>71</v>
      </c>
      <c r="D1330" s="326">
        <v>0</v>
      </c>
      <c r="E1330" s="363"/>
    </row>
    <row r="1331" spans="1:5" ht="11.4" hidden="1">
      <c r="A1331" s="67" t="s">
        <v>64</v>
      </c>
      <c r="B1331" s="305" t="s">
        <v>330</v>
      </c>
      <c r="C1331" s="68" t="s">
        <v>591</v>
      </c>
      <c r="D1331" s="326">
        <v>0</v>
      </c>
      <c r="E1331" s="363"/>
    </row>
    <row r="1332" spans="1:5" ht="10.5" hidden="1">
      <c r="D1332" s="68"/>
      <c r="E1332" s="317"/>
    </row>
    <row r="1333" spans="1:5" ht="10.5" hidden="1">
      <c r="A1333" s="328" t="s">
        <v>64</v>
      </c>
      <c r="B1333" s="329" t="s">
        <v>72</v>
      </c>
      <c r="C1333" s="330" t="s">
        <v>73</v>
      </c>
      <c r="D1333" s="351">
        <f>SUM(D1334:D1335)</f>
        <v>0</v>
      </c>
      <c r="E1333" s="327"/>
    </row>
    <row r="1334" spans="1:5" hidden="1">
      <c r="A1334" s="67" t="s">
        <v>64</v>
      </c>
      <c r="B1334" s="378" t="s">
        <v>74</v>
      </c>
      <c r="C1334" s="192" t="s">
        <v>592</v>
      </c>
      <c r="D1334" s="326">
        <v>0</v>
      </c>
      <c r="E1334" s="68"/>
    </row>
    <row r="1335" spans="1:5" hidden="1">
      <c r="A1335" s="67" t="s">
        <v>64</v>
      </c>
      <c r="B1335" s="378" t="s">
        <v>76</v>
      </c>
      <c r="C1335" s="192" t="s">
        <v>77</v>
      </c>
      <c r="D1335" s="326">
        <v>0</v>
      </c>
      <c r="E1335" s="327"/>
    </row>
    <row r="1336" spans="1:5" hidden="1">
      <c r="B1336" s="378"/>
      <c r="C1336" s="192"/>
      <c r="D1336" s="326"/>
      <c r="E1336" s="327"/>
    </row>
    <row r="1337" spans="1:5" ht="10.5" hidden="1">
      <c r="A1337" s="328" t="s">
        <v>64</v>
      </c>
      <c r="B1337" s="329" t="s">
        <v>251</v>
      </c>
      <c r="C1337" s="330" t="s">
        <v>103</v>
      </c>
      <c r="D1337" s="351">
        <f>+D1338</f>
        <v>0</v>
      </c>
      <c r="E1337" s="327"/>
    </row>
    <row r="1338" spans="1:5" hidden="1">
      <c r="A1338" s="67" t="s">
        <v>64</v>
      </c>
      <c r="B1338" s="378" t="s">
        <v>110</v>
      </c>
      <c r="C1338" s="192" t="s">
        <v>111</v>
      </c>
      <c r="D1338" s="326">
        <v>0</v>
      </c>
      <c r="E1338" s="327"/>
    </row>
    <row r="1339" spans="1:5" hidden="1">
      <c r="B1339" s="378"/>
      <c r="C1339" s="192"/>
      <c r="D1339" s="326"/>
      <c r="E1339" s="327"/>
    </row>
    <row r="1340" spans="1:5" ht="10.5" hidden="1">
      <c r="A1340" s="328" t="s">
        <v>64</v>
      </c>
      <c r="B1340" s="329" t="s">
        <v>118</v>
      </c>
      <c r="C1340" s="330" t="s">
        <v>119</v>
      </c>
      <c r="D1340" s="351">
        <f>SUM(D1341:D1342)</f>
        <v>0</v>
      </c>
      <c r="E1340" s="327"/>
    </row>
    <row r="1341" spans="1:5" hidden="1">
      <c r="A1341" s="67" t="s">
        <v>64</v>
      </c>
      <c r="B1341" s="378" t="s">
        <v>120</v>
      </c>
      <c r="C1341" s="192" t="s">
        <v>121</v>
      </c>
      <c r="D1341" s="326">
        <v>0</v>
      </c>
      <c r="E1341" s="327"/>
    </row>
    <row r="1342" spans="1:5" hidden="1">
      <c r="B1342" s="378"/>
      <c r="C1342" s="192"/>
      <c r="D1342" s="326"/>
      <c r="E1342" s="327"/>
    </row>
    <row r="1343" spans="1:5" hidden="1">
      <c r="B1343" s="378"/>
      <c r="C1343" s="192"/>
      <c r="D1343" s="326"/>
      <c r="E1343" s="327"/>
    </row>
    <row r="1344" spans="1:5" ht="10.5" hidden="1">
      <c r="A1344" s="349" t="s">
        <v>64</v>
      </c>
      <c r="B1344" s="309" t="s">
        <v>3</v>
      </c>
      <c r="C1344" s="441" t="s">
        <v>122</v>
      </c>
      <c r="D1344" s="326"/>
      <c r="E1344" s="350">
        <f>+D1346+D1349+D1353</f>
        <v>0</v>
      </c>
    </row>
    <row r="1345" spans="1:5" hidden="1">
      <c r="B1345" s="378"/>
      <c r="C1345" s="192"/>
      <c r="D1345" s="326"/>
      <c r="E1345" s="68"/>
    </row>
    <row r="1346" spans="1:5" ht="10.5" hidden="1">
      <c r="A1346" s="328" t="s">
        <v>64</v>
      </c>
      <c r="B1346" s="329" t="s">
        <v>123</v>
      </c>
      <c r="C1346" s="330" t="s">
        <v>124</v>
      </c>
      <c r="D1346" s="351">
        <f>+D1347</f>
        <v>0</v>
      </c>
      <c r="E1346" s="327"/>
    </row>
    <row r="1347" spans="1:5" hidden="1">
      <c r="A1347" s="67" t="s">
        <v>64</v>
      </c>
      <c r="B1347" s="378" t="s">
        <v>127</v>
      </c>
      <c r="C1347" s="192" t="s">
        <v>128</v>
      </c>
      <c r="D1347" s="326">
        <v>0</v>
      </c>
      <c r="E1347" s="327"/>
    </row>
    <row r="1348" spans="1:5" hidden="1">
      <c r="B1348" s="378"/>
      <c r="C1348" s="192"/>
      <c r="D1348" s="326"/>
      <c r="E1348" s="327"/>
    </row>
    <row r="1349" spans="1:5" ht="10.5" hidden="1">
      <c r="A1349" s="328" t="s">
        <v>64</v>
      </c>
      <c r="B1349" s="329" t="s">
        <v>139</v>
      </c>
      <c r="C1349" s="330" t="s">
        <v>140</v>
      </c>
      <c r="D1349" s="351">
        <f>+D1350</f>
        <v>0</v>
      </c>
      <c r="E1349" s="327"/>
    </row>
    <row r="1350" spans="1:5" hidden="1">
      <c r="A1350" s="67" t="s">
        <v>64</v>
      </c>
      <c r="B1350" s="378" t="s">
        <v>143</v>
      </c>
      <c r="C1350" s="192" t="s">
        <v>144</v>
      </c>
      <c r="D1350" s="326">
        <v>0</v>
      </c>
      <c r="E1350" s="327"/>
    </row>
    <row r="1351" spans="1:5" hidden="1">
      <c r="B1351" s="378"/>
      <c r="C1351" s="192"/>
      <c r="D1351" s="326"/>
      <c r="E1351" s="327"/>
    </row>
    <row r="1352" spans="1:5" ht="10.5" hidden="1">
      <c r="A1352" s="328" t="s">
        <v>64</v>
      </c>
      <c r="B1352" s="329">
        <v>2.99</v>
      </c>
      <c r="C1352" s="330" t="s">
        <v>209</v>
      </c>
      <c r="D1352" s="351">
        <f>+D1353</f>
        <v>0</v>
      </c>
      <c r="E1352" s="327"/>
    </row>
    <row r="1353" spans="1:5" hidden="1">
      <c r="A1353" s="67" t="s">
        <v>64</v>
      </c>
      <c r="B1353" s="378" t="s">
        <v>151</v>
      </c>
      <c r="C1353" s="192" t="s">
        <v>152</v>
      </c>
      <c r="D1353" s="326"/>
      <c r="E1353" s="327"/>
    </row>
    <row r="1354" spans="1:5" hidden="1">
      <c r="B1354" s="378"/>
      <c r="C1354" s="192"/>
      <c r="D1354" s="326"/>
      <c r="E1354" s="327"/>
    </row>
    <row r="1355" spans="1:5" hidden="1">
      <c r="B1355" s="378"/>
      <c r="C1355" s="192"/>
      <c r="D1355" s="326"/>
      <c r="E1355" s="327"/>
    </row>
    <row r="1356" spans="1:5" hidden="1">
      <c r="B1356" s="378"/>
      <c r="C1356" s="192"/>
      <c r="D1356" s="326"/>
      <c r="E1356" s="327"/>
    </row>
    <row r="1357" spans="1:5" ht="10.5" hidden="1">
      <c r="A1357" s="313">
        <v>1.3</v>
      </c>
      <c r="B1357" s="314" t="s">
        <v>515</v>
      </c>
      <c r="C1357" s="315" t="s">
        <v>185</v>
      </c>
      <c r="D1357" s="326"/>
      <c r="E1357" s="68"/>
    </row>
    <row r="1358" spans="1:5" ht="10.5" hidden="1">
      <c r="A1358" s="335"/>
      <c r="B1358" s="336"/>
      <c r="C1358" s="354"/>
      <c r="D1358" s="326"/>
      <c r="E1358" s="317">
        <f>+D1359</f>
        <v>0</v>
      </c>
    </row>
    <row r="1359" spans="1:5" ht="10.5" hidden="1">
      <c r="A1359" s="319" t="s">
        <v>184</v>
      </c>
      <c r="B1359" s="355" t="s">
        <v>516</v>
      </c>
      <c r="C1359" s="446" t="s">
        <v>593</v>
      </c>
      <c r="D1359" s="351">
        <f>+D1360</f>
        <v>0</v>
      </c>
      <c r="E1359" s="317"/>
    </row>
    <row r="1360" spans="1:5" ht="10.5" hidden="1">
      <c r="A1360" s="67" t="s">
        <v>184</v>
      </c>
      <c r="B1360" s="325" t="s">
        <v>466</v>
      </c>
      <c r="C1360" s="316" t="s">
        <v>467</v>
      </c>
      <c r="D1360" s="326">
        <v>0</v>
      </c>
      <c r="E1360" s="317"/>
    </row>
    <row r="1361" spans="1:5" ht="10.5" hidden="1">
      <c r="B1361" s="325"/>
      <c r="C1361" s="316"/>
      <c r="D1361" s="326"/>
      <c r="E1361" s="317"/>
    </row>
    <row r="1362" spans="1:5" ht="10.5" hidden="1">
      <c r="A1362" s="324"/>
      <c r="B1362" s="314"/>
      <c r="C1362" s="447"/>
      <c r="D1362" s="326"/>
      <c r="E1362" s="323"/>
    </row>
    <row r="1363" spans="1:5" ht="10.5" hidden="1">
      <c r="A1363" s="324"/>
      <c r="B1363" s="343"/>
      <c r="C1363" s="349" t="s">
        <v>594</v>
      </c>
      <c r="D1363" s="68"/>
      <c r="E1363" s="448">
        <f>SUM(E1305:E1362)</f>
        <v>0</v>
      </c>
    </row>
    <row r="1364" spans="1:5">
      <c r="B1364" s="348"/>
      <c r="C1364" s="68"/>
      <c r="D1364" s="68"/>
      <c r="E1364" s="68"/>
    </row>
    <row r="1365" spans="1:5" ht="11.4">
      <c r="B1365" s="348"/>
      <c r="C1365" s="68"/>
      <c r="D1365" s="68"/>
      <c r="E1365" s="363"/>
    </row>
    <row r="1366" spans="1:5" ht="11.4">
      <c r="B1366" s="309"/>
      <c r="E1366" s="363"/>
    </row>
    <row r="1367" spans="1:5" ht="11.4">
      <c r="B1367" s="309"/>
      <c r="E1367" s="363"/>
    </row>
    <row r="1368" spans="1:5" ht="11.4">
      <c r="B1368" s="309"/>
      <c r="E1368" s="363"/>
    </row>
    <row r="1369" spans="1:5" ht="12" hidden="1" customHeight="1">
      <c r="A1369" s="449"/>
      <c r="B1369" s="365" t="s">
        <v>595</v>
      </c>
      <c r="C1369" s="68"/>
      <c r="E1369" s="363"/>
    </row>
    <row r="1370" spans="1:5" ht="12" hidden="1" customHeight="1">
      <c r="C1370" s="367"/>
      <c r="E1370" s="350"/>
    </row>
    <row r="1371" spans="1:5" ht="12" hidden="1" customHeight="1">
      <c r="A1371" s="313" t="s">
        <v>23</v>
      </c>
      <c r="B1371" s="314" t="s">
        <v>24</v>
      </c>
      <c r="C1371" s="315" t="s">
        <v>25</v>
      </c>
      <c r="D1371" s="316"/>
      <c r="E1371" s="317">
        <f>+D1382+D1389+D1393+D1376+D1373+D1379</f>
        <v>0</v>
      </c>
    </row>
    <row r="1372" spans="1:5" ht="12" hidden="1" customHeight="1">
      <c r="B1372" s="314"/>
      <c r="C1372" s="318"/>
      <c r="D1372" s="316"/>
      <c r="E1372" s="68"/>
    </row>
    <row r="1373" spans="1:5" ht="12" hidden="1" customHeight="1">
      <c r="A1373" s="368" t="s">
        <v>26</v>
      </c>
      <c r="B1373" s="320" t="s">
        <v>27</v>
      </c>
      <c r="C1373" s="321" t="s">
        <v>28</v>
      </c>
      <c r="D1373" s="322">
        <f>SUM(D1374:D1374)</f>
        <v>0</v>
      </c>
      <c r="E1373" s="68"/>
    </row>
    <row r="1374" spans="1:5" ht="12" hidden="1" customHeight="1">
      <c r="A1374" s="67" t="s">
        <v>26</v>
      </c>
      <c r="B1374" s="325" t="s">
        <v>29</v>
      </c>
      <c r="C1374" s="316" t="s">
        <v>30</v>
      </c>
      <c r="D1374" s="326">
        <f>+D1564+D1484</f>
        <v>0</v>
      </c>
      <c r="E1374" s="68"/>
    </row>
    <row r="1375" spans="1:5" ht="10.5" hidden="1">
      <c r="B1375" s="314"/>
      <c r="C1375" s="318"/>
      <c r="D1375" s="316"/>
      <c r="E1375" s="68"/>
    </row>
    <row r="1376" spans="1:5" ht="10.5" hidden="1">
      <c r="A1376" s="368" t="s">
        <v>26</v>
      </c>
      <c r="B1376" s="329" t="s">
        <v>27</v>
      </c>
      <c r="C1376" s="330" t="s">
        <v>28</v>
      </c>
      <c r="D1376" s="351">
        <f>+D1377</f>
        <v>0</v>
      </c>
      <c r="E1376" s="68"/>
    </row>
    <row r="1377" spans="1:5" hidden="1">
      <c r="A1377" s="67" t="s">
        <v>26</v>
      </c>
      <c r="B1377" s="305" t="s">
        <v>31</v>
      </c>
      <c r="C1377" s="306" t="s">
        <v>32</v>
      </c>
      <c r="D1377" s="326">
        <f>+D1485+D1529+D1565</f>
        <v>0</v>
      </c>
      <c r="E1377" s="68"/>
    </row>
    <row r="1378" spans="1:5" ht="10.5" hidden="1">
      <c r="B1378" s="314"/>
      <c r="C1378" s="318"/>
      <c r="D1378" s="316"/>
      <c r="E1378" s="68"/>
    </row>
    <row r="1379" spans="1:5" ht="10.5" hidden="1">
      <c r="A1379" s="319" t="s">
        <v>26</v>
      </c>
      <c r="B1379" s="320" t="s">
        <v>35</v>
      </c>
      <c r="C1379" s="321" t="s">
        <v>36</v>
      </c>
      <c r="D1379" s="322">
        <f>+D1380</f>
        <v>0</v>
      </c>
      <c r="E1379" s="68"/>
    </row>
    <row r="1380" spans="1:5" hidden="1">
      <c r="A1380" s="324" t="s">
        <v>26</v>
      </c>
      <c r="B1380" s="325" t="s">
        <v>37</v>
      </c>
      <c r="C1380" s="316" t="s">
        <v>38</v>
      </c>
      <c r="D1380" s="326">
        <f>+D1486+D1605</f>
        <v>0</v>
      </c>
      <c r="E1380" s="68"/>
    </row>
    <row r="1381" spans="1:5" ht="10.5" hidden="1">
      <c r="B1381" s="314"/>
      <c r="C1381" s="318"/>
      <c r="D1381" s="316"/>
      <c r="E1381" s="68"/>
    </row>
    <row r="1382" spans="1:5" ht="10.5" hidden="1">
      <c r="A1382" s="368" t="s">
        <v>26</v>
      </c>
      <c r="B1382" s="329" t="s">
        <v>41</v>
      </c>
      <c r="C1382" s="330" t="s">
        <v>42</v>
      </c>
      <c r="D1382" s="351">
        <f>SUM(D1383:D1387)</f>
        <v>0</v>
      </c>
      <c r="E1382" s="68"/>
    </row>
    <row r="1383" spans="1:5" ht="10.5" hidden="1">
      <c r="A1383" s="67" t="s">
        <v>26</v>
      </c>
      <c r="B1383" s="305" t="s">
        <v>43</v>
      </c>
      <c r="C1383" s="306" t="s">
        <v>44</v>
      </c>
      <c r="D1383" s="69">
        <f>+D1487+D1587+D1530+D1566</f>
        <v>0</v>
      </c>
      <c r="E1383" s="317"/>
    </row>
    <row r="1384" spans="1:5" ht="10.5" hidden="1">
      <c r="A1384" s="335" t="s">
        <v>26</v>
      </c>
      <c r="B1384" s="305" t="s">
        <v>227</v>
      </c>
      <c r="C1384" s="306" t="s">
        <v>228</v>
      </c>
      <c r="D1384" s="69">
        <f>+D1488+D1531+D1567+D1588+D1606</f>
        <v>0</v>
      </c>
      <c r="E1384" s="317"/>
    </row>
    <row r="1385" spans="1:5" ht="10.5" hidden="1">
      <c r="A1385" s="335" t="s">
        <v>26</v>
      </c>
      <c r="B1385" s="305" t="s">
        <v>45</v>
      </c>
      <c r="C1385" s="306" t="s">
        <v>46</v>
      </c>
      <c r="D1385" s="69">
        <f>+D1489+D1532+D1589+D1568+D1607</f>
        <v>0</v>
      </c>
      <c r="E1385" s="317"/>
    </row>
    <row r="1386" spans="1:5" ht="10.5" hidden="1">
      <c r="A1386" s="324" t="s">
        <v>26</v>
      </c>
      <c r="B1386" s="325" t="s">
        <v>47</v>
      </c>
      <c r="C1386" s="316" t="s">
        <v>48</v>
      </c>
      <c r="D1386" s="69">
        <f>+D1490+D1533+D1569+D1590+D1608</f>
        <v>0</v>
      </c>
      <c r="E1386" s="317"/>
    </row>
    <row r="1387" spans="1:5" ht="10.5" hidden="1">
      <c r="A1387" s="67" t="s">
        <v>26</v>
      </c>
      <c r="B1387" s="305" t="s">
        <v>342</v>
      </c>
      <c r="C1387" s="306" t="s">
        <v>343</v>
      </c>
      <c r="D1387" s="69">
        <f>+D1491+D1534+D1570+D1591+D1609</f>
        <v>0</v>
      </c>
      <c r="E1387" s="317"/>
    </row>
    <row r="1388" spans="1:5" ht="10.5" hidden="1">
      <c r="D1388" s="69"/>
      <c r="E1388" s="317"/>
    </row>
    <row r="1389" spans="1:5" ht="21" hidden="1">
      <c r="A1389" s="368" t="s">
        <v>49</v>
      </c>
      <c r="B1389" s="329" t="s">
        <v>50</v>
      </c>
      <c r="C1389" s="330" t="s">
        <v>51</v>
      </c>
      <c r="D1389" s="351">
        <f>SUM(D1390:D1391)</f>
        <v>0</v>
      </c>
      <c r="E1389" s="317"/>
    </row>
    <row r="1390" spans="1:5" ht="20.399999999999999" hidden="1">
      <c r="A1390" s="333" t="s">
        <v>49</v>
      </c>
      <c r="B1390" s="305" t="s">
        <v>52</v>
      </c>
      <c r="C1390" s="334" t="s">
        <v>262</v>
      </c>
      <c r="D1390" s="69">
        <f>+D1492+D1535+D1592+D1571+D1610</f>
        <v>0</v>
      </c>
      <c r="E1390" s="317"/>
    </row>
    <row r="1391" spans="1:5" ht="20.399999999999999" hidden="1">
      <c r="A1391" s="333" t="s">
        <v>49</v>
      </c>
      <c r="B1391" s="305" t="s">
        <v>54</v>
      </c>
      <c r="C1391" s="334" t="s">
        <v>55</v>
      </c>
      <c r="D1391" s="69">
        <f>+D1493+D1536+D1572+D1593+D1611</f>
        <v>0</v>
      </c>
      <c r="E1391" s="317"/>
    </row>
    <row r="1392" spans="1:5" ht="10.5" hidden="1">
      <c r="D1392" s="69"/>
      <c r="E1392" s="317"/>
    </row>
    <row r="1393" spans="1:5" ht="21" hidden="1">
      <c r="A1393" s="368" t="s">
        <v>49</v>
      </c>
      <c r="B1393" s="329" t="s">
        <v>56</v>
      </c>
      <c r="C1393" s="330" t="s">
        <v>57</v>
      </c>
      <c r="D1393" s="351">
        <f>SUM(D1394:D1396)</f>
        <v>0</v>
      </c>
      <c r="E1393" s="317"/>
    </row>
    <row r="1394" spans="1:5" ht="20.399999999999999" hidden="1">
      <c r="A1394" s="333" t="s">
        <v>49</v>
      </c>
      <c r="B1394" s="305" t="s">
        <v>58</v>
      </c>
      <c r="C1394" s="334" t="s">
        <v>59</v>
      </c>
      <c r="D1394" s="69">
        <f>+D1494+D1537+D1594+D1573+D1612</f>
        <v>0</v>
      </c>
      <c r="E1394" s="317"/>
    </row>
    <row r="1395" spans="1:5" ht="20.399999999999999" hidden="1">
      <c r="A1395" s="333" t="s">
        <v>49</v>
      </c>
      <c r="B1395" s="305" t="s">
        <v>60</v>
      </c>
      <c r="C1395" s="334" t="s">
        <v>263</v>
      </c>
      <c r="D1395" s="69">
        <f>+D1495+D1538+D1595+D1574+D1613</f>
        <v>0</v>
      </c>
      <c r="E1395" s="317"/>
    </row>
    <row r="1396" spans="1:5" ht="10.5" hidden="1">
      <c r="A1396" s="333" t="s">
        <v>49</v>
      </c>
      <c r="B1396" s="305" t="s">
        <v>62</v>
      </c>
      <c r="C1396" s="306" t="s">
        <v>63</v>
      </c>
      <c r="D1396" s="69">
        <f>+D1496+D1539+D1575+D1596+D1614</f>
        <v>0</v>
      </c>
      <c r="E1396" s="317"/>
    </row>
    <row r="1397" spans="1:5" ht="10.5" hidden="1">
      <c r="B1397" s="325"/>
      <c r="C1397" s="316"/>
      <c r="D1397" s="326"/>
      <c r="E1397" s="317"/>
    </row>
    <row r="1398" spans="1:5" ht="10.5" hidden="1">
      <c r="B1398" s="325"/>
      <c r="C1398" s="316"/>
      <c r="D1398" s="326"/>
      <c r="E1398" s="317"/>
    </row>
    <row r="1399" spans="1:5" ht="10.5" hidden="1">
      <c r="A1399" s="349" t="s">
        <v>64</v>
      </c>
      <c r="B1399" s="309" t="s">
        <v>205</v>
      </c>
      <c r="C1399" s="441" t="s">
        <v>65</v>
      </c>
      <c r="D1399" s="326"/>
      <c r="E1399" s="350">
        <f>+D1401+D1405+D1413+D1420+D1423++D1410+D1427</f>
        <v>0</v>
      </c>
    </row>
    <row r="1400" spans="1:5" hidden="1">
      <c r="D1400" s="326"/>
      <c r="E1400" s="68"/>
    </row>
    <row r="1401" spans="1:5" ht="10.5" hidden="1">
      <c r="A1401" s="328" t="s">
        <v>64</v>
      </c>
      <c r="B1401" s="329" t="s">
        <v>66</v>
      </c>
      <c r="C1401" s="330" t="s">
        <v>67</v>
      </c>
      <c r="D1401" s="351">
        <f>SUM(D1402:D1403)</f>
        <v>0</v>
      </c>
      <c r="E1401" s="350"/>
    </row>
    <row r="1402" spans="1:5" ht="10.5" hidden="1">
      <c r="A1402" s="67" t="s">
        <v>64</v>
      </c>
      <c r="B1402" s="305" t="s">
        <v>70</v>
      </c>
      <c r="C1402" s="68" t="s">
        <v>71</v>
      </c>
      <c r="D1402" s="326">
        <f>+D1497</f>
        <v>0</v>
      </c>
      <c r="E1402" s="350"/>
    </row>
    <row r="1403" spans="1:5" ht="10.5" hidden="1">
      <c r="A1403" s="67" t="s">
        <v>64</v>
      </c>
      <c r="B1403" s="305" t="s">
        <v>330</v>
      </c>
      <c r="C1403" s="68" t="s">
        <v>591</v>
      </c>
      <c r="D1403" s="326">
        <v>0</v>
      </c>
      <c r="E1403" s="350"/>
    </row>
    <row r="1404" spans="1:5" ht="10.5" hidden="1">
      <c r="D1404" s="68"/>
      <c r="E1404" s="317"/>
    </row>
    <row r="1405" spans="1:5" ht="10.5" hidden="1">
      <c r="A1405" s="328" t="s">
        <v>64</v>
      </c>
      <c r="B1405" s="329" t="s">
        <v>72</v>
      </c>
      <c r="C1405" s="330" t="s">
        <v>73</v>
      </c>
      <c r="D1405" s="351">
        <f>SUM(D1406:D1408)</f>
        <v>0</v>
      </c>
      <c r="E1405" s="327"/>
    </row>
    <row r="1406" spans="1:5" hidden="1">
      <c r="A1406" s="67" t="s">
        <v>64</v>
      </c>
      <c r="B1406" s="378" t="s">
        <v>358</v>
      </c>
      <c r="C1406" s="303" t="s">
        <v>359</v>
      </c>
      <c r="D1406" s="326">
        <f>+D1540</f>
        <v>0</v>
      </c>
      <c r="E1406" s="327"/>
    </row>
    <row r="1407" spans="1:5" hidden="1">
      <c r="A1407" s="67" t="s">
        <v>64</v>
      </c>
      <c r="B1407" s="378" t="s">
        <v>74</v>
      </c>
      <c r="C1407" s="192" t="s">
        <v>592</v>
      </c>
      <c r="D1407" s="326">
        <v>0</v>
      </c>
      <c r="E1407" s="68"/>
    </row>
    <row r="1408" spans="1:5" hidden="1">
      <c r="A1408" s="67" t="s">
        <v>64</v>
      </c>
      <c r="B1408" s="378" t="s">
        <v>76</v>
      </c>
      <c r="C1408" s="192" t="s">
        <v>77</v>
      </c>
      <c r="D1408" s="326">
        <f>+D1598+D1617</f>
        <v>0</v>
      </c>
      <c r="E1408" s="327"/>
    </row>
    <row r="1409" spans="1:5" hidden="1">
      <c r="B1409" s="378"/>
      <c r="C1409" s="192"/>
      <c r="D1409" s="326"/>
      <c r="E1409" s="327"/>
    </row>
    <row r="1410" spans="1:5" ht="10.5" hidden="1">
      <c r="A1410" s="328" t="s">
        <v>64</v>
      </c>
      <c r="B1410" s="329" t="s">
        <v>279</v>
      </c>
      <c r="C1410" s="330" t="s">
        <v>78</v>
      </c>
      <c r="D1410" s="351">
        <f>SUM(D1411)</f>
        <v>0</v>
      </c>
      <c r="E1410" s="327"/>
    </row>
    <row r="1411" spans="1:5" hidden="1">
      <c r="A1411" s="67" t="s">
        <v>64</v>
      </c>
      <c r="B1411" s="378" t="s">
        <v>79</v>
      </c>
      <c r="C1411" s="192" t="s">
        <v>80</v>
      </c>
      <c r="D1411" s="326">
        <f>+D1498</f>
        <v>0</v>
      </c>
      <c r="E1411" s="327"/>
    </row>
    <row r="1412" spans="1:5" hidden="1">
      <c r="B1412" s="378"/>
      <c r="C1412" s="192"/>
      <c r="D1412" s="326"/>
      <c r="E1412" s="327"/>
    </row>
    <row r="1413" spans="1:5" ht="10.5" hidden="1">
      <c r="A1413" s="328" t="s">
        <v>64</v>
      </c>
      <c r="B1413" s="329" t="s">
        <v>89</v>
      </c>
      <c r="C1413" s="330" t="s">
        <v>90</v>
      </c>
      <c r="D1413" s="351">
        <f>SUM(D1414:D1418)</f>
        <v>0</v>
      </c>
      <c r="E1413" s="327"/>
    </row>
    <row r="1414" spans="1:5" hidden="1">
      <c r="A1414" s="67" t="s">
        <v>64</v>
      </c>
      <c r="B1414" s="378" t="s">
        <v>360</v>
      </c>
      <c r="C1414" s="192" t="s">
        <v>361</v>
      </c>
      <c r="D1414" s="326">
        <f>+D1618</f>
        <v>0</v>
      </c>
      <c r="E1414" s="327"/>
    </row>
    <row r="1415" spans="1:5" hidden="1">
      <c r="A1415" s="67" t="s">
        <v>64</v>
      </c>
      <c r="B1415" s="378" t="s">
        <v>207</v>
      </c>
      <c r="C1415" s="192" t="s">
        <v>216</v>
      </c>
      <c r="D1415" s="326">
        <f>+D1576</f>
        <v>0</v>
      </c>
      <c r="E1415" s="327"/>
    </row>
    <row r="1416" spans="1:5" hidden="1">
      <c r="A1416" s="67" t="s">
        <v>64</v>
      </c>
      <c r="B1416" s="378" t="s">
        <v>91</v>
      </c>
      <c r="C1416" s="192" t="s">
        <v>92</v>
      </c>
      <c r="D1416" s="326">
        <v>0</v>
      </c>
      <c r="E1416" s="327"/>
    </row>
    <row r="1417" spans="1:5" hidden="1">
      <c r="A1417" s="67" t="s">
        <v>64</v>
      </c>
      <c r="B1417" s="378" t="s">
        <v>95</v>
      </c>
      <c r="C1417" s="192" t="s">
        <v>96</v>
      </c>
      <c r="D1417" s="326">
        <f>+D1541</f>
        <v>0</v>
      </c>
      <c r="E1417" s="327"/>
    </row>
    <row r="1418" spans="1:5" hidden="1">
      <c r="A1418" s="67" t="s">
        <v>64</v>
      </c>
      <c r="B1418" s="378" t="s">
        <v>97</v>
      </c>
      <c r="C1418" s="192" t="s">
        <v>98</v>
      </c>
      <c r="D1418" s="326">
        <f>+D1499+D1577</f>
        <v>0</v>
      </c>
      <c r="E1418" s="327"/>
    </row>
    <row r="1419" spans="1:5" hidden="1">
      <c r="B1419" s="378"/>
      <c r="C1419" s="192"/>
      <c r="D1419" s="326"/>
      <c r="E1419" s="327"/>
    </row>
    <row r="1420" spans="1:5" ht="10.5" hidden="1">
      <c r="A1420" s="328" t="s">
        <v>64</v>
      </c>
      <c r="B1420" s="329" t="s">
        <v>247</v>
      </c>
      <c r="C1420" s="330" t="s">
        <v>248</v>
      </c>
      <c r="D1420" s="351">
        <f>SUM(D1421)</f>
        <v>0</v>
      </c>
      <c r="E1420" s="327"/>
    </row>
    <row r="1421" spans="1:5" hidden="1">
      <c r="A1421" s="67" t="s">
        <v>64</v>
      </c>
      <c r="B1421" s="378" t="s">
        <v>249</v>
      </c>
      <c r="C1421" s="192" t="s">
        <v>250</v>
      </c>
      <c r="D1421" s="326">
        <v>0</v>
      </c>
      <c r="E1421" s="327"/>
    </row>
    <row r="1422" spans="1:5" hidden="1">
      <c r="B1422" s="378"/>
      <c r="C1422" s="192"/>
      <c r="D1422" s="326"/>
      <c r="E1422" s="327"/>
    </row>
    <row r="1423" spans="1:5" ht="10.5" hidden="1">
      <c r="A1423" s="328" t="s">
        <v>64</v>
      </c>
      <c r="B1423" s="329" t="s">
        <v>281</v>
      </c>
      <c r="C1423" s="330" t="s">
        <v>282</v>
      </c>
      <c r="D1423" s="351">
        <f>SUM(D1424:D1425)</f>
        <v>0</v>
      </c>
      <c r="E1423" s="327"/>
    </row>
    <row r="1424" spans="1:5" hidden="1">
      <c r="A1424" s="67" t="s">
        <v>64</v>
      </c>
      <c r="B1424" s="378" t="s">
        <v>363</v>
      </c>
      <c r="C1424" s="192" t="s">
        <v>364</v>
      </c>
      <c r="D1424" s="326">
        <v>0</v>
      </c>
      <c r="E1424" s="327"/>
    </row>
    <row r="1425" spans="1:5" hidden="1">
      <c r="A1425" s="67" t="s">
        <v>64</v>
      </c>
      <c r="B1425" s="378" t="s">
        <v>283</v>
      </c>
      <c r="C1425" s="192" t="s">
        <v>284</v>
      </c>
      <c r="D1425" s="326">
        <f>+D1500</f>
        <v>0</v>
      </c>
      <c r="E1425" s="327"/>
    </row>
    <row r="1426" spans="1:5" hidden="1">
      <c r="B1426" s="378"/>
      <c r="C1426" s="192"/>
      <c r="D1426" s="326"/>
      <c r="E1426" s="327"/>
    </row>
    <row r="1427" spans="1:5" ht="10.5" hidden="1">
      <c r="A1427" s="328" t="s">
        <v>64</v>
      </c>
      <c r="B1427" s="329" t="s">
        <v>251</v>
      </c>
      <c r="C1427" s="330" t="s">
        <v>103</v>
      </c>
      <c r="D1427" s="351">
        <f>SUM(D1428:D1431)</f>
        <v>0</v>
      </c>
      <c r="E1427" s="327"/>
    </row>
    <row r="1428" spans="1:5" hidden="1">
      <c r="A1428" s="67" t="s">
        <v>64</v>
      </c>
      <c r="B1428" s="378" t="s">
        <v>104</v>
      </c>
      <c r="C1428" s="192" t="s">
        <v>105</v>
      </c>
      <c r="D1428" s="326">
        <f>+D1501+D1615</f>
        <v>0</v>
      </c>
      <c r="E1428" s="327"/>
    </row>
    <row r="1429" spans="1:5" hidden="1">
      <c r="A1429" s="67" t="s">
        <v>64</v>
      </c>
      <c r="B1429" s="378" t="s">
        <v>110</v>
      </c>
      <c r="C1429" s="192" t="s">
        <v>111</v>
      </c>
      <c r="D1429" s="326">
        <f>+D1502</f>
        <v>0</v>
      </c>
      <c r="E1429" s="327"/>
    </row>
    <row r="1430" spans="1:5" hidden="1">
      <c r="A1430" s="67" t="s">
        <v>64</v>
      </c>
      <c r="B1430" s="378" t="s">
        <v>114</v>
      </c>
      <c r="C1430" s="192" t="s">
        <v>115</v>
      </c>
      <c r="D1430" s="326">
        <v>0</v>
      </c>
      <c r="E1430" s="327"/>
    </row>
    <row r="1431" spans="1:5" hidden="1">
      <c r="A1431" s="67" t="s">
        <v>64</v>
      </c>
      <c r="B1431" s="378" t="s">
        <v>116</v>
      </c>
      <c r="C1431" s="192" t="s">
        <v>117</v>
      </c>
      <c r="D1431" s="326">
        <f>+D1503+D1616</f>
        <v>0</v>
      </c>
      <c r="E1431" s="327"/>
    </row>
    <row r="1432" spans="1:5" ht="11.4" hidden="1" customHeight="1">
      <c r="B1432" s="378"/>
      <c r="C1432" s="192"/>
      <c r="D1432" s="326"/>
      <c r="E1432" s="327"/>
    </row>
    <row r="1433" spans="1:5" ht="11.4" hidden="1" customHeight="1">
      <c r="B1433" s="378"/>
      <c r="C1433" s="192"/>
      <c r="D1433" s="326"/>
      <c r="E1433" s="327"/>
    </row>
    <row r="1434" spans="1:5" ht="11.4" hidden="1" customHeight="1">
      <c r="A1434" s="349" t="s">
        <v>64</v>
      </c>
      <c r="B1434" s="343">
        <v>2</v>
      </c>
      <c r="C1434" s="344" t="s">
        <v>122</v>
      </c>
      <c r="D1434" s="326"/>
      <c r="E1434" s="350">
        <f>+D1441+D1451+D1446+D1436</f>
        <v>0</v>
      </c>
    </row>
    <row r="1435" spans="1:5" ht="11.4" hidden="1" customHeight="1">
      <c r="A1435" s="349"/>
      <c r="B1435" s="343"/>
      <c r="C1435" s="344"/>
      <c r="D1435" s="326"/>
      <c r="E1435" s="68"/>
    </row>
    <row r="1436" spans="1:5" ht="11.4" hidden="1" customHeight="1">
      <c r="A1436" s="328" t="s">
        <v>64</v>
      </c>
      <c r="B1436" s="329" t="s">
        <v>123</v>
      </c>
      <c r="C1436" s="330" t="s">
        <v>124</v>
      </c>
      <c r="D1436" s="351">
        <f>SUM(D1437:D1439)</f>
        <v>0</v>
      </c>
      <c r="E1436" s="68"/>
    </row>
    <row r="1437" spans="1:5" ht="11.4" hidden="1" customHeight="1">
      <c r="A1437" s="67" t="s">
        <v>64</v>
      </c>
      <c r="B1437" s="378" t="s">
        <v>125</v>
      </c>
      <c r="C1437" s="192" t="s">
        <v>217</v>
      </c>
      <c r="D1437" s="326">
        <f>+D1504</f>
        <v>0</v>
      </c>
      <c r="E1437" s="68"/>
    </row>
    <row r="1438" spans="1:5" ht="11.4" hidden="1" customHeight="1">
      <c r="A1438" s="67" t="s">
        <v>64</v>
      </c>
      <c r="B1438" s="378" t="s">
        <v>129</v>
      </c>
      <c r="C1438" s="192" t="s">
        <v>130</v>
      </c>
      <c r="D1438" s="326">
        <f>+D1505</f>
        <v>0</v>
      </c>
      <c r="E1438" s="68"/>
    </row>
    <row r="1439" spans="1:5" ht="11.4" hidden="1" customHeight="1">
      <c r="A1439" s="67" t="s">
        <v>64</v>
      </c>
      <c r="B1439" s="378" t="s">
        <v>218</v>
      </c>
      <c r="C1439" s="192" t="s">
        <v>219</v>
      </c>
      <c r="D1439" s="326">
        <f>+D1506</f>
        <v>0</v>
      </c>
      <c r="E1439" s="68"/>
    </row>
    <row r="1440" spans="1:5" ht="10.5" hidden="1">
      <c r="A1440" s="349"/>
      <c r="B1440" s="343"/>
      <c r="C1440" s="344"/>
      <c r="D1440" s="326"/>
      <c r="E1440" s="68"/>
    </row>
    <row r="1441" spans="1:5" ht="21" hidden="1">
      <c r="A1441" s="328" t="s">
        <v>64</v>
      </c>
      <c r="B1441" s="329" t="s">
        <v>131</v>
      </c>
      <c r="C1441" s="330" t="s">
        <v>132</v>
      </c>
      <c r="D1441" s="351">
        <f>SUM(D1442:D1444)</f>
        <v>0</v>
      </c>
      <c r="E1441" s="68"/>
    </row>
    <row r="1442" spans="1:5" hidden="1">
      <c r="A1442" s="67" t="s">
        <v>64</v>
      </c>
      <c r="B1442" s="378" t="s">
        <v>133</v>
      </c>
      <c r="C1442" s="192" t="s">
        <v>134</v>
      </c>
      <c r="D1442" s="326">
        <f>+D1578</f>
        <v>0</v>
      </c>
      <c r="E1442" s="68"/>
    </row>
    <row r="1443" spans="1:5" hidden="1">
      <c r="A1443" s="67" t="s">
        <v>64</v>
      </c>
      <c r="B1443" s="378" t="s">
        <v>287</v>
      </c>
      <c r="C1443" s="192" t="s">
        <v>288</v>
      </c>
      <c r="D1443" s="326">
        <f>+D1542</f>
        <v>0</v>
      </c>
      <c r="E1443" s="68"/>
    </row>
    <row r="1444" spans="1:5" hidden="1">
      <c r="A1444" s="67" t="s">
        <v>64</v>
      </c>
      <c r="B1444" s="378" t="s">
        <v>254</v>
      </c>
      <c r="C1444" s="192" t="s">
        <v>255</v>
      </c>
      <c r="D1444" s="326">
        <f>+D1509</f>
        <v>0</v>
      </c>
      <c r="E1444" s="68"/>
    </row>
    <row r="1445" spans="1:5" ht="10.5" hidden="1">
      <c r="A1445" s="328"/>
      <c r="B1445" s="329"/>
      <c r="C1445" s="330"/>
      <c r="D1445" s="326"/>
      <c r="E1445" s="68"/>
    </row>
    <row r="1446" spans="1:5" ht="10.5" hidden="1">
      <c r="A1446" s="328" t="s">
        <v>64</v>
      </c>
      <c r="B1446" s="329" t="s">
        <v>139</v>
      </c>
      <c r="C1446" s="330" t="s">
        <v>140</v>
      </c>
      <c r="D1446" s="351">
        <f>SUM(D1447:D1448)</f>
        <v>0</v>
      </c>
      <c r="E1446" s="68"/>
    </row>
    <row r="1447" spans="1:5" hidden="1">
      <c r="A1447" s="67" t="s">
        <v>64</v>
      </c>
      <c r="B1447" s="378" t="s">
        <v>141</v>
      </c>
      <c r="C1447" s="192" t="s">
        <v>142</v>
      </c>
      <c r="D1447" s="326">
        <f>+D1507</f>
        <v>0</v>
      </c>
      <c r="E1447" s="68"/>
    </row>
    <row r="1448" spans="1:5" hidden="1">
      <c r="A1448" s="67" t="s">
        <v>64</v>
      </c>
      <c r="B1448" s="378" t="s">
        <v>143</v>
      </c>
      <c r="C1448" s="192" t="s">
        <v>144</v>
      </c>
      <c r="D1448" s="326">
        <f>+D1508</f>
        <v>0</v>
      </c>
      <c r="E1448" s="68"/>
    </row>
    <row r="1449" spans="1:5" hidden="1">
      <c r="B1449" s="378"/>
      <c r="C1449" s="192"/>
      <c r="D1449" s="326"/>
      <c r="E1449" s="68"/>
    </row>
    <row r="1450" spans="1:5" ht="10.8" hidden="1" customHeight="1">
      <c r="A1450" s="328"/>
      <c r="B1450" s="329"/>
      <c r="C1450" s="330"/>
      <c r="D1450" s="326"/>
      <c r="E1450" s="68"/>
    </row>
    <row r="1451" spans="1:5" ht="10.5" hidden="1">
      <c r="A1451" s="328" t="s">
        <v>64</v>
      </c>
      <c r="B1451" s="329" t="s">
        <v>145</v>
      </c>
      <c r="C1451" s="330" t="s">
        <v>146</v>
      </c>
      <c r="D1451" s="351">
        <f>SUM(D1452:D1457)</f>
        <v>0</v>
      </c>
      <c r="E1451" s="68"/>
    </row>
    <row r="1452" spans="1:5" hidden="1">
      <c r="A1452" s="67" t="s">
        <v>64</v>
      </c>
      <c r="B1452" s="378" t="s">
        <v>147</v>
      </c>
      <c r="C1452" s="192" t="s">
        <v>148</v>
      </c>
      <c r="D1452" s="326">
        <f>+D1511</f>
        <v>0</v>
      </c>
      <c r="E1452" s="68"/>
    </row>
    <row r="1453" spans="1:5" hidden="1">
      <c r="A1453" s="67" t="s">
        <v>64</v>
      </c>
      <c r="B1453" s="378" t="s">
        <v>369</v>
      </c>
      <c r="C1453" s="192" t="s">
        <v>370</v>
      </c>
      <c r="D1453" s="326">
        <f>+D1512</f>
        <v>0</v>
      </c>
      <c r="E1453" s="68"/>
    </row>
    <row r="1454" spans="1:5" hidden="1">
      <c r="A1454" s="67" t="s">
        <v>64</v>
      </c>
      <c r="B1454" s="378" t="s">
        <v>149</v>
      </c>
      <c r="C1454" s="192" t="s">
        <v>150</v>
      </c>
      <c r="D1454" s="326">
        <f>+D1579+D1513+D1557</f>
        <v>0</v>
      </c>
      <c r="E1454" s="69"/>
    </row>
    <row r="1455" spans="1:5" hidden="1">
      <c r="A1455" s="67" t="s">
        <v>64</v>
      </c>
      <c r="B1455" s="378" t="s">
        <v>151</v>
      </c>
      <c r="C1455" s="192" t="s">
        <v>152</v>
      </c>
      <c r="D1455" s="326">
        <f>+D1514</f>
        <v>0</v>
      </c>
      <c r="E1455" s="68"/>
    </row>
    <row r="1456" spans="1:5" hidden="1">
      <c r="A1456" s="67" t="s">
        <v>64</v>
      </c>
      <c r="B1456" s="378" t="s">
        <v>155</v>
      </c>
      <c r="C1456" s="192" t="s">
        <v>156</v>
      </c>
      <c r="D1456" s="326">
        <f>+D1515</f>
        <v>0</v>
      </c>
      <c r="E1456" s="68"/>
    </row>
    <row r="1457" spans="1:5" hidden="1">
      <c r="A1457" s="67" t="s">
        <v>64</v>
      </c>
      <c r="B1457" s="378" t="s">
        <v>291</v>
      </c>
      <c r="C1457" s="192" t="s">
        <v>292</v>
      </c>
      <c r="D1457" s="326">
        <f>+D1516</f>
        <v>0</v>
      </c>
      <c r="E1457" s="68"/>
    </row>
    <row r="1458" spans="1:5" ht="11.4" hidden="1" customHeight="1">
      <c r="A1458" s="328"/>
      <c r="B1458" s="329"/>
      <c r="C1458" s="330"/>
      <c r="D1458" s="326"/>
      <c r="E1458" s="68"/>
    </row>
    <row r="1459" spans="1:5" hidden="1">
      <c r="B1459" s="378"/>
      <c r="C1459" s="192"/>
      <c r="D1459" s="326"/>
      <c r="E1459" s="68"/>
    </row>
    <row r="1460" spans="1:5" ht="10.5" hidden="1">
      <c r="A1460" s="349">
        <v>2</v>
      </c>
      <c r="B1460" s="343">
        <v>5</v>
      </c>
      <c r="C1460" s="344" t="s">
        <v>157</v>
      </c>
      <c r="D1460" s="350"/>
      <c r="E1460" s="350">
        <f>+D1462+D1467</f>
        <v>0</v>
      </c>
    </row>
    <row r="1461" spans="1:5" ht="10.5" hidden="1">
      <c r="A1461" s="328"/>
      <c r="B1461" s="329"/>
      <c r="C1461" s="330"/>
      <c r="D1461" s="326"/>
      <c r="E1461" s="68"/>
    </row>
    <row r="1462" spans="1:5" ht="10.5" hidden="1">
      <c r="A1462" s="328" t="s">
        <v>158</v>
      </c>
      <c r="B1462" s="329" t="s">
        <v>159</v>
      </c>
      <c r="C1462" s="330" t="s">
        <v>160</v>
      </c>
      <c r="D1462" s="351">
        <f>SUM(D1463:D1465)</f>
        <v>0</v>
      </c>
      <c r="E1462" s="327"/>
    </row>
    <row r="1463" spans="1:5" hidden="1">
      <c r="A1463" s="333" t="s">
        <v>158</v>
      </c>
      <c r="B1463" s="305" t="s">
        <v>221</v>
      </c>
      <c r="C1463" s="334" t="s">
        <v>222</v>
      </c>
      <c r="D1463" s="326">
        <f>+D1517+D1543</f>
        <v>0</v>
      </c>
      <c r="E1463" s="327"/>
    </row>
    <row r="1464" spans="1:5" hidden="1">
      <c r="A1464" s="333" t="s">
        <v>158</v>
      </c>
      <c r="B1464" s="305" t="s">
        <v>167</v>
      </c>
      <c r="C1464" s="334" t="s">
        <v>168</v>
      </c>
      <c r="D1464" s="326">
        <f>+D1518+D1622</f>
        <v>0</v>
      </c>
      <c r="E1464" s="327"/>
    </row>
    <row r="1465" spans="1:5" hidden="1">
      <c r="A1465" s="333" t="s">
        <v>158</v>
      </c>
      <c r="B1465" s="305" t="s">
        <v>169</v>
      </c>
      <c r="C1465" s="334" t="s">
        <v>170</v>
      </c>
      <c r="D1465" s="326">
        <f>+D1519+D1544</f>
        <v>0</v>
      </c>
      <c r="E1465" s="327"/>
    </row>
    <row r="1466" spans="1:5" hidden="1">
      <c r="A1466" s="333"/>
      <c r="C1466" s="334"/>
      <c r="D1466" s="326"/>
      <c r="E1466" s="327"/>
    </row>
    <row r="1467" spans="1:5" ht="10.5" hidden="1">
      <c r="A1467" s="328"/>
      <c r="B1467" s="329" t="s">
        <v>171</v>
      </c>
      <c r="C1467" s="330" t="s">
        <v>172</v>
      </c>
      <c r="D1467" s="351">
        <f>+D1469+D1468</f>
        <v>0</v>
      </c>
      <c r="E1467" s="327"/>
    </row>
    <row r="1468" spans="1:5" hidden="1">
      <c r="A1468" s="333" t="s">
        <v>173</v>
      </c>
      <c r="B1468" s="305" t="s">
        <v>174</v>
      </c>
      <c r="C1468" s="334" t="s">
        <v>175</v>
      </c>
      <c r="D1468" s="326">
        <f>+D1520</f>
        <v>0</v>
      </c>
      <c r="E1468" s="327"/>
    </row>
    <row r="1469" spans="1:5" hidden="1">
      <c r="A1469" s="333" t="s">
        <v>181</v>
      </c>
      <c r="B1469" s="305" t="s">
        <v>182</v>
      </c>
      <c r="C1469" s="334" t="s">
        <v>183</v>
      </c>
      <c r="D1469" s="326">
        <f>+D1580</f>
        <v>0</v>
      </c>
      <c r="E1469" s="327"/>
    </row>
    <row r="1470" spans="1:5" hidden="1">
      <c r="A1470" s="333"/>
      <c r="C1470" s="334"/>
      <c r="D1470" s="326"/>
      <c r="E1470" s="327"/>
    </row>
    <row r="1471" spans="1:5" ht="10.5" hidden="1">
      <c r="A1471" s="328"/>
      <c r="B1471" s="329"/>
      <c r="C1471" s="330"/>
      <c r="D1471" s="326"/>
      <c r="E1471" s="327"/>
    </row>
    <row r="1472" spans="1:5" ht="10.5" hidden="1">
      <c r="A1472" s="343" t="s">
        <v>348</v>
      </c>
      <c r="B1472" s="343">
        <v>6</v>
      </c>
      <c r="C1472" s="344" t="s">
        <v>185</v>
      </c>
      <c r="D1472" s="350"/>
      <c r="E1472" s="350">
        <f>+D1474</f>
        <v>0</v>
      </c>
    </row>
    <row r="1473" spans="1:5" ht="10.5" hidden="1">
      <c r="A1473" s="343"/>
      <c r="B1473" s="343"/>
      <c r="C1473" s="344"/>
      <c r="D1473" s="350"/>
      <c r="E1473" s="68"/>
    </row>
    <row r="1474" spans="1:5" ht="21" hidden="1">
      <c r="A1474" s="329" t="s">
        <v>374</v>
      </c>
      <c r="B1474" s="329" t="s">
        <v>375</v>
      </c>
      <c r="C1474" s="330" t="s">
        <v>596</v>
      </c>
      <c r="D1474" s="351">
        <f>+D1475</f>
        <v>0</v>
      </c>
      <c r="E1474" s="350"/>
    </row>
    <row r="1475" spans="1:5" hidden="1">
      <c r="A1475" s="348" t="s">
        <v>374</v>
      </c>
      <c r="B1475" s="305" t="s">
        <v>377</v>
      </c>
      <c r="C1475" s="68" t="s">
        <v>378</v>
      </c>
      <c r="D1475" s="69">
        <f>+D1476</f>
        <v>0</v>
      </c>
      <c r="E1475" s="445"/>
    </row>
    <row r="1476" spans="1:5" ht="11.4" hidden="1">
      <c r="A1476" s="68"/>
      <c r="B1476" s="450" t="s">
        <v>379</v>
      </c>
      <c r="C1476" s="449" t="s">
        <v>380</v>
      </c>
      <c r="D1476" s="69">
        <f>+D1522</f>
        <v>0</v>
      </c>
      <c r="E1476" s="445"/>
    </row>
    <row r="1477" spans="1:5" ht="11.4" hidden="1">
      <c r="A1477" s="68"/>
      <c r="B1477" s="450"/>
      <c r="C1477" s="449"/>
      <c r="D1477" s="69"/>
      <c r="E1477" s="445"/>
    </row>
    <row r="1478" spans="1:5" ht="10.5" hidden="1">
      <c r="A1478" s="328"/>
      <c r="B1478" s="329"/>
      <c r="C1478" s="330"/>
      <c r="D1478" s="326"/>
      <c r="E1478" s="445"/>
    </row>
    <row r="1479" spans="1:5" ht="10.5" hidden="1">
      <c r="A1479" s="328"/>
      <c r="B1479" s="329"/>
      <c r="C1479" s="310" t="s">
        <v>597</v>
      </c>
      <c r="D1479" s="326"/>
      <c r="E1479" s="448">
        <f>SUM(E1371:E1478)</f>
        <v>0</v>
      </c>
    </row>
    <row r="1480" spans="1:5" ht="10.5" hidden="1">
      <c r="B1480" s="309"/>
      <c r="E1480" s="68"/>
    </row>
    <row r="1481" spans="1:5" hidden="1">
      <c r="B1481" s="348"/>
      <c r="C1481" s="68"/>
      <c r="D1481" s="68"/>
      <c r="E1481" s="68"/>
    </row>
    <row r="1482" spans="1:5" ht="10.5" hidden="1">
      <c r="B1482" s="314"/>
      <c r="C1482" s="379" t="s">
        <v>382</v>
      </c>
      <c r="D1482" s="366" t="s">
        <v>383</v>
      </c>
      <c r="E1482" s="350"/>
    </row>
    <row r="1483" spans="1:5" ht="10.5" hidden="1">
      <c r="B1483" s="380"/>
      <c r="C1483" s="381"/>
      <c r="D1483" s="382"/>
      <c r="E1483" s="350"/>
    </row>
    <row r="1484" spans="1:5" ht="10.5" hidden="1">
      <c r="B1484" s="383" t="s">
        <v>29</v>
      </c>
      <c r="C1484" s="316" t="s">
        <v>30</v>
      </c>
      <c r="D1484" s="384"/>
      <c r="E1484" s="350"/>
    </row>
    <row r="1485" spans="1:5" ht="10.5" hidden="1">
      <c r="B1485" s="383" t="s">
        <v>31</v>
      </c>
      <c r="C1485" s="316" t="s">
        <v>32</v>
      </c>
      <c r="D1485" s="384">
        <v>0</v>
      </c>
      <c r="E1485" s="350"/>
    </row>
    <row r="1486" spans="1:5" ht="10.5" hidden="1">
      <c r="B1486" s="383" t="s">
        <v>37</v>
      </c>
      <c r="C1486" s="316" t="s">
        <v>38</v>
      </c>
      <c r="D1486" s="384">
        <v>0</v>
      </c>
      <c r="E1486" s="350"/>
    </row>
    <row r="1487" spans="1:5" ht="10.5" hidden="1">
      <c r="B1487" s="385" t="s">
        <v>43</v>
      </c>
      <c r="C1487" s="303" t="s">
        <v>44</v>
      </c>
      <c r="D1487" s="388"/>
      <c r="E1487" s="350"/>
    </row>
    <row r="1488" spans="1:5" ht="10.5" hidden="1">
      <c r="B1488" s="383" t="s">
        <v>227</v>
      </c>
      <c r="C1488" s="306" t="s">
        <v>228</v>
      </c>
      <c r="D1488" s="388">
        <v>0</v>
      </c>
      <c r="E1488" s="350"/>
    </row>
    <row r="1489" spans="2:5" ht="10.5" hidden="1">
      <c r="B1489" s="385" t="s">
        <v>45</v>
      </c>
      <c r="C1489" s="303" t="s">
        <v>46</v>
      </c>
      <c r="D1489" s="391"/>
      <c r="E1489" s="350"/>
    </row>
    <row r="1490" spans="2:5" ht="10.5" hidden="1">
      <c r="B1490" s="383" t="s">
        <v>47</v>
      </c>
      <c r="C1490" s="316" t="s">
        <v>48</v>
      </c>
      <c r="D1490" s="391">
        <v>0</v>
      </c>
      <c r="E1490" s="350"/>
    </row>
    <row r="1491" spans="2:5" ht="10.5" hidden="1">
      <c r="B1491" s="385" t="s">
        <v>342</v>
      </c>
      <c r="C1491" s="303" t="s">
        <v>343</v>
      </c>
      <c r="D1491" s="391">
        <v>0</v>
      </c>
      <c r="E1491" s="350"/>
    </row>
    <row r="1492" spans="2:5" ht="20.399999999999999" hidden="1">
      <c r="B1492" s="385" t="s">
        <v>52</v>
      </c>
      <c r="C1492" s="303" t="s">
        <v>386</v>
      </c>
      <c r="D1492" s="430">
        <f>+(D1485+D1487+D1488+D1490+D1491+D1486+D1484)*9.25%</f>
        <v>0</v>
      </c>
      <c r="E1492" s="350"/>
    </row>
    <row r="1493" spans="2:5" ht="20.399999999999999" hidden="1">
      <c r="B1493" s="385" t="s">
        <v>54</v>
      </c>
      <c r="C1493" s="303" t="s">
        <v>55</v>
      </c>
      <c r="D1493" s="430">
        <f>+(D1485+D1487+D1488+D1490+D1491+D1486+D1484)*0.5%</f>
        <v>0</v>
      </c>
      <c r="E1493" s="350"/>
    </row>
    <row r="1494" spans="2:5" ht="20.399999999999999" hidden="1">
      <c r="B1494" s="385" t="s">
        <v>58</v>
      </c>
      <c r="C1494" s="303" t="s">
        <v>59</v>
      </c>
      <c r="D1494" s="430">
        <f>+(D1485+D1487+D1488+D1490+D1491+D1486+D1484)*5.42%</f>
        <v>0</v>
      </c>
      <c r="E1494" s="350"/>
    </row>
    <row r="1495" spans="2:5" ht="20.399999999999999" hidden="1">
      <c r="B1495" s="385" t="s">
        <v>60</v>
      </c>
      <c r="C1495" s="303" t="s">
        <v>61</v>
      </c>
      <c r="D1495" s="412">
        <f>+(D1485+D1487+D1488+D1490+D1491+D1486+D1484)*3%</f>
        <v>0</v>
      </c>
      <c r="E1495" s="350"/>
    </row>
    <row r="1496" spans="2:5" ht="10.5" hidden="1">
      <c r="B1496" s="385" t="s">
        <v>62</v>
      </c>
      <c r="C1496" s="303" t="s">
        <v>63</v>
      </c>
      <c r="D1496" s="431">
        <f>+(D1485+D1487+D1488+D1490+D1491+D1486+D1484)*1.5%</f>
        <v>0</v>
      </c>
      <c r="E1496" s="350"/>
    </row>
    <row r="1497" spans="2:5" ht="10.5" hidden="1">
      <c r="B1497" s="385" t="s">
        <v>70</v>
      </c>
      <c r="C1497" s="303" t="s">
        <v>71</v>
      </c>
      <c r="D1497" s="430">
        <v>0</v>
      </c>
      <c r="E1497" s="350"/>
    </row>
    <row r="1498" spans="2:5" ht="10.5" hidden="1">
      <c r="B1498" s="385" t="s">
        <v>79</v>
      </c>
      <c r="C1498" s="303" t="s">
        <v>80</v>
      </c>
      <c r="D1498" s="412">
        <v>0</v>
      </c>
      <c r="E1498" s="350"/>
    </row>
    <row r="1499" spans="2:5" ht="10.5" hidden="1">
      <c r="B1499" s="385" t="s">
        <v>97</v>
      </c>
      <c r="C1499" s="303" t="s">
        <v>98</v>
      </c>
      <c r="D1499" s="412">
        <v>0</v>
      </c>
      <c r="E1499" s="350"/>
    </row>
    <row r="1500" spans="2:5" ht="10.5" hidden="1">
      <c r="B1500" s="385" t="s">
        <v>283</v>
      </c>
      <c r="C1500" s="303" t="s">
        <v>284</v>
      </c>
      <c r="D1500" s="412">
        <v>0</v>
      </c>
      <c r="E1500" s="350"/>
    </row>
    <row r="1501" spans="2:5" ht="10.5" hidden="1">
      <c r="B1501" s="385" t="s">
        <v>104</v>
      </c>
      <c r="C1501" s="303" t="s">
        <v>105</v>
      </c>
      <c r="D1501" s="412">
        <v>0</v>
      </c>
      <c r="E1501" s="350"/>
    </row>
    <row r="1502" spans="2:5" ht="10.5" hidden="1">
      <c r="B1502" s="385" t="s">
        <v>110</v>
      </c>
      <c r="C1502" s="303" t="s">
        <v>111</v>
      </c>
      <c r="D1502" s="412">
        <v>0</v>
      </c>
      <c r="E1502" s="350"/>
    </row>
    <row r="1503" spans="2:5" ht="10.5" hidden="1">
      <c r="B1503" s="385" t="s">
        <v>116</v>
      </c>
      <c r="C1503" s="303" t="s">
        <v>117</v>
      </c>
      <c r="D1503" s="412">
        <v>0</v>
      </c>
      <c r="E1503" s="350"/>
    </row>
    <row r="1504" spans="2:5" ht="10.5" hidden="1">
      <c r="B1504" s="385" t="s">
        <v>125</v>
      </c>
      <c r="C1504" s="303" t="s">
        <v>126</v>
      </c>
      <c r="D1504" s="412">
        <v>0</v>
      </c>
      <c r="E1504" s="350"/>
    </row>
    <row r="1505" spans="2:5" ht="10.5" hidden="1">
      <c r="B1505" s="385" t="s">
        <v>129</v>
      </c>
      <c r="C1505" s="303" t="s">
        <v>130</v>
      </c>
      <c r="D1505" s="412">
        <v>0</v>
      </c>
      <c r="E1505" s="350"/>
    </row>
    <row r="1506" spans="2:5" ht="10.5" hidden="1">
      <c r="B1506" s="385" t="s">
        <v>218</v>
      </c>
      <c r="C1506" s="303" t="s">
        <v>598</v>
      </c>
      <c r="D1506" s="412">
        <v>0</v>
      </c>
      <c r="E1506" s="350"/>
    </row>
    <row r="1507" spans="2:5" ht="10.5" hidden="1">
      <c r="B1507" s="385" t="s">
        <v>141</v>
      </c>
      <c r="C1507" s="303" t="s">
        <v>599</v>
      </c>
      <c r="D1507" s="412">
        <v>0</v>
      </c>
      <c r="E1507" s="350"/>
    </row>
    <row r="1508" spans="2:5" ht="10.5" hidden="1">
      <c r="B1508" s="385" t="s">
        <v>143</v>
      </c>
      <c r="C1508" s="303" t="s">
        <v>600</v>
      </c>
      <c r="D1508" s="412">
        <v>0</v>
      </c>
      <c r="E1508" s="350"/>
    </row>
    <row r="1509" spans="2:5" ht="10.5" hidden="1">
      <c r="B1509" s="385" t="s">
        <v>254</v>
      </c>
      <c r="C1509" s="303" t="s">
        <v>255</v>
      </c>
      <c r="D1509" s="412">
        <v>0</v>
      </c>
      <c r="E1509" s="350"/>
    </row>
    <row r="1510" spans="2:5" ht="10.5" hidden="1">
      <c r="B1510" s="385" t="s">
        <v>240</v>
      </c>
      <c r="C1510" s="303" t="s">
        <v>241</v>
      </c>
      <c r="D1510" s="412">
        <v>0</v>
      </c>
      <c r="E1510" s="350"/>
    </row>
    <row r="1511" spans="2:5" ht="10.5" hidden="1">
      <c r="B1511" s="385" t="s">
        <v>147</v>
      </c>
      <c r="C1511" s="303" t="s">
        <v>148</v>
      </c>
      <c r="D1511" s="412">
        <v>0</v>
      </c>
      <c r="E1511" s="350"/>
    </row>
    <row r="1512" spans="2:5" ht="10.5" hidden="1">
      <c r="B1512" s="389" t="s">
        <v>369</v>
      </c>
      <c r="C1512" s="451" t="s">
        <v>370</v>
      </c>
      <c r="D1512" s="430">
        <v>0</v>
      </c>
      <c r="E1512" s="350"/>
    </row>
    <row r="1513" spans="2:5" ht="10.5" hidden="1">
      <c r="B1513" s="389" t="s">
        <v>149</v>
      </c>
      <c r="C1513" s="451" t="s">
        <v>150</v>
      </c>
      <c r="D1513" s="430">
        <v>0</v>
      </c>
      <c r="E1513" s="350"/>
    </row>
    <row r="1514" spans="2:5" ht="10.5" hidden="1">
      <c r="B1514" s="389" t="s">
        <v>151</v>
      </c>
      <c r="C1514" s="451" t="s">
        <v>152</v>
      </c>
      <c r="D1514" s="430">
        <v>0</v>
      </c>
      <c r="E1514" s="350"/>
    </row>
    <row r="1515" spans="2:5" ht="10.5" hidden="1">
      <c r="B1515" s="389" t="s">
        <v>155</v>
      </c>
      <c r="C1515" s="451" t="s">
        <v>156</v>
      </c>
      <c r="D1515" s="430">
        <v>0</v>
      </c>
      <c r="E1515" s="350"/>
    </row>
    <row r="1516" spans="2:5" ht="10.5" hidden="1">
      <c r="B1516" s="389" t="s">
        <v>291</v>
      </c>
      <c r="C1516" s="451" t="s">
        <v>292</v>
      </c>
      <c r="D1516" s="430">
        <v>0</v>
      </c>
      <c r="E1516" s="350"/>
    </row>
    <row r="1517" spans="2:5" ht="10.5" hidden="1">
      <c r="B1517" s="385" t="s">
        <v>221</v>
      </c>
      <c r="C1517" s="303" t="s">
        <v>222</v>
      </c>
      <c r="D1517" s="431">
        <v>0</v>
      </c>
      <c r="E1517" s="350"/>
    </row>
    <row r="1518" spans="2:5" ht="10.5" hidden="1">
      <c r="B1518" s="385" t="s">
        <v>167</v>
      </c>
      <c r="C1518" s="303" t="s">
        <v>168</v>
      </c>
      <c r="D1518" s="412">
        <v>0</v>
      </c>
      <c r="E1518" s="350"/>
    </row>
    <row r="1519" spans="2:5" ht="10.5" hidden="1">
      <c r="B1519" s="385" t="s">
        <v>169</v>
      </c>
      <c r="C1519" s="303" t="s">
        <v>170</v>
      </c>
      <c r="D1519" s="413">
        <v>0</v>
      </c>
      <c r="E1519" s="350"/>
    </row>
    <row r="1520" spans="2:5" ht="10.5" hidden="1">
      <c r="B1520" s="385" t="s">
        <v>174</v>
      </c>
      <c r="C1520" s="303" t="s">
        <v>175</v>
      </c>
      <c r="D1520" s="413">
        <v>0</v>
      </c>
      <c r="E1520" s="350"/>
    </row>
    <row r="1521" spans="2:5" ht="10.5" hidden="1">
      <c r="B1521" s="385" t="s">
        <v>377</v>
      </c>
      <c r="C1521" s="303" t="s">
        <v>378</v>
      </c>
      <c r="D1521" s="412">
        <f>+D1522</f>
        <v>0</v>
      </c>
      <c r="E1521" s="350"/>
    </row>
    <row r="1522" spans="2:5" ht="11.4" hidden="1">
      <c r="B1522" s="452" t="s">
        <v>379</v>
      </c>
      <c r="C1522" s="449" t="s">
        <v>380</v>
      </c>
      <c r="D1522" s="413">
        <v>0</v>
      </c>
      <c r="E1522" s="350"/>
    </row>
    <row r="1523" spans="2:5" ht="10.5" hidden="1">
      <c r="B1523" s="383"/>
      <c r="C1523" s="392" t="s">
        <v>265</v>
      </c>
      <c r="D1523" s="393">
        <f>SUM(D1483:D1521)</f>
        <v>0</v>
      </c>
      <c r="E1523" s="350"/>
    </row>
    <row r="1524" spans="2:5" ht="10.5" hidden="1">
      <c r="B1524" s="394"/>
      <c r="C1524" s="395"/>
      <c r="D1524" s="396"/>
      <c r="E1524" s="350"/>
    </row>
    <row r="1525" spans="2:5" ht="10.5" hidden="1">
      <c r="B1525" s="325"/>
      <c r="C1525" s="316"/>
      <c r="D1525" s="326"/>
      <c r="E1525" s="350"/>
    </row>
    <row r="1526" spans="2:5" ht="10.5" hidden="1">
      <c r="B1526" s="325"/>
      <c r="C1526" s="316"/>
      <c r="D1526" s="326"/>
      <c r="E1526" s="350"/>
    </row>
    <row r="1527" spans="2:5" ht="10.5" hidden="1">
      <c r="B1527" s="314"/>
      <c r="C1527" s="379" t="s">
        <v>384</v>
      </c>
      <c r="D1527" s="366" t="s">
        <v>385</v>
      </c>
      <c r="E1527" s="350"/>
    </row>
    <row r="1528" spans="2:5" ht="10.5" hidden="1">
      <c r="B1528" s="380"/>
      <c r="C1528" s="381"/>
      <c r="D1528" s="382"/>
      <c r="E1528" s="350"/>
    </row>
    <row r="1529" spans="2:5" ht="10.5" hidden="1">
      <c r="B1529" s="383" t="s">
        <v>31</v>
      </c>
      <c r="C1529" s="316" t="s">
        <v>32</v>
      </c>
      <c r="D1529" s="384"/>
      <c r="E1529" s="350"/>
    </row>
    <row r="1530" spans="2:5" ht="10.5" hidden="1">
      <c r="B1530" s="385" t="s">
        <v>43</v>
      </c>
      <c r="C1530" s="303" t="s">
        <v>44</v>
      </c>
      <c r="D1530" s="388">
        <v>0</v>
      </c>
      <c r="E1530" s="350"/>
    </row>
    <row r="1531" spans="2:5" ht="10.5" hidden="1">
      <c r="B1531" s="383" t="s">
        <v>227</v>
      </c>
      <c r="C1531" s="306" t="s">
        <v>228</v>
      </c>
      <c r="D1531" s="388">
        <v>0</v>
      </c>
      <c r="E1531" s="350"/>
    </row>
    <row r="1532" spans="2:5" ht="10.5" hidden="1">
      <c r="B1532" s="385" t="s">
        <v>45</v>
      </c>
      <c r="C1532" s="303" t="s">
        <v>46</v>
      </c>
      <c r="D1532" s="388">
        <f>(D1534+D1530+D1533)/12</f>
        <v>0</v>
      </c>
      <c r="E1532" s="350"/>
    </row>
    <row r="1533" spans="2:5" ht="10.5" hidden="1">
      <c r="B1533" s="383" t="s">
        <v>47</v>
      </c>
      <c r="C1533" s="316" t="s">
        <v>48</v>
      </c>
      <c r="D1533" s="388">
        <v>0</v>
      </c>
      <c r="E1533" s="350"/>
    </row>
    <row r="1534" spans="2:5" ht="10.5" hidden="1">
      <c r="B1534" s="385" t="s">
        <v>342</v>
      </c>
      <c r="C1534" s="303" t="s">
        <v>343</v>
      </c>
      <c r="D1534" s="388">
        <v>0</v>
      </c>
      <c r="E1534" s="350"/>
    </row>
    <row r="1535" spans="2:5" ht="20.399999999999999" hidden="1">
      <c r="B1535" s="385" t="s">
        <v>52</v>
      </c>
      <c r="C1535" s="303" t="s">
        <v>386</v>
      </c>
      <c r="D1535" s="412">
        <f>(D1529+D1534+D1530+D1533+D1531)*9.25%</f>
        <v>0</v>
      </c>
      <c r="E1535" s="350"/>
    </row>
    <row r="1536" spans="2:5" ht="20.399999999999999" hidden="1">
      <c r="B1536" s="385" t="s">
        <v>54</v>
      </c>
      <c r="C1536" s="303" t="s">
        <v>55</v>
      </c>
      <c r="D1536" s="412">
        <f>(D1529+D1534+D1530+D1533+D1531)*0.5%</f>
        <v>0</v>
      </c>
      <c r="E1536" s="350"/>
    </row>
    <row r="1537" spans="2:5" ht="20.399999999999999" hidden="1">
      <c r="B1537" s="385" t="s">
        <v>58</v>
      </c>
      <c r="C1537" s="303" t="s">
        <v>59</v>
      </c>
      <c r="D1537" s="412">
        <f>(D1529+D1534+D1530+D1533+D1531)*5.42%</f>
        <v>0</v>
      </c>
      <c r="E1537" s="350"/>
    </row>
    <row r="1538" spans="2:5" ht="20.399999999999999" hidden="1">
      <c r="B1538" s="385" t="s">
        <v>60</v>
      </c>
      <c r="C1538" s="303" t="s">
        <v>61</v>
      </c>
      <c r="D1538" s="412">
        <f>(D1529+D1534+D1531+D1533+D1530)*3%</f>
        <v>0</v>
      </c>
      <c r="E1538" s="350"/>
    </row>
    <row r="1539" spans="2:5" ht="10.5" hidden="1">
      <c r="B1539" s="385" t="s">
        <v>62</v>
      </c>
      <c r="C1539" s="303" t="s">
        <v>63</v>
      </c>
      <c r="D1539" s="413">
        <f>(D1529+D1534+D1530+D1533+D1531)*1.5%</f>
        <v>0</v>
      </c>
      <c r="E1539" s="350"/>
    </row>
    <row r="1540" spans="2:5" ht="10.5" hidden="1">
      <c r="B1540" s="385" t="s">
        <v>358</v>
      </c>
      <c r="C1540" s="303" t="s">
        <v>359</v>
      </c>
      <c r="D1540" s="412">
        <v>0</v>
      </c>
      <c r="E1540" s="350"/>
    </row>
    <row r="1541" spans="2:5" ht="10.5" hidden="1">
      <c r="B1541" s="385" t="s">
        <v>95</v>
      </c>
      <c r="C1541" s="303" t="s">
        <v>96</v>
      </c>
      <c r="D1541" s="413">
        <v>0</v>
      </c>
      <c r="E1541" s="350"/>
    </row>
    <row r="1542" spans="2:5" ht="10.5" hidden="1">
      <c r="B1542" s="385" t="s">
        <v>287</v>
      </c>
      <c r="C1542" s="303" t="s">
        <v>288</v>
      </c>
      <c r="D1542" s="413">
        <v>0</v>
      </c>
      <c r="E1542" s="350"/>
    </row>
    <row r="1543" spans="2:5" ht="10.5" hidden="1">
      <c r="B1543" s="385" t="s">
        <v>221</v>
      </c>
      <c r="C1543" s="303" t="s">
        <v>222</v>
      </c>
      <c r="D1543" s="412">
        <v>0</v>
      </c>
      <c r="E1543" s="350"/>
    </row>
    <row r="1544" spans="2:5" ht="10.5" hidden="1">
      <c r="B1544" s="385" t="s">
        <v>169</v>
      </c>
      <c r="C1544" s="303" t="s">
        <v>170</v>
      </c>
      <c r="D1544" s="413">
        <v>0</v>
      </c>
      <c r="E1544" s="350"/>
    </row>
    <row r="1545" spans="2:5" ht="10.5" hidden="1">
      <c r="B1545" s="383"/>
      <c r="C1545" s="392" t="s">
        <v>265</v>
      </c>
      <c r="D1545" s="393">
        <f>SUM(D1528:D1544)</f>
        <v>0</v>
      </c>
      <c r="E1545" s="350"/>
    </row>
    <row r="1546" spans="2:5" ht="12.3" hidden="1" customHeight="1">
      <c r="B1546" s="394"/>
      <c r="C1546" s="395"/>
      <c r="D1546" s="396"/>
      <c r="E1546" s="350"/>
    </row>
    <row r="1547" spans="2:5" ht="12.3" hidden="1" customHeight="1">
      <c r="B1547" s="325"/>
      <c r="C1547" s="316"/>
      <c r="D1547" s="326"/>
      <c r="E1547" s="350"/>
    </row>
    <row r="1548" spans="2:5" ht="10.5" hidden="1">
      <c r="B1548" s="325"/>
      <c r="C1548" s="316"/>
      <c r="D1548" s="326"/>
      <c r="E1548" s="350"/>
    </row>
    <row r="1549" spans="2:5" ht="10.5" hidden="1">
      <c r="B1549" s="348"/>
      <c r="C1549" s="379" t="s">
        <v>387</v>
      </c>
      <c r="D1549" s="453" t="s">
        <v>388</v>
      </c>
      <c r="E1549" s="350"/>
    </row>
    <row r="1550" spans="2:5" ht="10.5" hidden="1">
      <c r="B1550" s="423"/>
      <c r="C1550" s="454"/>
      <c r="D1550" s="424"/>
      <c r="E1550" s="350"/>
    </row>
    <row r="1551" spans="2:5" ht="10.5" hidden="1">
      <c r="B1551" s="425" t="s">
        <v>70</v>
      </c>
      <c r="C1551" s="449" t="s">
        <v>71</v>
      </c>
      <c r="D1551" s="412">
        <v>0</v>
      </c>
      <c r="E1551" s="350"/>
    </row>
    <row r="1552" spans="2:5" ht="10.5" hidden="1">
      <c r="B1552" s="425" t="s">
        <v>97</v>
      </c>
      <c r="C1552" s="449" t="s">
        <v>98</v>
      </c>
      <c r="D1552" s="412"/>
      <c r="E1552" s="350"/>
    </row>
    <row r="1553" spans="2:5" ht="10.5" hidden="1">
      <c r="B1553" s="425" t="s">
        <v>283</v>
      </c>
      <c r="C1553" s="449" t="s">
        <v>284</v>
      </c>
      <c r="D1553" s="412">
        <v>0</v>
      </c>
      <c r="E1553" s="350"/>
    </row>
    <row r="1554" spans="2:5" ht="10.5" hidden="1">
      <c r="B1554" s="425" t="s">
        <v>285</v>
      </c>
      <c r="C1554" s="449" t="s">
        <v>286</v>
      </c>
      <c r="D1554" s="412"/>
      <c r="E1554" s="350"/>
    </row>
    <row r="1555" spans="2:5" ht="10.5" hidden="1">
      <c r="B1555" s="425" t="s">
        <v>141</v>
      </c>
      <c r="C1555" s="449" t="s">
        <v>142</v>
      </c>
      <c r="D1555" s="412">
        <v>0</v>
      </c>
      <c r="E1555" s="350"/>
    </row>
    <row r="1556" spans="2:5" ht="10.5" hidden="1">
      <c r="B1556" s="425" t="s">
        <v>369</v>
      </c>
      <c r="C1556" s="449" t="s">
        <v>370</v>
      </c>
      <c r="D1556" s="412">
        <v>0</v>
      </c>
      <c r="E1556" s="350"/>
    </row>
    <row r="1557" spans="2:5" ht="10.5" hidden="1">
      <c r="B1557" s="425" t="s">
        <v>149</v>
      </c>
      <c r="C1557" s="449" t="s">
        <v>150</v>
      </c>
      <c r="D1557" s="413">
        <v>0</v>
      </c>
      <c r="E1557" s="350"/>
    </row>
    <row r="1558" spans="2:5" ht="10.5" hidden="1">
      <c r="B1558" s="425"/>
      <c r="C1558" s="309" t="s">
        <v>389</v>
      </c>
      <c r="D1558" s="393">
        <f>SUM(D1551:D1557)</f>
        <v>0</v>
      </c>
      <c r="E1558" s="350"/>
    </row>
    <row r="1559" spans="2:5" ht="10.5" hidden="1">
      <c r="B1559" s="428"/>
      <c r="C1559" s="95"/>
      <c r="D1559" s="429"/>
      <c r="E1559" s="350"/>
    </row>
    <row r="1560" spans="2:5" ht="10.5" hidden="1">
      <c r="B1560" s="325"/>
      <c r="C1560" s="316"/>
      <c r="D1560" s="326"/>
      <c r="E1560" s="350"/>
    </row>
    <row r="1561" spans="2:5" ht="10.5" hidden="1">
      <c r="B1561" s="325"/>
      <c r="C1561" s="316"/>
      <c r="D1561" s="326"/>
      <c r="E1561" s="350"/>
    </row>
    <row r="1562" spans="2:5" ht="10.5" hidden="1">
      <c r="B1562" s="405"/>
      <c r="C1562" s="406" t="s">
        <v>390</v>
      </c>
      <c r="D1562" s="366" t="s">
        <v>391</v>
      </c>
    </row>
    <row r="1563" spans="2:5" ht="10.5" hidden="1">
      <c r="B1563" s="407"/>
      <c r="C1563" s="408"/>
      <c r="D1563" s="409"/>
    </row>
    <row r="1564" spans="2:5" hidden="1">
      <c r="B1564" s="385" t="s">
        <v>29</v>
      </c>
      <c r="C1564" s="303" t="s">
        <v>30</v>
      </c>
      <c r="D1564" s="410"/>
    </row>
    <row r="1565" spans="2:5" hidden="1">
      <c r="B1565" s="385" t="s">
        <v>31</v>
      </c>
      <c r="C1565" s="303" t="s">
        <v>32</v>
      </c>
      <c r="D1565" s="410">
        <v>0</v>
      </c>
    </row>
    <row r="1566" spans="2:5" hidden="1">
      <c r="B1566" s="385" t="s">
        <v>43</v>
      </c>
      <c r="C1566" s="303" t="s">
        <v>44</v>
      </c>
      <c r="D1566" s="410">
        <v>0</v>
      </c>
    </row>
    <row r="1567" spans="2:5" hidden="1">
      <c r="B1567" s="383" t="s">
        <v>227</v>
      </c>
      <c r="C1567" s="306" t="s">
        <v>228</v>
      </c>
      <c r="D1567" s="410">
        <v>0</v>
      </c>
    </row>
    <row r="1568" spans="2:5" hidden="1">
      <c r="B1568" s="385" t="s">
        <v>45</v>
      </c>
      <c r="C1568" s="303" t="s">
        <v>46</v>
      </c>
      <c r="D1568" s="410">
        <f>(+D1564+D1565+D1570+D1566+D1569+D1567)/12</f>
        <v>0</v>
      </c>
    </row>
    <row r="1569" spans="2:5" hidden="1">
      <c r="B1569" s="383" t="s">
        <v>47</v>
      </c>
      <c r="C1569" s="316" t="s">
        <v>48</v>
      </c>
      <c r="D1569" s="410">
        <v>0</v>
      </c>
    </row>
    <row r="1570" spans="2:5" hidden="1">
      <c r="B1570" s="385" t="s">
        <v>342</v>
      </c>
      <c r="C1570" s="303" t="s">
        <v>343</v>
      </c>
      <c r="D1570" s="410">
        <v>0</v>
      </c>
    </row>
    <row r="1571" spans="2:5" ht="20.399999999999999" hidden="1">
      <c r="B1571" s="385" t="s">
        <v>52</v>
      </c>
      <c r="C1571" s="303" t="s">
        <v>386</v>
      </c>
      <c r="D1571" s="410">
        <f>(+D1564+D1565+D1570+D1566+D1569+D1567)*9.25%</f>
        <v>0</v>
      </c>
    </row>
    <row r="1572" spans="2:5" ht="20.399999999999999" hidden="1">
      <c r="B1572" s="385" t="s">
        <v>54</v>
      </c>
      <c r="C1572" s="303" t="s">
        <v>55</v>
      </c>
      <c r="D1572" s="410">
        <f>(+D1564+D1565+D1570+D1566+D1569+D1567)*0.5%</f>
        <v>0</v>
      </c>
    </row>
    <row r="1573" spans="2:5" ht="20.399999999999999" hidden="1">
      <c r="B1573" s="385" t="s">
        <v>58</v>
      </c>
      <c r="C1573" s="303" t="s">
        <v>59</v>
      </c>
      <c r="D1573" s="410">
        <f>(+D1564+D1565+D1570+D1566+D1569+D1567)*5.42%</f>
        <v>0</v>
      </c>
    </row>
    <row r="1574" spans="2:5" ht="20.399999999999999" hidden="1">
      <c r="B1574" s="385" t="s">
        <v>60</v>
      </c>
      <c r="C1574" s="303" t="s">
        <v>61</v>
      </c>
      <c r="D1574" s="410">
        <f>(+D1564+D1565+D1570+D1566+D1569+D1567)*3%</f>
        <v>0</v>
      </c>
    </row>
    <row r="1575" spans="2:5" hidden="1">
      <c r="B1575" s="385" t="s">
        <v>62</v>
      </c>
      <c r="C1575" s="303" t="s">
        <v>63</v>
      </c>
      <c r="D1575" s="439">
        <f>(+D1564+D1565+D1570+D1566+D1569+D1567)*1.5%</f>
        <v>0</v>
      </c>
    </row>
    <row r="1576" spans="2:5" hidden="1">
      <c r="B1576" s="385" t="s">
        <v>207</v>
      </c>
      <c r="C1576" s="303" t="s">
        <v>216</v>
      </c>
      <c r="D1576" s="439">
        <v>0</v>
      </c>
    </row>
    <row r="1577" spans="2:5" hidden="1">
      <c r="B1577" s="455" t="s">
        <v>97</v>
      </c>
      <c r="C1577" s="337" t="s">
        <v>98</v>
      </c>
      <c r="D1577" s="439">
        <v>0</v>
      </c>
    </row>
    <row r="1578" spans="2:5" hidden="1">
      <c r="B1578" s="455" t="s">
        <v>133</v>
      </c>
      <c r="C1578" s="337" t="s">
        <v>134</v>
      </c>
      <c r="D1578" s="410">
        <v>0</v>
      </c>
    </row>
    <row r="1579" spans="2:5" hidden="1">
      <c r="B1579" s="455" t="s">
        <v>149</v>
      </c>
      <c r="C1579" s="337" t="s">
        <v>150</v>
      </c>
      <c r="D1579" s="410">
        <v>0</v>
      </c>
    </row>
    <row r="1580" spans="2:5" hidden="1">
      <c r="B1580" s="455" t="s">
        <v>182</v>
      </c>
      <c r="C1580" s="337" t="s">
        <v>183</v>
      </c>
      <c r="D1580" s="413">
        <v>0</v>
      </c>
    </row>
    <row r="1581" spans="2:5" ht="10.5" hidden="1">
      <c r="B1581" s="414"/>
      <c r="C1581" s="309" t="s">
        <v>265</v>
      </c>
      <c r="D1581" s="415">
        <f>SUM(D1563:D1580)</f>
        <v>0</v>
      </c>
    </row>
    <row r="1582" spans="2:5" ht="11.4" hidden="1">
      <c r="B1582" s="416"/>
      <c r="C1582" s="417"/>
      <c r="D1582" s="418"/>
      <c r="E1582" s="363"/>
    </row>
    <row r="1583" spans="2:5" ht="10.5" hidden="1">
      <c r="B1583" s="325"/>
      <c r="C1583" s="316"/>
      <c r="D1583" s="326"/>
      <c r="E1583" s="350"/>
    </row>
    <row r="1584" spans="2:5" ht="11.4" hidden="1">
      <c r="B1584" s="325"/>
      <c r="C1584" s="316"/>
      <c r="D1584" s="326"/>
      <c r="E1584" s="363"/>
    </row>
    <row r="1585" spans="2:5" ht="11.4" hidden="1">
      <c r="B1585" s="314"/>
      <c r="C1585" s="379" t="s">
        <v>601</v>
      </c>
      <c r="D1585" s="366" t="s">
        <v>602</v>
      </c>
      <c r="E1585" s="363"/>
    </row>
    <row r="1586" spans="2:5" ht="11.4" hidden="1">
      <c r="B1586" s="380"/>
      <c r="C1586" s="381"/>
      <c r="D1586" s="382"/>
      <c r="E1586" s="363"/>
    </row>
    <row r="1587" spans="2:5" ht="11.4" hidden="1">
      <c r="B1587" s="385" t="s">
        <v>43</v>
      </c>
      <c r="C1587" s="303" t="s">
        <v>44</v>
      </c>
      <c r="D1587" s="410">
        <v>0</v>
      </c>
      <c r="E1587" s="363"/>
    </row>
    <row r="1588" spans="2:5" ht="11.4" hidden="1">
      <c r="B1588" s="383" t="s">
        <v>227</v>
      </c>
      <c r="C1588" s="306" t="s">
        <v>228</v>
      </c>
      <c r="D1588" s="410">
        <v>0</v>
      </c>
      <c r="E1588" s="363"/>
    </row>
    <row r="1589" spans="2:5" ht="11.4" hidden="1">
      <c r="B1589" s="385" t="s">
        <v>45</v>
      </c>
      <c r="C1589" s="303" t="s">
        <v>46</v>
      </c>
      <c r="D1589" s="410">
        <f>(D1591+D1587+D1590)/12</f>
        <v>0</v>
      </c>
      <c r="E1589" s="363"/>
    </row>
    <row r="1590" spans="2:5" ht="11.4" hidden="1">
      <c r="B1590" s="383" t="s">
        <v>47</v>
      </c>
      <c r="C1590" s="316" t="s">
        <v>48</v>
      </c>
      <c r="D1590" s="410">
        <v>0</v>
      </c>
      <c r="E1590" s="363"/>
    </row>
    <row r="1591" spans="2:5" ht="11.4" hidden="1">
      <c r="B1591" s="385" t="s">
        <v>342</v>
      </c>
      <c r="C1591" s="303" t="s">
        <v>343</v>
      </c>
      <c r="D1591" s="410">
        <v>0</v>
      </c>
      <c r="E1591" s="363"/>
    </row>
    <row r="1592" spans="2:5" ht="20.399999999999999" hidden="1">
      <c r="B1592" s="385" t="s">
        <v>52</v>
      </c>
      <c r="C1592" s="303" t="s">
        <v>386</v>
      </c>
      <c r="D1592" s="410">
        <f>(D1591+D1587+D1590+D1588)*9.25%</f>
        <v>0</v>
      </c>
      <c r="E1592" s="363"/>
    </row>
    <row r="1593" spans="2:5" ht="20.399999999999999" hidden="1">
      <c r="B1593" s="385" t="s">
        <v>54</v>
      </c>
      <c r="C1593" s="303" t="s">
        <v>55</v>
      </c>
      <c r="D1593" s="410">
        <f>(D1591+D1587+D1590+D1588)*0.5%</f>
        <v>0</v>
      </c>
      <c r="E1593" s="363"/>
    </row>
    <row r="1594" spans="2:5" ht="20.399999999999999" hidden="1">
      <c r="B1594" s="385" t="s">
        <v>58</v>
      </c>
      <c r="C1594" s="303" t="s">
        <v>59</v>
      </c>
      <c r="D1594" s="410">
        <f>(D1591+D1587+D1590+D1588)*5.42%</f>
        <v>0</v>
      </c>
      <c r="E1594" s="363"/>
    </row>
    <row r="1595" spans="2:5" ht="20.399999999999999" hidden="1">
      <c r="B1595" s="385" t="s">
        <v>60</v>
      </c>
      <c r="C1595" s="303" t="s">
        <v>61</v>
      </c>
      <c r="D1595" s="410">
        <f>(D1591+D1588+D1590+D1587)*3%</f>
        <v>0</v>
      </c>
      <c r="E1595" s="363"/>
    </row>
    <row r="1596" spans="2:5" ht="11.4" hidden="1">
      <c r="B1596" s="385" t="s">
        <v>62</v>
      </c>
      <c r="C1596" s="303" t="s">
        <v>63</v>
      </c>
      <c r="D1596" s="410">
        <f>(D1591+D1587+D1590+D1588)*1.5%</f>
        <v>0</v>
      </c>
      <c r="E1596" s="363"/>
    </row>
    <row r="1597" spans="2:5" ht="11.4" hidden="1">
      <c r="B1597" s="385" t="s">
        <v>358</v>
      </c>
      <c r="C1597" s="303" t="s">
        <v>359</v>
      </c>
      <c r="D1597" s="412">
        <v>0</v>
      </c>
      <c r="E1597" s="363"/>
    </row>
    <row r="1598" spans="2:5" ht="11.4" hidden="1">
      <c r="B1598" s="385" t="s">
        <v>76</v>
      </c>
      <c r="C1598" s="303" t="s">
        <v>77</v>
      </c>
      <c r="D1598" s="413">
        <v>0</v>
      </c>
      <c r="E1598" s="363"/>
    </row>
    <row r="1599" spans="2:5" ht="11.4" hidden="1">
      <c r="B1599" s="383"/>
      <c r="C1599" s="392" t="s">
        <v>265</v>
      </c>
      <c r="D1599" s="393">
        <f>SUM(D1586:D1598)</f>
        <v>0</v>
      </c>
      <c r="E1599" s="363"/>
    </row>
    <row r="1600" spans="2:5" ht="11.4" hidden="1">
      <c r="B1600" s="394"/>
      <c r="C1600" s="395"/>
      <c r="D1600" s="396"/>
      <c r="E1600" s="363"/>
    </row>
    <row r="1601" spans="1:5" ht="11.4" hidden="1">
      <c r="A1601" s="68"/>
      <c r="B1601" s="309"/>
      <c r="C1601" s="310"/>
      <c r="D1601" s="350"/>
      <c r="E1601" s="372"/>
    </row>
    <row r="1602" spans="1:5" ht="11.4" hidden="1">
      <c r="A1602" s="68"/>
      <c r="B1602" s="309"/>
      <c r="C1602" s="310"/>
      <c r="D1602" s="350"/>
      <c r="E1602" s="372"/>
    </row>
    <row r="1603" spans="1:5" ht="28.8" hidden="1" customHeight="1">
      <c r="A1603" s="68"/>
      <c r="B1603" s="314"/>
      <c r="C1603" s="456" t="s">
        <v>392</v>
      </c>
      <c r="D1603" s="366" t="s">
        <v>393</v>
      </c>
      <c r="E1603" s="372"/>
    </row>
    <row r="1604" spans="1:5" ht="12.6" hidden="1" customHeight="1">
      <c r="A1604" s="68"/>
      <c r="B1604" s="380"/>
      <c r="C1604" s="381"/>
      <c r="D1604" s="382"/>
      <c r="E1604" s="372"/>
    </row>
    <row r="1605" spans="1:5" ht="12.6" hidden="1" customHeight="1">
      <c r="A1605" s="68"/>
      <c r="B1605" s="383" t="s">
        <v>37</v>
      </c>
      <c r="C1605" s="316" t="s">
        <v>38</v>
      </c>
      <c r="D1605" s="384">
        <v>0</v>
      </c>
      <c r="E1605" s="372"/>
    </row>
    <row r="1606" spans="1:5" ht="12.6" hidden="1" customHeight="1">
      <c r="A1606" s="68"/>
      <c r="B1606" s="383" t="s">
        <v>227</v>
      </c>
      <c r="C1606" s="306" t="s">
        <v>228</v>
      </c>
      <c r="D1606" s="384">
        <v>0</v>
      </c>
      <c r="E1606" s="372"/>
    </row>
    <row r="1607" spans="1:5" ht="11.4" hidden="1">
      <c r="A1607" s="68"/>
      <c r="B1607" s="385" t="s">
        <v>45</v>
      </c>
      <c r="C1607" s="303" t="s">
        <v>46</v>
      </c>
      <c r="D1607" s="384">
        <f>(D1609+D1605+D1608)/12</f>
        <v>0</v>
      </c>
      <c r="E1607" s="372"/>
    </row>
    <row r="1608" spans="1:5" ht="11.4" hidden="1">
      <c r="A1608" s="68"/>
      <c r="B1608" s="383" t="s">
        <v>47</v>
      </c>
      <c r="C1608" s="316" t="s">
        <v>48</v>
      </c>
      <c r="D1608" s="384">
        <v>0</v>
      </c>
      <c r="E1608" s="372"/>
    </row>
    <row r="1609" spans="1:5" ht="11.4" hidden="1">
      <c r="A1609" s="68"/>
      <c r="B1609" s="385" t="s">
        <v>342</v>
      </c>
      <c r="C1609" s="303" t="s">
        <v>343</v>
      </c>
      <c r="D1609" s="384">
        <v>0</v>
      </c>
      <c r="E1609" s="372"/>
    </row>
    <row r="1610" spans="1:5" ht="20.399999999999999" hidden="1">
      <c r="A1610" s="68"/>
      <c r="B1610" s="385" t="s">
        <v>52</v>
      </c>
      <c r="C1610" s="303" t="s">
        <v>386</v>
      </c>
      <c r="D1610" s="384">
        <f>(D1609+D1605+D1608+D1606)*9.25%</f>
        <v>0</v>
      </c>
      <c r="E1610" s="372"/>
    </row>
    <row r="1611" spans="1:5" ht="20.399999999999999" hidden="1">
      <c r="A1611" s="68"/>
      <c r="B1611" s="385" t="s">
        <v>54</v>
      </c>
      <c r="C1611" s="303" t="s">
        <v>55</v>
      </c>
      <c r="D1611" s="384">
        <f>(D1609+D1605+D1608+D1606)*0.5%</f>
        <v>0</v>
      </c>
      <c r="E1611" s="372"/>
    </row>
    <row r="1612" spans="1:5" ht="20.399999999999999" hidden="1">
      <c r="A1612" s="68"/>
      <c r="B1612" s="385" t="s">
        <v>58</v>
      </c>
      <c r="C1612" s="303" t="s">
        <v>59</v>
      </c>
      <c r="D1612" s="384">
        <f>(D1609+D1605+D1608+D1606)*5.42%</f>
        <v>0</v>
      </c>
      <c r="E1612" s="372"/>
    </row>
    <row r="1613" spans="1:5" ht="20.399999999999999" hidden="1">
      <c r="A1613" s="68"/>
      <c r="B1613" s="385" t="s">
        <v>60</v>
      </c>
      <c r="C1613" s="303" t="s">
        <v>61</v>
      </c>
      <c r="D1613" s="384">
        <f>(D1609+D1606+D1608+D1605)*3%</f>
        <v>0</v>
      </c>
      <c r="E1613" s="372"/>
    </row>
    <row r="1614" spans="1:5" ht="11.4" hidden="1">
      <c r="A1614" s="68"/>
      <c r="B1614" s="385" t="s">
        <v>62</v>
      </c>
      <c r="C1614" s="303" t="s">
        <v>63</v>
      </c>
      <c r="D1614" s="384">
        <f>(D1609+D1605+D1608+D1606)*1.5%</f>
        <v>0</v>
      </c>
      <c r="E1614" s="372"/>
    </row>
    <row r="1615" spans="1:5" ht="11.4" hidden="1">
      <c r="A1615" s="68"/>
      <c r="B1615" s="385" t="s">
        <v>104</v>
      </c>
      <c r="C1615" s="303" t="s">
        <v>105</v>
      </c>
      <c r="D1615" s="384">
        <v>0</v>
      </c>
      <c r="E1615" s="372"/>
    </row>
    <row r="1616" spans="1:5" ht="11.4" hidden="1">
      <c r="A1616" s="68"/>
      <c r="B1616" s="385" t="s">
        <v>116</v>
      </c>
      <c r="C1616" s="303" t="s">
        <v>117</v>
      </c>
      <c r="D1616" s="384">
        <v>0</v>
      </c>
      <c r="E1616" s="372"/>
    </row>
    <row r="1617" spans="1:5" ht="11.4" hidden="1">
      <c r="A1617" s="68"/>
      <c r="B1617" s="385" t="s">
        <v>76</v>
      </c>
      <c r="C1617" s="303" t="s">
        <v>603</v>
      </c>
      <c r="D1617" s="384">
        <v>0</v>
      </c>
      <c r="E1617" s="372"/>
    </row>
    <row r="1618" spans="1:5" ht="11.4" hidden="1">
      <c r="A1618" s="68"/>
      <c r="B1618" s="385" t="s">
        <v>360</v>
      </c>
      <c r="C1618" s="303" t="s">
        <v>361</v>
      </c>
      <c r="D1618" s="384">
        <v>0</v>
      </c>
      <c r="E1618" s="372"/>
    </row>
    <row r="1619" spans="1:5" ht="11.4" hidden="1">
      <c r="A1619" s="68"/>
      <c r="B1619" s="385" t="s">
        <v>365</v>
      </c>
      <c r="C1619" s="303" t="s">
        <v>366</v>
      </c>
      <c r="D1619" s="412">
        <v>0</v>
      </c>
      <c r="E1619" s="372"/>
    </row>
    <row r="1620" spans="1:5" ht="11.4" hidden="1">
      <c r="A1620" s="68"/>
      <c r="B1620" s="385" t="s">
        <v>369</v>
      </c>
      <c r="C1620" s="303" t="s">
        <v>370</v>
      </c>
      <c r="D1620" s="412">
        <v>0</v>
      </c>
      <c r="E1620" s="372"/>
    </row>
    <row r="1621" spans="1:5" ht="11.4" hidden="1">
      <c r="A1621" s="68"/>
      <c r="B1621" s="385" t="s">
        <v>153</v>
      </c>
      <c r="C1621" s="303" t="s">
        <v>154</v>
      </c>
      <c r="D1621" s="412">
        <v>0</v>
      </c>
      <c r="E1621" s="372"/>
    </row>
    <row r="1622" spans="1:5" ht="11.4" hidden="1">
      <c r="A1622" s="68"/>
      <c r="B1622" s="385" t="s">
        <v>167</v>
      </c>
      <c r="C1622" s="303" t="s">
        <v>168</v>
      </c>
      <c r="D1622" s="413">
        <v>0</v>
      </c>
      <c r="E1622" s="372"/>
    </row>
    <row r="1623" spans="1:5" ht="11.4" hidden="1">
      <c r="B1623" s="383"/>
      <c r="C1623" s="392" t="s">
        <v>265</v>
      </c>
      <c r="D1623" s="393">
        <f>SUM(D1605:D1622)</f>
        <v>0</v>
      </c>
      <c r="E1623" s="372"/>
    </row>
    <row r="1624" spans="1:5" ht="11.4" hidden="1">
      <c r="B1624" s="394"/>
      <c r="C1624" s="395"/>
      <c r="D1624" s="396"/>
      <c r="E1624" s="372"/>
    </row>
    <row r="1625" spans="1:5" ht="11.4" hidden="1">
      <c r="B1625" s="325"/>
      <c r="C1625" s="316"/>
      <c r="D1625" s="326"/>
      <c r="E1625" s="372"/>
    </row>
    <row r="1626" spans="1:5" ht="11.4" hidden="1">
      <c r="B1626" s="325"/>
      <c r="C1626" s="316"/>
      <c r="D1626" s="326"/>
      <c r="E1626" s="372"/>
    </row>
    <row r="1627" spans="1:5" ht="11.4" hidden="1">
      <c r="B1627" s="325"/>
      <c r="C1627" s="316"/>
      <c r="D1627" s="326"/>
      <c r="E1627" s="372"/>
    </row>
    <row r="1628" spans="1:5" ht="11.4" hidden="1">
      <c r="B1628" s="325"/>
      <c r="C1628" s="316"/>
      <c r="D1628" s="326"/>
      <c r="E1628" s="372"/>
    </row>
    <row r="1629" spans="1:5" ht="11.4" hidden="1">
      <c r="B1629" s="325"/>
      <c r="C1629" s="316"/>
      <c r="D1629" s="326"/>
      <c r="E1629" s="372"/>
    </row>
    <row r="1630" spans="1:5" ht="10.5">
      <c r="A1630" s="349"/>
      <c r="B1630" s="365" t="s">
        <v>604</v>
      </c>
      <c r="C1630" s="68"/>
      <c r="E1630" s="366" t="s">
        <v>397</v>
      </c>
    </row>
    <row r="1631" spans="1:5" ht="10.5">
      <c r="A1631" s="349"/>
      <c r="C1631" s="367"/>
      <c r="E1631" s="68"/>
    </row>
    <row r="1632" spans="1:5" ht="13.2" customHeight="1">
      <c r="A1632" s="313" t="s">
        <v>23</v>
      </c>
      <c r="B1632" s="314" t="s">
        <v>24</v>
      </c>
      <c r="C1632" s="315" t="s">
        <v>25</v>
      </c>
      <c r="E1632" s="317">
        <f>+D1637+D1644+D1648+D1634</f>
        <v>1792046.6666666667</v>
      </c>
    </row>
    <row r="1633" spans="1:5" ht="10.5">
      <c r="B1633" s="314"/>
      <c r="C1633" s="318"/>
      <c r="E1633" s="68"/>
    </row>
    <row r="1634" spans="1:5" ht="10.5" hidden="1">
      <c r="A1634" s="319" t="s">
        <v>26</v>
      </c>
      <c r="B1634" s="320" t="s">
        <v>35</v>
      </c>
      <c r="C1634" s="321" t="s">
        <v>36</v>
      </c>
      <c r="D1634" s="322">
        <f>+D1635</f>
        <v>0</v>
      </c>
      <c r="E1634" s="317"/>
    </row>
    <row r="1635" spans="1:5" ht="10.5" hidden="1">
      <c r="A1635" s="324" t="s">
        <v>26</v>
      </c>
      <c r="B1635" s="325" t="s">
        <v>37</v>
      </c>
      <c r="C1635" s="316" t="s">
        <v>38</v>
      </c>
      <c r="D1635" s="326">
        <v>0</v>
      </c>
      <c r="E1635" s="317"/>
    </row>
    <row r="1636" spans="1:5" ht="10.5" hidden="1">
      <c r="B1636" s="314"/>
      <c r="C1636" s="318"/>
      <c r="E1636" s="317"/>
    </row>
    <row r="1637" spans="1:5" ht="12" customHeight="1">
      <c r="A1637" s="368" t="s">
        <v>26</v>
      </c>
      <c r="B1637" s="329" t="s">
        <v>41</v>
      </c>
      <c r="C1637" s="330" t="s">
        <v>42</v>
      </c>
      <c r="D1637" s="351">
        <f>SUM(D1638:D1642)</f>
        <v>1516666.6666666667</v>
      </c>
      <c r="E1637" s="317"/>
    </row>
    <row r="1638" spans="1:5" ht="10.5" hidden="1">
      <c r="A1638" s="67" t="s">
        <v>26</v>
      </c>
      <c r="B1638" s="305" t="s">
        <v>43</v>
      </c>
      <c r="C1638" s="306" t="s">
        <v>44</v>
      </c>
      <c r="D1638" s="307">
        <v>0</v>
      </c>
      <c r="E1638" s="317"/>
    </row>
    <row r="1639" spans="1:5" ht="10.5" hidden="1">
      <c r="A1639" s="335" t="s">
        <v>26</v>
      </c>
      <c r="B1639" s="305" t="s">
        <v>227</v>
      </c>
      <c r="C1639" s="306" t="s">
        <v>228</v>
      </c>
      <c r="D1639" s="307">
        <v>0</v>
      </c>
      <c r="E1639" s="317"/>
    </row>
    <row r="1640" spans="1:5" ht="10.5">
      <c r="A1640" s="335" t="s">
        <v>26</v>
      </c>
      <c r="B1640" s="305" t="s">
        <v>45</v>
      </c>
      <c r="C1640" s="306" t="s">
        <v>46</v>
      </c>
      <c r="D1640" s="307">
        <f>+(+D1634+D1639+D1641+D1642+D1638)/12</f>
        <v>116666.66666666667</v>
      </c>
      <c r="E1640" s="317"/>
    </row>
    <row r="1641" spans="1:5" ht="10.5">
      <c r="A1641" s="324" t="s">
        <v>26</v>
      </c>
      <c r="B1641" s="325" t="s">
        <v>47</v>
      </c>
      <c r="C1641" s="316" t="s">
        <v>48</v>
      </c>
      <c r="D1641" s="307">
        <v>1400000</v>
      </c>
      <c r="E1641" s="317"/>
    </row>
    <row r="1642" spans="1:5" ht="10.5" hidden="1">
      <c r="A1642" s="67" t="s">
        <v>26</v>
      </c>
      <c r="B1642" s="305" t="s">
        <v>342</v>
      </c>
      <c r="C1642" s="306" t="s">
        <v>343</v>
      </c>
      <c r="D1642" s="307">
        <v>0</v>
      </c>
      <c r="E1642" s="317"/>
    </row>
    <row r="1643" spans="1:5" ht="10.5">
      <c r="E1643" s="317"/>
    </row>
    <row r="1644" spans="1:5" ht="21">
      <c r="A1644" s="368" t="s">
        <v>49</v>
      </c>
      <c r="B1644" s="329" t="s">
        <v>50</v>
      </c>
      <c r="C1644" s="330" t="s">
        <v>51</v>
      </c>
      <c r="D1644" s="351">
        <f>SUM(D1645:D1646)</f>
        <v>136500</v>
      </c>
      <c r="E1644" s="317"/>
    </row>
    <row r="1645" spans="1:5" ht="20.399999999999999">
      <c r="A1645" s="333" t="s">
        <v>49</v>
      </c>
      <c r="B1645" s="305" t="s">
        <v>52</v>
      </c>
      <c r="C1645" s="334" t="s">
        <v>262</v>
      </c>
      <c r="D1645" s="307">
        <f>+(+D1634+D1639+D1641+D1642+D1638)*9.25%</f>
        <v>129500</v>
      </c>
      <c r="E1645" s="317"/>
    </row>
    <row r="1646" spans="1:5" ht="20.399999999999999">
      <c r="A1646" s="333" t="s">
        <v>49</v>
      </c>
      <c r="B1646" s="305" t="s">
        <v>54</v>
      </c>
      <c r="C1646" s="334" t="s">
        <v>55</v>
      </c>
      <c r="D1646" s="307">
        <f>+(+D1634+D1639+D1641+D1642+D1638)*0.5%</f>
        <v>7000</v>
      </c>
      <c r="E1646" s="317"/>
    </row>
    <row r="1647" spans="1:5" ht="10.5">
      <c r="E1647" s="317"/>
    </row>
    <row r="1648" spans="1:5" ht="21">
      <c r="A1648" s="368" t="s">
        <v>49</v>
      </c>
      <c r="B1648" s="329" t="s">
        <v>56</v>
      </c>
      <c r="C1648" s="330" t="s">
        <v>57</v>
      </c>
      <c r="D1648" s="351">
        <f>SUM(D1649:D1652)</f>
        <v>138880</v>
      </c>
      <c r="E1648" s="317"/>
    </row>
    <row r="1649" spans="1:5" ht="20.399999999999999">
      <c r="A1649" s="333" t="s">
        <v>49</v>
      </c>
      <c r="B1649" s="305" t="s">
        <v>58</v>
      </c>
      <c r="C1649" s="334" t="s">
        <v>59</v>
      </c>
      <c r="D1649" s="307">
        <f>+(+D1634+D1639+D1641+D1642+D1638)*5.42%</f>
        <v>75880</v>
      </c>
      <c r="E1649" s="317"/>
    </row>
    <row r="1650" spans="1:5" ht="20.399999999999999">
      <c r="A1650" s="333" t="s">
        <v>49</v>
      </c>
      <c r="B1650" s="305" t="s">
        <v>60</v>
      </c>
      <c r="C1650" s="334" t="s">
        <v>263</v>
      </c>
      <c r="D1650" s="307">
        <f>+(+D1634+D1639+D1641+D1642+D1638)*3%</f>
        <v>42000</v>
      </c>
      <c r="E1650" s="317"/>
    </row>
    <row r="1651" spans="1:5" ht="10.5">
      <c r="A1651" s="333" t="s">
        <v>49</v>
      </c>
      <c r="B1651" s="305" t="s">
        <v>62</v>
      </c>
      <c r="C1651" s="306" t="s">
        <v>63</v>
      </c>
      <c r="D1651" s="307">
        <f>+(+D1634+D1639+D1641+D1642+D1638)*1.5%</f>
        <v>21000</v>
      </c>
      <c r="E1651" s="317"/>
    </row>
    <row r="1652" spans="1:5" ht="10.8" customHeight="1">
      <c r="A1652" s="349"/>
      <c r="C1652" s="367"/>
      <c r="E1652" s="317"/>
    </row>
    <row r="1653" spans="1:5" ht="10.5">
      <c r="A1653" s="349"/>
      <c r="C1653" s="367"/>
      <c r="E1653" s="317"/>
    </row>
    <row r="1654" spans="1:5" ht="10.5" hidden="1">
      <c r="A1654" s="313" t="s">
        <v>64</v>
      </c>
      <c r="B1654" s="314" t="s">
        <v>205</v>
      </c>
      <c r="C1654" s="315" t="s">
        <v>65</v>
      </c>
      <c r="D1654" s="316"/>
      <c r="E1654" s="317">
        <f>+D1656</f>
        <v>0</v>
      </c>
    </row>
    <row r="1655" spans="1:5" ht="10.5" hidden="1">
      <c r="B1655" s="314"/>
      <c r="C1655" s="318"/>
      <c r="D1655" s="317"/>
      <c r="E1655" s="317"/>
    </row>
    <row r="1656" spans="1:5" ht="10.5" hidden="1">
      <c r="A1656" s="319" t="s">
        <v>64</v>
      </c>
      <c r="B1656" s="329" t="s">
        <v>89</v>
      </c>
      <c r="C1656" s="330" t="s">
        <v>90</v>
      </c>
      <c r="D1656" s="351">
        <f>+D1657+D1658</f>
        <v>0</v>
      </c>
      <c r="E1656" s="326"/>
    </row>
    <row r="1657" spans="1:5" hidden="1">
      <c r="A1657" s="67" t="s">
        <v>64</v>
      </c>
      <c r="B1657" s="305" t="s">
        <v>207</v>
      </c>
      <c r="C1657" s="306" t="s">
        <v>216</v>
      </c>
      <c r="D1657" s="69">
        <v>0</v>
      </c>
      <c r="E1657" s="326"/>
    </row>
    <row r="1658" spans="1:5" ht="10.5" hidden="1">
      <c r="A1658" s="349" t="s">
        <v>64</v>
      </c>
      <c r="B1658" s="325" t="s">
        <v>97</v>
      </c>
      <c r="C1658" s="316" t="s">
        <v>98</v>
      </c>
      <c r="D1658" s="326">
        <v>0</v>
      </c>
      <c r="E1658" s="326"/>
    </row>
    <row r="1659" spans="1:5" ht="10.5" hidden="1">
      <c r="A1659" s="349"/>
      <c r="B1659" s="325"/>
      <c r="C1659" s="316"/>
      <c r="D1659" s="326"/>
      <c r="E1659" s="326"/>
    </row>
    <row r="1660" spans="1:5" ht="10.5" hidden="1">
      <c r="A1660" s="349"/>
      <c r="B1660" s="336"/>
      <c r="C1660" s="354"/>
      <c r="D1660" s="326"/>
      <c r="E1660" s="68"/>
    </row>
    <row r="1661" spans="1:5" ht="10.5" hidden="1">
      <c r="A1661" s="313">
        <v>2</v>
      </c>
      <c r="B1661" s="314">
        <v>5</v>
      </c>
      <c r="C1661" s="315" t="s">
        <v>157</v>
      </c>
      <c r="D1661" s="326"/>
      <c r="E1661" s="317">
        <f>+D1663</f>
        <v>0</v>
      </c>
    </row>
    <row r="1662" spans="1:5" ht="10.5" hidden="1">
      <c r="B1662" s="314"/>
      <c r="C1662" s="318"/>
      <c r="D1662" s="326"/>
      <c r="E1662" s="68"/>
    </row>
    <row r="1663" spans="1:5" ht="10.5" hidden="1">
      <c r="A1663" s="319" t="s">
        <v>158</v>
      </c>
      <c r="B1663" s="329" t="s">
        <v>159</v>
      </c>
      <c r="C1663" s="330" t="s">
        <v>160</v>
      </c>
      <c r="D1663" s="351">
        <f>+D1665+D1664</f>
        <v>0</v>
      </c>
      <c r="E1663" s="68"/>
    </row>
    <row r="1664" spans="1:5" hidden="1">
      <c r="A1664" s="67" t="s">
        <v>158</v>
      </c>
      <c r="B1664" s="305" t="s">
        <v>221</v>
      </c>
      <c r="C1664" s="306" t="s">
        <v>222</v>
      </c>
      <c r="D1664" s="326">
        <v>0</v>
      </c>
      <c r="E1664" s="68"/>
    </row>
    <row r="1665" spans="1:5" hidden="1">
      <c r="A1665" s="67" t="s">
        <v>158</v>
      </c>
      <c r="B1665" s="305" t="s">
        <v>169</v>
      </c>
      <c r="C1665" s="306" t="s">
        <v>170</v>
      </c>
      <c r="D1665" s="326">
        <v>0</v>
      </c>
      <c r="E1665" s="68"/>
    </row>
    <row r="1666" spans="1:5" ht="10.5">
      <c r="A1666" s="313"/>
      <c r="B1666" s="314"/>
      <c r="C1666" s="315"/>
      <c r="D1666" s="326"/>
      <c r="E1666" s="68"/>
    </row>
    <row r="1667" spans="1:5" ht="10.5">
      <c r="A1667" s="349"/>
      <c r="B1667" s="336"/>
      <c r="C1667" s="354"/>
      <c r="D1667" s="326"/>
      <c r="E1667" s="68"/>
    </row>
    <row r="1668" spans="1:5" ht="11.4">
      <c r="A1668" s="349"/>
      <c r="B1668" s="309"/>
      <c r="C1668" s="310" t="s">
        <v>605</v>
      </c>
      <c r="D1668" s="350"/>
      <c r="E1668" s="372">
        <f>SUM(E1632:E1666)</f>
        <v>1792046.6666666667</v>
      </c>
    </row>
    <row r="1669" spans="1:5" ht="10.5">
      <c r="B1669" s="309"/>
      <c r="E1669" s="68"/>
    </row>
    <row r="1670" spans="1:5" ht="11.4">
      <c r="B1670" s="309"/>
      <c r="E1670" s="363"/>
    </row>
    <row r="1671" spans="1:5" ht="11.4" hidden="1">
      <c r="B1671" s="309"/>
      <c r="E1671" s="363"/>
    </row>
    <row r="1672" spans="1:5" ht="11.4" hidden="1">
      <c r="B1672" s="309"/>
      <c r="E1672" s="363"/>
    </row>
    <row r="1673" spans="1:5" ht="11.4" hidden="1">
      <c r="B1673" s="309"/>
      <c r="E1673" s="363"/>
    </row>
    <row r="1674" spans="1:5" ht="10.5" hidden="1">
      <c r="B1674" s="365" t="s">
        <v>606</v>
      </c>
      <c r="C1674" s="68"/>
      <c r="E1674" s="366" t="s">
        <v>402</v>
      </c>
    </row>
    <row r="1675" spans="1:5" hidden="1">
      <c r="C1675" s="367"/>
      <c r="E1675" s="68"/>
    </row>
    <row r="1676" spans="1:5" ht="10.5" hidden="1">
      <c r="A1676" s="313" t="s">
        <v>23</v>
      </c>
      <c r="B1676" s="314" t="s">
        <v>24</v>
      </c>
      <c r="C1676" s="315" t="s">
        <v>25</v>
      </c>
      <c r="D1676" s="316"/>
      <c r="E1676" s="317">
        <f>+D1678+D1685+D1689</f>
        <v>0</v>
      </c>
    </row>
    <row r="1677" spans="1:5" ht="10.5" hidden="1">
      <c r="B1677" s="314"/>
      <c r="C1677" s="318"/>
      <c r="D1677" s="316"/>
      <c r="E1677" s="68"/>
    </row>
    <row r="1678" spans="1:5" ht="10.5" hidden="1">
      <c r="A1678" s="368" t="s">
        <v>26</v>
      </c>
      <c r="B1678" s="329" t="s">
        <v>41</v>
      </c>
      <c r="C1678" s="330" t="s">
        <v>42</v>
      </c>
      <c r="D1678" s="351">
        <f>SUM(D1679:D1683)</f>
        <v>0</v>
      </c>
      <c r="E1678" s="68"/>
    </row>
    <row r="1679" spans="1:5" ht="10.5" hidden="1">
      <c r="A1679" s="67" t="s">
        <v>26</v>
      </c>
      <c r="B1679" s="305" t="s">
        <v>43</v>
      </c>
      <c r="C1679" s="306" t="s">
        <v>44</v>
      </c>
      <c r="D1679" s="69">
        <v>0</v>
      </c>
      <c r="E1679" s="317"/>
    </row>
    <row r="1680" spans="1:5" ht="10.5" hidden="1">
      <c r="A1680" s="335" t="s">
        <v>26</v>
      </c>
      <c r="B1680" s="305" t="s">
        <v>227</v>
      </c>
      <c r="C1680" s="306" t="s">
        <v>228</v>
      </c>
      <c r="D1680" s="69">
        <v>0</v>
      </c>
      <c r="E1680" s="317"/>
    </row>
    <row r="1681" spans="1:5" ht="10.5" hidden="1">
      <c r="A1681" s="335" t="s">
        <v>26</v>
      </c>
      <c r="B1681" s="305" t="s">
        <v>45</v>
      </c>
      <c r="C1681" s="306" t="s">
        <v>46</v>
      </c>
      <c r="D1681" s="307">
        <f>+(D1680+D1682+D1683+D1679)/12</f>
        <v>0</v>
      </c>
      <c r="E1681" s="317"/>
    </row>
    <row r="1682" spans="1:5" ht="10.5" hidden="1">
      <c r="A1682" s="324" t="s">
        <v>26</v>
      </c>
      <c r="B1682" s="325" t="s">
        <v>47</v>
      </c>
      <c r="C1682" s="316" t="s">
        <v>48</v>
      </c>
      <c r="D1682" s="307">
        <v>0</v>
      </c>
      <c r="E1682" s="317"/>
    </row>
    <row r="1683" spans="1:5" ht="10.5" hidden="1">
      <c r="A1683" s="67" t="s">
        <v>26</v>
      </c>
      <c r="B1683" s="305" t="s">
        <v>342</v>
      </c>
      <c r="C1683" s="306" t="s">
        <v>343</v>
      </c>
      <c r="D1683" s="69">
        <v>0</v>
      </c>
      <c r="E1683" s="317"/>
    </row>
    <row r="1684" spans="1:5" ht="10.5" hidden="1">
      <c r="D1684" s="69"/>
      <c r="E1684" s="317"/>
    </row>
    <row r="1685" spans="1:5" ht="21" hidden="1">
      <c r="A1685" s="368" t="s">
        <v>49</v>
      </c>
      <c r="B1685" s="329" t="s">
        <v>50</v>
      </c>
      <c r="C1685" s="330" t="s">
        <v>51</v>
      </c>
      <c r="D1685" s="351">
        <f>SUM(D1686:D1687)</f>
        <v>0</v>
      </c>
      <c r="E1685" s="317"/>
    </row>
    <row r="1686" spans="1:5" ht="20.399999999999999" hidden="1">
      <c r="A1686" s="333" t="s">
        <v>49</v>
      </c>
      <c r="B1686" s="305" t="s">
        <v>52</v>
      </c>
      <c r="C1686" s="334" t="s">
        <v>262</v>
      </c>
      <c r="D1686" s="69">
        <f>+(D1680+D1682+D1683+D1679)*9.25%</f>
        <v>0</v>
      </c>
      <c r="E1686" s="317"/>
    </row>
    <row r="1687" spans="1:5" ht="20.399999999999999" hidden="1">
      <c r="A1687" s="333" t="s">
        <v>49</v>
      </c>
      <c r="B1687" s="305" t="s">
        <v>54</v>
      </c>
      <c r="C1687" s="334" t="s">
        <v>55</v>
      </c>
      <c r="D1687" s="69">
        <f>+(D1680+D1682+D1683+D1679)*0.5%</f>
        <v>0</v>
      </c>
      <c r="E1687" s="317"/>
    </row>
    <row r="1688" spans="1:5" ht="10.5" hidden="1">
      <c r="D1688" s="69"/>
      <c r="E1688" s="317"/>
    </row>
    <row r="1689" spans="1:5" ht="21" hidden="1">
      <c r="A1689" s="368" t="s">
        <v>49</v>
      </c>
      <c r="B1689" s="329" t="s">
        <v>56</v>
      </c>
      <c r="C1689" s="330" t="s">
        <v>57</v>
      </c>
      <c r="D1689" s="351">
        <f>SUM(D1690:D1692)</f>
        <v>0</v>
      </c>
      <c r="E1689" s="317"/>
    </row>
    <row r="1690" spans="1:5" ht="20.399999999999999" hidden="1">
      <c r="A1690" s="333" t="s">
        <v>49</v>
      </c>
      <c r="B1690" s="305" t="s">
        <v>58</v>
      </c>
      <c r="C1690" s="334" t="s">
        <v>59</v>
      </c>
      <c r="D1690" s="69">
        <f>(D1683+D1679+D1682+D1680)*5.42%</f>
        <v>0</v>
      </c>
      <c r="E1690" s="317"/>
    </row>
    <row r="1691" spans="1:5" ht="20.399999999999999" hidden="1">
      <c r="A1691" s="333" t="s">
        <v>49</v>
      </c>
      <c r="B1691" s="305" t="s">
        <v>60</v>
      </c>
      <c r="C1691" s="334" t="s">
        <v>263</v>
      </c>
      <c r="D1691" s="69">
        <f>(D1683+D1680+D1682+D1679)*3%</f>
        <v>0</v>
      </c>
      <c r="E1691" s="317"/>
    </row>
    <row r="1692" spans="1:5" ht="10.5" hidden="1">
      <c r="A1692" s="333" t="s">
        <v>49</v>
      </c>
      <c r="B1692" s="305" t="s">
        <v>62</v>
      </c>
      <c r="C1692" s="306" t="s">
        <v>63</v>
      </c>
      <c r="D1692" s="69">
        <f>(D1683+D1679+D1682+D1680)*1.5%</f>
        <v>0</v>
      </c>
      <c r="E1692" s="317"/>
    </row>
    <row r="1693" spans="1:5" ht="10.5" hidden="1">
      <c r="A1693" s="333"/>
      <c r="D1693" s="69"/>
      <c r="E1693" s="317"/>
    </row>
    <row r="1694" spans="1:5" ht="10.5" hidden="1">
      <c r="A1694" s="333"/>
      <c r="D1694" s="69"/>
      <c r="E1694" s="317"/>
    </row>
    <row r="1695" spans="1:5" ht="10.5" hidden="1">
      <c r="A1695" s="343" t="s">
        <v>64</v>
      </c>
      <c r="B1695" s="309" t="s">
        <v>205</v>
      </c>
      <c r="C1695" s="441" t="s">
        <v>65</v>
      </c>
      <c r="D1695" s="69"/>
      <c r="E1695" s="317">
        <f>+D1697</f>
        <v>0</v>
      </c>
    </row>
    <row r="1696" spans="1:5" ht="10.5" hidden="1">
      <c r="A1696" s="333"/>
      <c r="D1696" s="69"/>
      <c r="E1696" s="317"/>
    </row>
    <row r="1697" spans="1:5" ht="10.5" hidden="1">
      <c r="A1697" s="329" t="s">
        <v>64</v>
      </c>
      <c r="B1697" s="329">
        <v>1.01</v>
      </c>
      <c r="C1697" s="330" t="s">
        <v>67</v>
      </c>
      <c r="D1697" s="351">
        <f>+D1698</f>
        <v>0</v>
      </c>
      <c r="E1697" s="317"/>
    </row>
    <row r="1698" spans="1:5" ht="10.5" hidden="1">
      <c r="A1698" s="348" t="s">
        <v>64</v>
      </c>
      <c r="B1698" s="348" t="s">
        <v>70</v>
      </c>
      <c r="C1698" s="68" t="s">
        <v>71</v>
      </c>
      <c r="D1698" s="69"/>
      <c r="E1698" s="317"/>
    </row>
    <row r="1699" spans="1:5" ht="10.5" hidden="1">
      <c r="A1699" s="333"/>
      <c r="D1699" s="69"/>
      <c r="E1699" s="317"/>
    </row>
    <row r="1700" spans="1:5" ht="10.5" hidden="1">
      <c r="A1700" s="333"/>
      <c r="D1700" s="69"/>
      <c r="E1700" s="317"/>
    </row>
    <row r="1701" spans="1:5" ht="10.5" hidden="1">
      <c r="A1701" s="343" t="s">
        <v>64</v>
      </c>
      <c r="B1701" s="309" t="s">
        <v>3</v>
      </c>
      <c r="C1701" s="441" t="s">
        <v>607</v>
      </c>
      <c r="D1701" s="350"/>
      <c r="E1701" s="350">
        <f>+D1710+D1706+D1703</f>
        <v>0</v>
      </c>
    </row>
    <row r="1702" spans="1:5" ht="10.5" hidden="1">
      <c r="A1702" s="88"/>
      <c r="B1702" s="309"/>
      <c r="C1702" s="419"/>
      <c r="D1702" s="350"/>
      <c r="E1702" s="68"/>
    </row>
    <row r="1703" spans="1:5" ht="10.5" hidden="1">
      <c r="A1703" s="329" t="s">
        <v>64</v>
      </c>
      <c r="B1703" s="329">
        <v>2.0099999999999998</v>
      </c>
      <c r="C1703" s="330" t="s">
        <v>398</v>
      </c>
      <c r="D1703" s="351">
        <f>SUM(D1704:D1704)</f>
        <v>0</v>
      </c>
      <c r="E1703" s="350"/>
    </row>
    <row r="1704" spans="1:5" ht="10.5" hidden="1">
      <c r="A1704" s="348" t="s">
        <v>64</v>
      </c>
      <c r="B1704" s="348" t="s">
        <v>125</v>
      </c>
      <c r="C1704" s="68" t="s">
        <v>126</v>
      </c>
      <c r="D1704" s="69">
        <v>0</v>
      </c>
      <c r="E1704" s="350"/>
    </row>
    <row r="1705" spans="1:5" ht="10.5" hidden="1">
      <c r="A1705" s="348"/>
      <c r="B1705" s="348"/>
      <c r="C1705" s="68"/>
      <c r="D1705" s="69"/>
      <c r="E1705" s="350"/>
    </row>
    <row r="1706" spans="1:5" ht="10.5" hidden="1">
      <c r="A1706" s="329" t="s">
        <v>64</v>
      </c>
      <c r="B1706" s="329">
        <v>2.04</v>
      </c>
      <c r="C1706" s="330" t="s">
        <v>220</v>
      </c>
      <c r="D1706" s="351">
        <f>SUM(D1707:D1708)</f>
        <v>0</v>
      </c>
      <c r="E1706" s="350"/>
    </row>
    <row r="1707" spans="1:5" ht="10.5" hidden="1">
      <c r="A1707" s="348" t="s">
        <v>64</v>
      </c>
      <c r="B1707" s="348" t="s">
        <v>141</v>
      </c>
      <c r="C1707" s="68" t="s">
        <v>142</v>
      </c>
      <c r="D1707" s="69">
        <v>0</v>
      </c>
      <c r="E1707" s="350"/>
    </row>
    <row r="1708" spans="1:5" ht="10.5" hidden="1">
      <c r="A1708" s="348" t="s">
        <v>64</v>
      </c>
      <c r="B1708" s="348" t="s">
        <v>143</v>
      </c>
      <c r="C1708" s="68" t="s">
        <v>144</v>
      </c>
      <c r="D1708" s="69">
        <v>0</v>
      </c>
      <c r="E1708" s="350"/>
    </row>
    <row r="1709" spans="1:5" ht="10.5" hidden="1">
      <c r="A1709" s="68"/>
      <c r="B1709" s="348"/>
      <c r="C1709" s="68"/>
      <c r="D1709" s="69"/>
      <c r="E1709" s="350"/>
    </row>
    <row r="1710" spans="1:5" ht="10.5" hidden="1">
      <c r="A1710" s="329" t="s">
        <v>64</v>
      </c>
      <c r="B1710" s="329">
        <v>2.99</v>
      </c>
      <c r="C1710" s="330" t="s">
        <v>209</v>
      </c>
      <c r="D1710" s="351">
        <f>SUM(D1711:D1713)</f>
        <v>0</v>
      </c>
      <c r="E1710" s="350"/>
    </row>
    <row r="1711" spans="1:5" ht="10.5" hidden="1">
      <c r="A1711" s="348" t="s">
        <v>64</v>
      </c>
      <c r="B1711" s="348" t="s">
        <v>151</v>
      </c>
      <c r="C1711" s="68" t="s">
        <v>152</v>
      </c>
      <c r="D1711" s="69">
        <v>0</v>
      </c>
      <c r="E1711" s="350"/>
    </row>
    <row r="1712" spans="1:5" ht="10.5" hidden="1">
      <c r="A1712" s="348" t="s">
        <v>64</v>
      </c>
      <c r="B1712" s="348" t="s">
        <v>153</v>
      </c>
      <c r="C1712" s="68" t="s">
        <v>154</v>
      </c>
      <c r="D1712" s="69">
        <v>0</v>
      </c>
      <c r="E1712" s="350"/>
    </row>
    <row r="1713" spans="1:5" hidden="1">
      <c r="A1713" s="348" t="s">
        <v>64</v>
      </c>
      <c r="B1713" s="348" t="s">
        <v>155</v>
      </c>
      <c r="C1713" s="68" t="s">
        <v>156</v>
      </c>
      <c r="D1713" s="69">
        <v>0</v>
      </c>
      <c r="E1713" s="442"/>
    </row>
    <row r="1714" spans="1:5" hidden="1">
      <c r="A1714" s="348"/>
      <c r="B1714" s="457"/>
      <c r="C1714" s="63"/>
      <c r="D1714" s="97"/>
      <c r="E1714" s="69"/>
    </row>
    <row r="1715" spans="1:5" ht="10.5" hidden="1">
      <c r="A1715" s="348"/>
      <c r="D1715" s="69"/>
      <c r="E1715" s="350"/>
    </row>
    <row r="1716" spans="1:5" ht="10.5" hidden="1">
      <c r="A1716" s="343">
        <v>2</v>
      </c>
      <c r="B1716" s="343">
        <v>5</v>
      </c>
      <c r="C1716" s="344" t="s">
        <v>157</v>
      </c>
      <c r="D1716" s="350"/>
      <c r="E1716" s="350">
        <f>+D1718</f>
        <v>0</v>
      </c>
    </row>
    <row r="1717" spans="1:5" hidden="1">
      <c r="A1717" s="68"/>
      <c r="B1717" s="348"/>
      <c r="C1717" s="68"/>
      <c r="D1717" s="69"/>
      <c r="E1717" s="68"/>
    </row>
    <row r="1718" spans="1:5" ht="10.5" hidden="1">
      <c r="A1718" s="329" t="s">
        <v>158</v>
      </c>
      <c r="B1718" s="329">
        <v>5.01</v>
      </c>
      <c r="C1718" s="330" t="s">
        <v>585</v>
      </c>
      <c r="D1718" s="351">
        <f>SUM(D1719:D1720)</f>
        <v>0</v>
      </c>
      <c r="E1718" s="69"/>
    </row>
    <row r="1719" spans="1:5" ht="10.5" hidden="1">
      <c r="A1719" s="305" t="s">
        <v>158</v>
      </c>
      <c r="B1719" s="305" t="s">
        <v>221</v>
      </c>
      <c r="C1719" s="334" t="s">
        <v>222</v>
      </c>
      <c r="D1719" s="69">
        <v>0</v>
      </c>
      <c r="E1719" s="350"/>
    </row>
    <row r="1720" spans="1:5" ht="10.5" hidden="1">
      <c r="A1720" s="348" t="s">
        <v>158</v>
      </c>
      <c r="B1720" s="348" t="s">
        <v>169</v>
      </c>
      <c r="C1720" s="68" t="s">
        <v>170</v>
      </c>
      <c r="D1720" s="69">
        <v>0</v>
      </c>
      <c r="E1720" s="350"/>
    </row>
    <row r="1721" spans="1:5" hidden="1">
      <c r="A1721" s="348"/>
      <c r="B1721" s="348"/>
      <c r="C1721" s="68"/>
      <c r="D1721" s="69"/>
      <c r="E1721" s="458"/>
    </row>
    <row r="1722" spans="1:5" hidden="1">
      <c r="A1722" s="348"/>
      <c r="B1722" s="348"/>
      <c r="C1722" s="68"/>
      <c r="D1722" s="69"/>
      <c r="E1722" s="433"/>
    </row>
    <row r="1723" spans="1:5" ht="11.4" hidden="1">
      <c r="B1723" s="309"/>
      <c r="C1723" s="310" t="s">
        <v>608</v>
      </c>
      <c r="D1723" s="350"/>
      <c r="E1723" s="372">
        <f>SUM(E1676:E1721)</f>
        <v>0</v>
      </c>
    </row>
    <row r="1724" spans="1:5" ht="11.4" hidden="1">
      <c r="B1724" s="309"/>
      <c r="E1724" s="363"/>
    </row>
    <row r="1725" spans="1:5" ht="11.4" hidden="1">
      <c r="B1725" s="309"/>
      <c r="E1725" s="363"/>
    </row>
    <row r="1726" spans="1:5" ht="10.5">
      <c r="B1726" s="309"/>
      <c r="E1726" s="68"/>
    </row>
    <row r="1727" spans="1:5" ht="10.5">
      <c r="B1727" s="459"/>
      <c r="C1727" s="309" t="s">
        <v>406</v>
      </c>
      <c r="E1727" s="350">
        <f>+E189+E266+E343+E386+E481+E613+E710+E927+E1070+E1151+E1196+E1297+E1363+E1479+E1668+E1723</f>
        <v>4992130</v>
      </c>
    </row>
    <row r="1728" spans="1:5">
      <c r="B1728" s="460"/>
      <c r="C1728" s="461"/>
      <c r="D1728" s="462"/>
    </row>
    <row r="1729" spans="1:5">
      <c r="B1729" s="460"/>
      <c r="C1729" s="461"/>
      <c r="D1729" s="462"/>
      <c r="E1729" s="462"/>
    </row>
    <row r="1730" spans="1:5">
      <c r="B1730" s="460"/>
      <c r="C1730" s="461"/>
      <c r="D1730" s="462"/>
      <c r="E1730" s="462"/>
    </row>
    <row r="1731" spans="1:5">
      <c r="B1731" s="460"/>
      <c r="C1731" s="461"/>
      <c r="D1731" s="462"/>
      <c r="E1731" s="462"/>
    </row>
    <row r="1732" spans="1:5">
      <c r="B1732" s="460"/>
      <c r="C1732" s="461"/>
      <c r="D1732" s="462"/>
      <c r="E1732" s="462"/>
    </row>
    <row r="1733" spans="1:5">
      <c r="B1733" s="460"/>
      <c r="C1733" s="461"/>
      <c r="D1733" s="462"/>
      <c r="E1733" s="462"/>
    </row>
    <row r="1734" spans="1:5">
      <c r="B1734" s="460"/>
      <c r="C1734" s="461"/>
      <c r="D1734" s="462"/>
      <c r="E1734" s="462"/>
    </row>
    <row r="1735" spans="1:5">
      <c r="B1735" s="460"/>
      <c r="C1735" s="461"/>
      <c r="D1735" s="462"/>
      <c r="E1735" s="462"/>
    </row>
    <row r="1736" spans="1:5">
      <c r="B1736" s="460"/>
      <c r="C1736" s="461"/>
      <c r="D1736" s="462"/>
      <c r="E1736" s="462"/>
    </row>
    <row r="1737" spans="1:5" ht="12" customHeight="1">
      <c r="B1737" s="460"/>
      <c r="C1737" s="461"/>
      <c r="D1737" s="462"/>
    </row>
    <row r="1738" spans="1:5" ht="11.4">
      <c r="A1738" s="463" t="s">
        <v>407</v>
      </c>
      <c r="B1738" s="311"/>
      <c r="C1738" s="311"/>
    </row>
    <row r="1739" spans="1:5" ht="11.4">
      <c r="A1739" s="311"/>
      <c r="B1739" s="311"/>
      <c r="C1739" s="311"/>
    </row>
    <row r="1740" spans="1:5" ht="10.5">
      <c r="B1740" s="309"/>
    </row>
    <row r="1741" spans="1:5" ht="10.5" hidden="1">
      <c r="A1741" s="349"/>
      <c r="B1741" s="365" t="s">
        <v>408</v>
      </c>
      <c r="C1741" s="419" t="s">
        <v>609</v>
      </c>
      <c r="D1741" s="350"/>
      <c r="E1741" s="350"/>
    </row>
    <row r="1742" spans="1:5" ht="10.5" hidden="1">
      <c r="A1742" s="349"/>
      <c r="B1742" s="365"/>
      <c r="C1742" s="419"/>
      <c r="D1742" s="350"/>
      <c r="E1742" s="350"/>
    </row>
    <row r="1743" spans="1:5" ht="10.5" hidden="1">
      <c r="A1743" s="349"/>
      <c r="B1743" s="365"/>
      <c r="C1743" s="419"/>
      <c r="D1743" s="350"/>
      <c r="E1743" s="350"/>
    </row>
    <row r="1744" spans="1:5" ht="10.5" hidden="1">
      <c r="A1744" s="349"/>
      <c r="B1744" s="310" t="s">
        <v>440</v>
      </c>
      <c r="C1744" s="464" t="s">
        <v>610</v>
      </c>
      <c r="D1744" s="465" t="s">
        <v>611</v>
      </c>
      <c r="E1744" s="453" t="s">
        <v>612</v>
      </c>
    </row>
    <row r="1745" spans="1:5" ht="10.5" hidden="1">
      <c r="B1745" s="309"/>
    </row>
    <row r="1746" spans="1:5" ht="10.5" hidden="1">
      <c r="A1746" s="349" t="s">
        <v>64</v>
      </c>
      <c r="B1746" s="309" t="s">
        <v>205</v>
      </c>
      <c r="C1746" s="441" t="s">
        <v>65</v>
      </c>
      <c r="D1746" s="69"/>
      <c r="E1746" s="350">
        <f>+D1748</f>
        <v>0</v>
      </c>
    </row>
    <row r="1747" spans="1:5" ht="10.5" hidden="1">
      <c r="B1747" s="365"/>
      <c r="C1747" s="365"/>
      <c r="D1747" s="69"/>
      <c r="E1747" s="350"/>
    </row>
    <row r="1748" spans="1:5" ht="10.5" hidden="1">
      <c r="A1748" s="345" t="s">
        <v>64</v>
      </c>
      <c r="B1748" s="466" t="s">
        <v>251</v>
      </c>
      <c r="C1748" s="467" t="s">
        <v>103</v>
      </c>
      <c r="D1748" s="347">
        <f>SUM(D1749:D1750)</f>
        <v>0</v>
      </c>
      <c r="E1748" s="468"/>
    </row>
    <row r="1749" spans="1:5" hidden="1">
      <c r="A1749" s="67" t="s">
        <v>64</v>
      </c>
      <c r="B1749" s="305" t="s">
        <v>104</v>
      </c>
      <c r="C1749" s="303" t="s">
        <v>105</v>
      </c>
      <c r="D1749" s="69">
        <v>0</v>
      </c>
      <c r="E1749" s="69"/>
    </row>
    <row r="1750" spans="1:5" hidden="1">
      <c r="A1750" s="67" t="s">
        <v>64</v>
      </c>
      <c r="B1750" s="305" t="s">
        <v>252</v>
      </c>
      <c r="C1750" s="306" t="s">
        <v>253</v>
      </c>
      <c r="D1750" s="69">
        <v>0</v>
      </c>
      <c r="E1750" s="69"/>
    </row>
    <row r="1751" spans="1:5" ht="10.5" hidden="1">
      <c r="A1751" s="349"/>
      <c r="E1751" s="469"/>
    </row>
    <row r="1752" spans="1:5" ht="10.5" hidden="1">
      <c r="A1752" s="349"/>
      <c r="B1752" s="470"/>
      <c r="C1752" s="365"/>
      <c r="E1752" s="469"/>
    </row>
    <row r="1753" spans="1:5" ht="11.4" hidden="1">
      <c r="A1753" s="349"/>
      <c r="B1753" s="470"/>
      <c r="C1753" s="310" t="s">
        <v>613</v>
      </c>
      <c r="E1753" s="471">
        <f>SUM(E1745:E1752)</f>
        <v>0</v>
      </c>
    </row>
    <row r="1754" spans="1:5" ht="10.5" hidden="1">
      <c r="B1754" s="309"/>
    </row>
    <row r="1755" spans="1:5" ht="10.5" hidden="1">
      <c r="B1755" s="309"/>
    </row>
    <row r="1756" spans="1:5" ht="10.5" hidden="1">
      <c r="B1756" s="309"/>
      <c r="C1756" s="309" t="s">
        <v>419</v>
      </c>
      <c r="E1756" s="317">
        <f>+E1753</f>
        <v>0</v>
      </c>
    </row>
    <row r="1757" spans="1:5" ht="10.5" hidden="1">
      <c r="B1757" s="309"/>
    </row>
    <row r="1758" spans="1:5" ht="10.5" hidden="1">
      <c r="B1758" s="309"/>
    </row>
    <row r="1759" spans="1:5" ht="10.5" hidden="1">
      <c r="B1759" s="309"/>
    </row>
    <row r="1760" spans="1:5" ht="10.5" hidden="1">
      <c r="B1760" s="309"/>
    </row>
    <row r="1761" spans="1:5" ht="10.5" hidden="1">
      <c r="B1761" s="365"/>
    </row>
    <row r="1762" spans="1:5" ht="10.5">
      <c r="B1762" s="365" t="s">
        <v>614</v>
      </c>
      <c r="C1762" s="419" t="s">
        <v>615</v>
      </c>
    </row>
    <row r="1763" spans="1:5" ht="10.5">
      <c r="B1763" s="309"/>
      <c r="C1763" s="318"/>
    </row>
    <row r="1764" spans="1:5" ht="10.5">
      <c r="B1764" s="309"/>
      <c r="C1764" s="318"/>
      <c r="E1764" s="68"/>
    </row>
    <row r="1765" spans="1:5" ht="10.5">
      <c r="B1765" s="309" t="s">
        <v>422</v>
      </c>
      <c r="C1765" s="472" t="s">
        <v>616</v>
      </c>
      <c r="D1765" s="469" t="s">
        <v>617</v>
      </c>
      <c r="E1765" s="366" t="s">
        <v>425</v>
      </c>
    </row>
    <row r="1766" spans="1:5" ht="10.5">
      <c r="B1766" s="309"/>
      <c r="C1766" s="365"/>
      <c r="D1766" s="469"/>
      <c r="E1766" s="68"/>
    </row>
    <row r="1767" spans="1:5" ht="10.5">
      <c r="A1767" s="349" t="s">
        <v>23</v>
      </c>
      <c r="B1767" s="309" t="s">
        <v>24</v>
      </c>
      <c r="C1767" s="419" t="s">
        <v>618</v>
      </c>
      <c r="D1767" s="68"/>
      <c r="E1767" s="350">
        <f>+D1776+D1783+D1787+D1769+D1773</f>
        <v>896023.33333333337</v>
      </c>
    </row>
    <row r="1768" spans="1:5" ht="10.5">
      <c r="A1768" s="349"/>
      <c r="B1768" s="309"/>
      <c r="C1768" s="419"/>
      <c r="D1768" s="350"/>
      <c r="E1768" s="350"/>
    </row>
    <row r="1769" spans="1:5" ht="10.5" hidden="1">
      <c r="A1769" s="368" t="s">
        <v>26</v>
      </c>
      <c r="B1769" s="320" t="s">
        <v>27</v>
      </c>
      <c r="C1769" s="321" t="s">
        <v>28</v>
      </c>
      <c r="D1769" s="322">
        <f>SUM(D1770:D1771)</f>
        <v>0</v>
      </c>
      <c r="E1769" s="350"/>
    </row>
    <row r="1770" spans="1:5" ht="10.5" hidden="1">
      <c r="A1770" s="67" t="s">
        <v>26</v>
      </c>
      <c r="B1770" s="325" t="s">
        <v>29</v>
      </c>
      <c r="C1770" s="316" t="s">
        <v>30</v>
      </c>
      <c r="D1770" s="326">
        <v>0</v>
      </c>
      <c r="E1770" s="350"/>
    </row>
    <row r="1771" spans="1:5" ht="10.5" hidden="1">
      <c r="A1771" s="67" t="s">
        <v>26</v>
      </c>
      <c r="B1771" s="325" t="s">
        <v>33</v>
      </c>
      <c r="C1771" s="316" t="s">
        <v>34</v>
      </c>
      <c r="D1771" s="326">
        <v>0</v>
      </c>
      <c r="E1771" s="350"/>
    </row>
    <row r="1772" spans="1:5" ht="10.5" hidden="1">
      <c r="A1772" s="349"/>
      <c r="B1772" s="309"/>
      <c r="C1772" s="419"/>
      <c r="D1772" s="350"/>
      <c r="E1772" s="350"/>
    </row>
    <row r="1773" spans="1:5" ht="10.5" hidden="1">
      <c r="A1773" s="319" t="s">
        <v>26</v>
      </c>
      <c r="B1773" s="355" t="s">
        <v>35</v>
      </c>
      <c r="C1773" s="356" t="s">
        <v>36</v>
      </c>
      <c r="D1773" s="322">
        <f>+D1774</f>
        <v>0</v>
      </c>
      <c r="E1773" s="350"/>
    </row>
    <row r="1774" spans="1:5" ht="10.5" hidden="1">
      <c r="A1774" s="335" t="s">
        <v>26</v>
      </c>
      <c r="B1774" s="336" t="s">
        <v>37</v>
      </c>
      <c r="C1774" s="316" t="s">
        <v>38</v>
      </c>
      <c r="D1774" s="326">
        <v>0</v>
      </c>
      <c r="E1774" s="350"/>
    </row>
    <row r="1775" spans="1:5" ht="10.5" hidden="1">
      <c r="A1775" s="349"/>
      <c r="B1775" s="309"/>
      <c r="C1775" s="419"/>
      <c r="D1775" s="350"/>
      <c r="E1775" s="350"/>
    </row>
    <row r="1776" spans="1:5" ht="10.5">
      <c r="A1776" s="368" t="s">
        <v>26</v>
      </c>
      <c r="B1776" s="329" t="s">
        <v>41</v>
      </c>
      <c r="C1776" s="340" t="s">
        <v>42</v>
      </c>
      <c r="D1776" s="351">
        <f>SUM(D1777:D1781)</f>
        <v>758333.33333333337</v>
      </c>
      <c r="E1776" s="350"/>
    </row>
    <row r="1777" spans="1:7" ht="10.5" hidden="1">
      <c r="A1777" s="67" t="s">
        <v>26</v>
      </c>
      <c r="B1777" s="305" t="s">
        <v>43</v>
      </c>
      <c r="C1777" s="306" t="s">
        <v>44</v>
      </c>
      <c r="D1777" s="69">
        <v>0</v>
      </c>
      <c r="E1777" s="350"/>
    </row>
    <row r="1778" spans="1:7" hidden="1">
      <c r="A1778" s="67" t="s">
        <v>26</v>
      </c>
      <c r="B1778" s="305" t="s">
        <v>227</v>
      </c>
      <c r="C1778" s="306" t="s">
        <v>228</v>
      </c>
      <c r="D1778" s="69">
        <v>0</v>
      </c>
      <c r="E1778" s="69"/>
    </row>
    <row r="1779" spans="1:7">
      <c r="A1779" s="67" t="s">
        <v>26</v>
      </c>
      <c r="B1779" s="305" t="s">
        <v>45</v>
      </c>
      <c r="C1779" s="306" t="s">
        <v>46</v>
      </c>
      <c r="D1779" s="69">
        <f>+(D1769++D1773+D1777+D1778+D1780+D1781)/12</f>
        <v>58333.333333333336</v>
      </c>
      <c r="E1779" s="69"/>
    </row>
    <row r="1780" spans="1:7">
      <c r="A1780" s="324" t="s">
        <v>26</v>
      </c>
      <c r="B1780" s="325" t="s">
        <v>47</v>
      </c>
      <c r="C1780" s="316" t="s">
        <v>48</v>
      </c>
      <c r="D1780" s="69">
        <v>700000</v>
      </c>
      <c r="E1780" s="69"/>
    </row>
    <row r="1781" spans="1:7" hidden="1">
      <c r="A1781" s="67" t="s">
        <v>26</v>
      </c>
      <c r="B1781" s="305" t="s">
        <v>342</v>
      </c>
      <c r="C1781" s="306" t="s">
        <v>343</v>
      </c>
      <c r="D1781" s="69">
        <v>0</v>
      </c>
      <c r="E1781" s="69"/>
    </row>
    <row r="1782" spans="1:7" s="303" customFormat="1" ht="10.5">
      <c r="A1782" s="349"/>
      <c r="B1782" s="305"/>
      <c r="C1782" s="306"/>
      <c r="D1782" s="69"/>
      <c r="E1782" s="350"/>
      <c r="F1782" s="473"/>
      <c r="G1782" s="473"/>
    </row>
    <row r="1783" spans="1:7" ht="21">
      <c r="A1783" s="345" t="s">
        <v>49</v>
      </c>
      <c r="B1783" s="346" t="s">
        <v>50</v>
      </c>
      <c r="C1783" s="330" t="s">
        <v>403</v>
      </c>
      <c r="D1783" s="347">
        <f>SUM(D1784:D1785)</f>
        <v>68250</v>
      </c>
      <c r="E1783" s="473"/>
    </row>
    <row r="1784" spans="1:7" ht="20.399999999999999">
      <c r="A1784" s="67" t="s">
        <v>49</v>
      </c>
      <c r="B1784" s="305" t="s">
        <v>52</v>
      </c>
      <c r="C1784" s="334" t="s">
        <v>262</v>
      </c>
      <c r="D1784" s="69">
        <f>+(D1769++D1773+D1777+D1778+D1780+D1781)*9.25%</f>
        <v>64750</v>
      </c>
      <c r="E1784" s="69"/>
    </row>
    <row r="1785" spans="1:7" ht="20.399999999999999">
      <c r="A1785" s="67" t="s">
        <v>49</v>
      </c>
      <c r="B1785" s="305" t="s">
        <v>54</v>
      </c>
      <c r="C1785" s="334" t="s">
        <v>55</v>
      </c>
      <c r="D1785" s="69">
        <f>+(D1769++D1773+D1777+D1778+D1780+D1781)*0.5%</f>
        <v>3500</v>
      </c>
      <c r="E1785" s="69"/>
    </row>
    <row r="1786" spans="1:7" s="303" customFormat="1" ht="10.5">
      <c r="A1786" s="349"/>
      <c r="B1786" s="305"/>
      <c r="C1786" s="306"/>
      <c r="D1786" s="69"/>
      <c r="E1786" s="350"/>
      <c r="F1786" s="473"/>
      <c r="G1786" s="473"/>
    </row>
    <row r="1787" spans="1:7" ht="21">
      <c r="A1787" s="345" t="s">
        <v>49</v>
      </c>
      <c r="B1787" s="346" t="s">
        <v>56</v>
      </c>
      <c r="C1787" s="330" t="s">
        <v>57</v>
      </c>
      <c r="D1787" s="347">
        <f>SUM(D1788:D1790)</f>
        <v>69440</v>
      </c>
      <c r="E1787" s="468"/>
    </row>
    <row r="1788" spans="1:7" ht="20.399999999999999">
      <c r="A1788" s="67" t="s">
        <v>49</v>
      </c>
      <c r="B1788" s="305" t="s">
        <v>58</v>
      </c>
      <c r="C1788" s="334" t="s">
        <v>59</v>
      </c>
      <c r="D1788" s="69">
        <f>+(D1769++D1773+D1777+D1778+D1780+D1781)*5.42%</f>
        <v>37940</v>
      </c>
      <c r="E1788" s="69"/>
    </row>
    <row r="1789" spans="1:7" ht="20.399999999999999">
      <c r="A1789" s="67" t="s">
        <v>49</v>
      </c>
      <c r="B1789" s="305" t="s">
        <v>60</v>
      </c>
      <c r="C1789" s="334" t="s">
        <v>404</v>
      </c>
      <c r="D1789" s="69">
        <f>+(D1769++D1773+D1777+D1778+D1780+D1781)*3%</f>
        <v>21000</v>
      </c>
      <c r="E1789" s="69"/>
    </row>
    <row r="1790" spans="1:7">
      <c r="A1790" s="67" t="s">
        <v>49</v>
      </c>
      <c r="B1790" s="305" t="s">
        <v>62</v>
      </c>
      <c r="C1790" s="306" t="s">
        <v>63</v>
      </c>
      <c r="D1790" s="69">
        <f>+(D1769++D1773+D1777+D1778+D1780+D1781)*1.5%</f>
        <v>10500</v>
      </c>
      <c r="E1790" s="366"/>
    </row>
    <row r="1791" spans="1:7" ht="10.5" hidden="1">
      <c r="B1791" s="309"/>
      <c r="C1791" s="365"/>
      <c r="D1791" s="469"/>
    </row>
    <row r="1792" spans="1:7" ht="10.5" hidden="1">
      <c r="B1792" s="309"/>
      <c r="E1792" s="68"/>
    </row>
    <row r="1793" spans="1:5" ht="10.5" hidden="1">
      <c r="A1793" s="339" t="s">
        <v>64</v>
      </c>
      <c r="B1793" s="314" t="s">
        <v>205</v>
      </c>
      <c r="C1793" s="315" t="s">
        <v>65</v>
      </c>
      <c r="D1793" s="338"/>
      <c r="E1793" s="317">
        <f>+D1795</f>
        <v>0</v>
      </c>
    </row>
    <row r="1794" spans="1:5" ht="10.5" hidden="1">
      <c r="A1794" s="335"/>
      <c r="B1794" s="336"/>
      <c r="C1794" s="337"/>
      <c r="D1794" s="338"/>
      <c r="E1794" s="323"/>
    </row>
    <row r="1795" spans="1:5" ht="10.5" hidden="1">
      <c r="A1795" s="328" t="s">
        <v>64</v>
      </c>
      <c r="B1795" s="329" t="s">
        <v>99</v>
      </c>
      <c r="C1795" s="340" t="s">
        <v>100</v>
      </c>
      <c r="D1795" s="322">
        <f>+D1796</f>
        <v>0</v>
      </c>
      <c r="E1795" s="323"/>
    </row>
    <row r="1796" spans="1:5" hidden="1">
      <c r="A1796" s="335" t="s">
        <v>64</v>
      </c>
      <c r="B1796" s="336" t="s">
        <v>101</v>
      </c>
      <c r="C1796" s="334" t="s">
        <v>102</v>
      </c>
      <c r="D1796" s="338">
        <v>0</v>
      </c>
    </row>
    <row r="1797" spans="1:5" hidden="1">
      <c r="B1797" s="348"/>
    </row>
    <row r="1798" spans="1:5" hidden="1">
      <c r="B1798" s="348"/>
      <c r="E1798" s="68"/>
    </row>
    <row r="1799" spans="1:5" ht="10.5" hidden="1">
      <c r="A1799" s="349">
        <v>2</v>
      </c>
      <c r="B1799" s="343" t="s">
        <v>451</v>
      </c>
      <c r="C1799" s="344" t="s">
        <v>157</v>
      </c>
      <c r="E1799" s="317">
        <f>+D1801+D1804</f>
        <v>0</v>
      </c>
    </row>
    <row r="1800" spans="1:5" ht="10.5" hidden="1">
      <c r="B1800" s="309"/>
    </row>
    <row r="1801" spans="1:5" ht="10.5" hidden="1">
      <c r="A1801" s="328" t="s">
        <v>158</v>
      </c>
      <c r="B1801" s="329" t="s">
        <v>159</v>
      </c>
      <c r="C1801" s="330" t="s">
        <v>160</v>
      </c>
      <c r="D1801" s="351">
        <f>+D1802</f>
        <v>0</v>
      </c>
    </row>
    <row r="1802" spans="1:5" hidden="1">
      <c r="A1802" s="67" t="s">
        <v>158</v>
      </c>
      <c r="B1802" s="348" t="s">
        <v>161</v>
      </c>
      <c r="C1802" s="306" t="s">
        <v>162</v>
      </c>
      <c r="D1802" s="307">
        <v>0</v>
      </c>
    </row>
    <row r="1803" spans="1:5" ht="10.5" hidden="1">
      <c r="B1803" s="309"/>
    </row>
    <row r="1804" spans="1:5" ht="10.5" hidden="1">
      <c r="A1804" s="328"/>
      <c r="B1804" s="329" t="s">
        <v>171</v>
      </c>
      <c r="C1804" s="330" t="s">
        <v>172</v>
      </c>
      <c r="D1804" s="351">
        <f>+D1805</f>
        <v>0</v>
      </c>
    </row>
    <row r="1805" spans="1:5" hidden="1">
      <c r="A1805" s="67" t="s">
        <v>229</v>
      </c>
      <c r="B1805" s="348" t="s">
        <v>230</v>
      </c>
      <c r="C1805" s="306" t="s">
        <v>619</v>
      </c>
      <c r="D1805" s="307">
        <v>0</v>
      </c>
    </row>
    <row r="1806" spans="1:5" ht="9.6" customHeight="1">
      <c r="B1806" s="348"/>
      <c r="E1806" s="366"/>
    </row>
    <row r="1807" spans="1:5" ht="10.5">
      <c r="B1807" s="309"/>
      <c r="C1807" s="365"/>
      <c r="D1807" s="469"/>
      <c r="E1807" s="68"/>
    </row>
    <row r="1808" spans="1:5" ht="11.4">
      <c r="B1808" s="309"/>
      <c r="C1808" s="310" t="s">
        <v>620</v>
      </c>
      <c r="E1808" s="372">
        <f>SUM(E1767:E1806)</f>
        <v>896023.33333333337</v>
      </c>
    </row>
    <row r="1809" spans="1:5" ht="11.4" hidden="1">
      <c r="B1809" s="309"/>
      <c r="C1809" s="310"/>
      <c r="E1809" s="372"/>
    </row>
    <row r="1810" spans="1:5" ht="11.4" hidden="1">
      <c r="B1810" s="309"/>
      <c r="C1810" s="310"/>
      <c r="E1810" s="372"/>
    </row>
    <row r="1811" spans="1:5" ht="11.4" hidden="1">
      <c r="B1811" s="309"/>
      <c r="C1811" s="310"/>
      <c r="E1811" s="372"/>
    </row>
    <row r="1812" spans="1:5" ht="11.4" hidden="1">
      <c r="B1812" s="309"/>
      <c r="C1812" s="310"/>
      <c r="E1812" s="372"/>
    </row>
    <row r="1813" spans="1:5" ht="10.5" hidden="1">
      <c r="B1813" s="309" t="s">
        <v>410</v>
      </c>
      <c r="C1813" s="472" t="s">
        <v>786</v>
      </c>
      <c r="D1813" s="469" t="s">
        <v>787</v>
      </c>
      <c r="E1813" s="366" t="s">
        <v>788</v>
      </c>
    </row>
    <row r="1814" spans="1:5" ht="10.5" hidden="1">
      <c r="B1814" s="309"/>
      <c r="C1814" s="472"/>
      <c r="D1814" s="469"/>
      <c r="E1814" s="366"/>
    </row>
    <row r="1815" spans="1:5" ht="10.5" hidden="1">
      <c r="B1815" s="309"/>
      <c r="E1815" s="68"/>
    </row>
    <row r="1816" spans="1:5" ht="10.5" hidden="1">
      <c r="A1816" s="313">
        <v>2</v>
      </c>
      <c r="B1816" s="314">
        <v>5</v>
      </c>
      <c r="C1816" s="315" t="s">
        <v>157</v>
      </c>
      <c r="D1816" s="316"/>
      <c r="E1816" s="317">
        <f>+D1818+D1821+D1827</f>
        <v>0</v>
      </c>
    </row>
    <row r="1817" spans="1:5" ht="10.5" hidden="1">
      <c r="B1817" s="314"/>
      <c r="C1817" s="318"/>
      <c r="D1817" s="316"/>
    </row>
    <row r="1818" spans="1:5" ht="10.5" hidden="1">
      <c r="A1818" s="368" t="s">
        <v>579</v>
      </c>
      <c r="B1818" s="329" t="s">
        <v>171</v>
      </c>
      <c r="C1818" s="330" t="s">
        <v>172</v>
      </c>
      <c r="D1818" s="351">
        <f>SUM(D1819:D1819)</f>
        <v>0</v>
      </c>
    </row>
    <row r="1819" spans="1:5" hidden="1">
      <c r="A1819" s="67" t="s">
        <v>229</v>
      </c>
      <c r="B1819" s="305" t="s">
        <v>230</v>
      </c>
      <c r="C1819" s="306" t="s">
        <v>231</v>
      </c>
      <c r="D1819" s="69">
        <v>0</v>
      </c>
    </row>
    <row r="1820" spans="1:5" ht="11.4" hidden="1">
      <c r="B1820" s="309"/>
      <c r="C1820" s="310"/>
      <c r="E1820" s="372"/>
    </row>
    <row r="1821" spans="1:5" ht="10.5" hidden="1">
      <c r="B1821" s="309"/>
      <c r="D1821" s="474"/>
    </row>
    <row r="1822" spans="1:5" ht="11.4" hidden="1">
      <c r="B1822" s="309"/>
      <c r="C1822" s="310" t="s">
        <v>789</v>
      </c>
      <c r="E1822" s="372">
        <f>SUM(E1816:E1820)</f>
        <v>0</v>
      </c>
    </row>
    <row r="1823" spans="1:5" ht="11.4">
      <c r="B1823" s="309"/>
      <c r="C1823" s="310"/>
      <c r="E1823" s="372"/>
    </row>
    <row r="1824" spans="1:5" ht="11.4">
      <c r="B1824" s="309"/>
      <c r="C1824" s="310"/>
      <c r="E1824" s="372"/>
    </row>
    <row r="1825" spans="1:5" ht="10.5">
      <c r="B1825" s="309"/>
    </row>
    <row r="1826" spans="1:5" ht="10.5">
      <c r="B1826" s="309"/>
      <c r="D1826" s="474"/>
    </row>
    <row r="1827" spans="1:5" ht="10.5">
      <c r="B1827" s="309"/>
      <c r="D1827" s="474"/>
      <c r="E1827" s="68"/>
    </row>
    <row r="1828" spans="1:5" ht="21">
      <c r="B1828" s="309" t="s">
        <v>428</v>
      </c>
      <c r="C1828" s="472" t="s">
        <v>429</v>
      </c>
      <c r="D1828" s="469" t="s">
        <v>430</v>
      </c>
      <c r="E1828" s="366" t="s">
        <v>431</v>
      </c>
    </row>
    <row r="1829" spans="1:5" ht="10.5">
      <c r="B1829" s="309"/>
      <c r="E1829" s="68"/>
    </row>
    <row r="1830" spans="1:5" ht="10.5">
      <c r="A1830" s="313" t="s">
        <v>23</v>
      </c>
      <c r="B1830" s="314" t="s">
        <v>24</v>
      </c>
      <c r="C1830" s="315" t="s">
        <v>25</v>
      </c>
      <c r="D1830" s="316"/>
      <c r="E1830" s="317">
        <f>D1832+D1835+D1842+D1846</f>
        <v>256006.66666666666</v>
      </c>
    </row>
    <row r="1831" spans="1:5" ht="10.5">
      <c r="A1831" s="313"/>
      <c r="B1831" s="314"/>
      <c r="C1831" s="315"/>
      <c r="D1831" s="316"/>
      <c r="E1831" s="317"/>
    </row>
    <row r="1832" spans="1:5" ht="10.5" hidden="1">
      <c r="A1832" s="368" t="s">
        <v>26</v>
      </c>
      <c r="B1832" s="320" t="s">
        <v>27</v>
      </c>
      <c r="C1832" s="321" t="s">
        <v>28</v>
      </c>
      <c r="D1832" s="322">
        <f>SUM(D1833:D1834)</f>
        <v>0</v>
      </c>
      <c r="E1832" s="317"/>
    </row>
    <row r="1833" spans="1:5" ht="10.5" hidden="1">
      <c r="A1833" s="67" t="s">
        <v>26</v>
      </c>
      <c r="B1833" s="325" t="s">
        <v>29</v>
      </c>
      <c r="C1833" s="316" t="s">
        <v>30</v>
      </c>
      <c r="D1833" s="326"/>
      <c r="E1833" s="317"/>
    </row>
    <row r="1834" spans="1:5" ht="10.5" hidden="1">
      <c r="B1834" s="314"/>
      <c r="C1834" s="318"/>
      <c r="D1834" s="316"/>
    </row>
    <row r="1835" spans="1:5" ht="10.5">
      <c r="A1835" s="368" t="s">
        <v>26</v>
      </c>
      <c r="B1835" s="329" t="s">
        <v>41</v>
      </c>
      <c r="C1835" s="330" t="s">
        <v>42</v>
      </c>
      <c r="D1835" s="351">
        <f>SUM(D1836:D1840)</f>
        <v>216666.66666666666</v>
      </c>
    </row>
    <row r="1836" spans="1:5" hidden="1">
      <c r="A1836" s="67" t="s">
        <v>26</v>
      </c>
      <c r="B1836" s="305" t="s">
        <v>43</v>
      </c>
      <c r="C1836" s="306" t="s">
        <v>44</v>
      </c>
      <c r="D1836" s="69">
        <v>0</v>
      </c>
    </row>
    <row r="1837" spans="1:5" hidden="1">
      <c r="A1837" s="67" t="s">
        <v>26</v>
      </c>
      <c r="B1837" s="305" t="s">
        <v>227</v>
      </c>
      <c r="C1837" s="306" t="s">
        <v>228</v>
      </c>
      <c r="D1837" s="69">
        <v>0</v>
      </c>
    </row>
    <row r="1838" spans="1:5">
      <c r="A1838" s="67" t="s">
        <v>26</v>
      </c>
      <c r="B1838" s="305" t="s">
        <v>45</v>
      </c>
      <c r="C1838" s="306" t="s">
        <v>46</v>
      </c>
      <c r="D1838" s="69">
        <f>+(D1833+D1837+D1839+D1840+D1836)/12</f>
        <v>16666.666666666668</v>
      </c>
    </row>
    <row r="1839" spans="1:5">
      <c r="A1839" s="324" t="s">
        <v>26</v>
      </c>
      <c r="B1839" s="325" t="s">
        <v>47</v>
      </c>
      <c r="C1839" s="316" t="s">
        <v>48</v>
      </c>
      <c r="D1839" s="69">
        <v>200000</v>
      </c>
    </row>
    <row r="1840" spans="1:5" hidden="1">
      <c r="A1840" s="67" t="s">
        <v>26</v>
      </c>
      <c r="B1840" s="305" t="s">
        <v>342</v>
      </c>
      <c r="C1840" s="306" t="s">
        <v>343</v>
      </c>
      <c r="D1840" s="69">
        <v>0</v>
      </c>
    </row>
    <row r="1841" spans="1:5">
      <c r="A1841" s="324"/>
      <c r="B1841" s="325"/>
      <c r="C1841" s="316"/>
      <c r="D1841" s="69"/>
    </row>
    <row r="1842" spans="1:5" ht="21">
      <c r="A1842" s="368" t="s">
        <v>49</v>
      </c>
      <c r="B1842" s="329" t="s">
        <v>50</v>
      </c>
      <c r="C1842" s="330" t="s">
        <v>403</v>
      </c>
      <c r="D1842" s="351">
        <f>SUM(D1843:D1844)</f>
        <v>19500</v>
      </c>
    </row>
    <row r="1843" spans="1:5" ht="20.399999999999999">
      <c r="A1843" s="67" t="s">
        <v>49</v>
      </c>
      <c r="B1843" s="305" t="s">
        <v>52</v>
      </c>
      <c r="C1843" s="334" t="s">
        <v>262</v>
      </c>
      <c r="D1843" s="69">
        <f>+(D1833+D1837+D1839+D1840+D1836)*9.25%</f>
        <v>18500</v>
      </c>
    </row>
    <row r="1844" spans="1:5" ht="20.399999999999999">
      <c r="A1844" s="67" t="s">
        <v>49</v>
      </c>
      <c r="B1844" s="305" t="s">
        <v>54</v>
      </c>
      <c r="C1844" s="334" t="s">
        <v>55</v>
      </c>
      <c r="D1844" s="69">
        <f>+(D1833+D1837+D1839+D1840+D1836)*0.5%</f>
        <v>1000</v>
      </c>
    </row>
    <row r="1845" spans="1:5" ht="10.5">
      <c r="A1845" s="349"/>
      <c r="D1845" s="69"/>
    </row>
    <row r="1846" spans="1:5" ht="21">
      <c r="A1846" s="368" t="s">
        <v>49</v>
      </c>
      <c r="B1846" s="329" t="s">
        <v>56</v>
      </c>
      <c r="C1846" s="330" t="s">
        <v>57</v>
      </c>
      <c r="D1846" s="351">
        <f>SUM(D1847:D1849)</f>
        <v>19840</v>
      </c>
    </row>
    <row r="1847" spans="1:5" ht="20.399999999999999">
      <c r="A1847" s="67" t="s">
        <v>49</v>
      </c>
      <c r="B1847" s="305" t="s">
        <v>58</v>
      </c>
      <c r="C1847" s="334" t="s">
        <v>59</v>
      </c>
      <c r="D1847" s="69">
        <f>+(D1833+D1837+D1839+D1840+D1836)*5.42%</f>
        <v>10840</v>
      </c>
    </row>
    <row r="1848" spans="1:5" ht="20.399999999999999">
      <c r="A1848" s="67" t="s">
        <v>49</v>
      </c>
      <c r="B1848" s="305" t="s">
        <v>60</v>
      </c>
      <c r="C1848" s="334" t="s">
        <v>404</v>
      </c>
      <c r="D1848" s="69">
        <f>+(D1833+D1837+D1839+D1840+D1836)*3%</f>
        <v>6000</v>
      </c>
    </row>
    <row r="1849" spans="1:5">
      <c r="A1849" s="67" t="s">
        <v>49</v>
      </c>
      <c r="B1849" s="305" t="s">
        <v>62</v>
      </c>
      <c r="C1849" s="306" t="s">
        <v>63</v>
      </c>
      <c r="D1849" s="69">
        <f>+(D1833+D1837+D1839+D1840+D1836)*1.5%</f>
        <v>3000</v>
      </c>
    </row>
    <row r="1850" spans="1:5" hidden="1">
      <c r="A1850" s="324"/>
      <c r="B1850" s="325"/>
      <c r="C1850" s="316"/>
      <c r="D1850" s="69"/>
    </row>
    <row r="1851" spans="1:5" ht="10.5" hidden="1">
      <c r="B1851" s="309"/>
      <c r="E1851" s="68"/>
    </row>
    <row r="1852" spans="1:5" ht="10.5" hidden="1">
      <c r="A1852" s="349" t="s">
        <v>64</v>
      </c>
      <c r="B1852" s="343">
        <v>2</v>
      </c>
      <c r="C1852" s="344" t="s">
        <v>122</v>
      </c>
      <c r="E1852" s="317">
        <f>+D1854+D1858+D1863</f>
        <v>0</v>
      </c>
    </row>
    <row r="1853" spans="1:5" ht="10.5" hidden="1">
      <c r="B1853" s="309"/>
    </row>
    <row r="1854" spans="1:5" ht="10.5" hidden="1">
      <c r="A1854" s="328" t="s">
        <v>64</v>
      </c>
      <c r="B1854" s="329" t="s">
        <v>123</v>
      </c>
      <c r="C1854" s="330" t="s">
        <v>124</v>
      </c>
      <c r="D1854" s="351">
        <f>+D1856+D1855</f>
        <v>0</v>
      </c>
    </row>
    <row r="1855" spans="1:5" hidden="1">
      <c r="A1855" s="67" t="s">
        <v>64</v>
      </c>
      <c r="B1855" s="348" t="s">
        <v>125</v>
      </c>
      <c r="C1855" s="306" t="s">
        <v>217</v>
      </c>
      <c r="D1855" s="307">
        <v>0</v>
      </c>
    </row>
    <row r="1856" spans="1:5" hidden="1">
      <c r="A1856" s="67" t="s">
        <v>64</v>
      </c>
      <c r="B1856" s="348" t="s">
        <v>127</v>
      </c>
      <c r="C1856" s="306" t="s">
        <v>128</v>
      </c>
      <c r="D1856" s="307">
        <v>0</v>
      </c>
    </row>
    <row r="1857" spans="1:5" ht="10.5" hidden="1">
      <c r="B1857" s="309"/>
    </row>
    <row r="1858" spans="1:5" ht="21" hidden="1">
      <c r="A1858" s="475" t="s">
        <v>64</v>
      </c>
      <c r="B1858" s="346" t="s">
        <v>131</v>
      </c>
      <c r="C1858" s="330" t="s">
        <v>132</v>
      </c>
      <c r="D1858" s="351">
        <f>+D1859+D1860+D1861</f>
        <v>0</v>
      </c>
    </row>
    <row r="1859" spans="1:5" hidden="1">
      <c r="A1859" s="67" t="s">
        <v>64</v>
      </c>
      <c r="B1859" s="348" t="s">
        <v>133</v>
      </c>
      <c r="C1859" s="306" t="s">
        <v>134</v>
      </c>
      <c r="D1859" s="307">
        <v>0</v>
      </c>
    </row>
    <row r="1860" spans="1:5" hidden="1">
      <c r="A1860" s="67" t="s">
        <v>64</v>
      </c>
      <c r="B1860" s="348" t="s">
        <v>135</v>
      </c>
      <c r="C1860" s="306" t="s">
        <v>136</v>
      </c>
      <c r="D1860" s="307">
        <v>0</v>
      </c>
    </row>
    <row r="1861" spans="1:5" hidden="1">
      <c r="A1861" s="67" t="s">
        <v>64</v>
      </c>
      <c r="B1861" s="348" t="s">
        <v>287</v>
      </c>
      <c r="C1861" s="306" t="s">
        <v>288</v>
      </c>
      <c r="D1861" s="307">
        <v>0</v>
      </c>
    </row>
    <row r="1862" spans="1:5" ht="10.5" hidden="1">
      <c r="B1862" s="309"/>
    </row>
    <row r="1863" spans="1:5" ht="10.5" hidden="1">
      <c r="A1863" s="475" t="s">
        <v>64</v>
      </c>
      <c r="B1863" s="346" t="s">
        <v>145</v>
      </c>
      <c r="C1863" s="330" t="s">
        <v>146</v>
      </c>
      <c r="D1863" s="351">
        <f>+D1864</f>
        <v>0</v>
      </c>
    </row>
    <row r="1864" spans="1:5" hidden="1">
      <c r="A1864" s="67" t="s">
        <v>64</v>
      </c>
      <c r="B1864" s="348" t="s">
        <v>155</v>
      </c>
      <c r="C1864" s="306" t="s">
        <v>156</v>
      </c>
      <c r="D1864" s="307">
        <v>0</v>
      </c>
    </row>
    <row r="1865" spans="1:5" hidden="1">
      <c r="B1865" s="348"/>
    </row>
    <row r="1866" spans="1:5" hidden="1">
      <c r="B1866" s="348"/>
    </row>
    <row r="1867" spans="1:5" ht="10.5" hidden="1">
      <c r="A1867" s="352">
        <v>2</v>
      </c>
      <c r="B1867" s="314">
        <v>5</v>
      </c>
      <c r="C1867" s="315" t="s">
        <v>157</v>
      </c>
      <c r="E1867" s="317">
        <f>+D1869</f>
        <v>0</v>
      </c>
    </row>
    <row r="1868" spans="1:5" hidden="1">
      <c r="B1868" s="336"/>
      <c r="C1868" s="354"/>
    </row>
    <row r="1869" spans="1:5" ht="10.5" hidden="1">
      <c r="A1869" s="345" t="s">
        <v>158</v>
      </c>
      <c r="B1869" s="355" t="s">
        <v>159</v>
      </c>
      <c r="C1869" s="356" t="s">
        <v>160</v>
      </c>
      <c r="D1869" s="351">
        <f>SUM(D1870:D1871)</f>
        <v>0</v>
      </c>
    </row>
    <row r="1870" spans="1:5" hidden="1">
      <c r="A1870" s="357" t="s">
        <v>158</v>
      </c>
      <c r="B1870" s="325" t="s">
        <v>221</v>
      </c>
      <c r="C1870" s="316" t="s">
        <v>222</v>
      </c>
      <c r="D1870" s="307">
        <v>0</v>
      </c>
    </row>
    <row r="1871" spans="1:5" hidden="1">
      <c r="A1871" s="357" t="s">
        <v>158</v>
      </c>
      <c r="B1871" s="325" t="s">
        <v>161</v>
      </c>
      <c r="C1871" s="316" t="s">
        <v>162</v>
      </c>
      <c r="D1871" s="69">
        <v>0</v>
      </c>
    </row>
    <row r="1872" spans="1:5" hidden="1">
      <c r="B1872" s="348"/>
    </row>
    <row r="1873" spans="1:5" hidden="1">
      <c r="B1873" s="348"/>
    </row>
    <row r="1874" spans="1:5" ht="10.5" hidden="1">
      <c r="A1874" s="352" t="s">
        <v>348</v>
      </c>
      <c r="B1874" s="314" t="s">
        <v>515</v>
      </c>
      <c r="C1874" s="315" t="s">
        <v>185</v>
      </c>
      <c r="D1874" s="353"/>
      <c r="E1874" s="317">
        <f>+D1876</f>
        <v>0</v>
      </c>
    </row>
    <row r="1875" spans="1:5" hidden="1">
      <c r="B1875" s="336"/>
      <c r="C1875" s="354"/>
      <c r="D1875" s="326"/>
      <c r="E1875" s="326"/>
    </row>
    <row r="1876" spans="1:5" ht="10.5" hidden="1">
      <c r="A1876" s="345" t="s">
        <v>184</v>
      </c>
      <c r="B1876" s="355" t="s">
        <v>516</v>
      </c>
      <c r="C1876" s="356" t="s">
        <v>517</v>
      </c>
      <c r="D1876" s="322">
        <f>SUM(D1877:D1877)</f>
        <v>0</v>
      </c>
      <c r="E1876" s="317"/>
    </row>
    <row r="1877" spans="1:5" ht="10.5" hidden="1">
      <c r="A1877" s="357" t="s">
        <v>184</v>
      </c>
      <c r="B1877" s="325" t="s">
        <v>466</v>
      </c>
      <c r="C1877" s="316" t="s">
        <v>467</v>
      </c>
      <c r="D1877" s="326">
        <v>0</v>
      </c>
      <c r="E1877" s="339"/>
    </row>
    <row r="1878" spans="1:5" ht="10.5">
      <c r="B1878" s="309"/>
    </row>
    <row r="1879" spans="1:5" ht="10.5">
      <c r="B1879" s="309"/>
      <c r="E1879" s="68"/>
    </row>
    <row r="1880" spans="1:5" ht="11.4">
      <c r="B1880" s="309"/>
      <c r="C1880" s="310" t="s">
        <v>621</v>
      </c>
      <c r="E1880" s="372">
        <f>SUM(E1830:E1878)</f>
        <v>256006.66666666666</v>
      </c>
    </row>
    <row r="1881" spans="1:5" ht="10.5" hidden="1">
      <c r="B1881" s="309"/>
    </row>
    <row r="1882" spans="1:5" ht="10.5" hidden="1">
      <c r="B1882" s="309"/>
    </row>
    <row r="1883" spans="1:5" ht="10.5" hidden="1">
      <c r="B1883" s="309"/>
    </row>
    <row r="1884" spans="1:5" ht="10.5" hidden="1">
      <c r="B1884" s="309"/>
    </row>
    <row r="1885" spans="1:5" ht="10.5" hidden="1">
      <c r="B1885" s="309"/>
      <c r="E1885" s="68"/>
    </row>
    <row r="1886" spans="1:5" ht="10.5" hidden="1">
      <c r="B1886" s="309" t="s">
        <v>434</v>
      </c>
      <c r="C1886" s="472" t="s">
        <v>435</v>
      </c>
      <c r="D1886" s="469" t="s">
        <v>436</v>
      </c>
      <c r="E1886" s="366" t="s">
        <v>437</v>
      </c>
    </row>
    <row r="1887" spans="1:5" ht="10.5" hidden="1">
      <c r="B1887" s="309"/>
      <c r="E1887" s="68"/>
    </row>
    <row r="1888" spans="1:5" ht="10.5" hidden="1">
      <c r="A1888" s="313" t="s">
        <v>23</v>
      </c>
      <c r="B1888" s="314" t="s">
        <v>24</v>
      </c>
      <c r="C1888" s="315" t="s">
        <v>25</v>
      </c>
      <c r="D1888" s="316"/>
      <c r="E1888" s="317">
        <f>+D1893+D1900+D1904+D1890</f>
        <v>0</v>
      </c>
    </row>
    <row r="1889" spans="1:4" ht="10.5" hidden="1">
      <c r="B1889" s="314"/>
      <c r="C1889" s="318"/>
      <c r="D1889" s="316"/>
    </row>
    <row r="1890" spans="1:4" ht="10.5" hidden="1">
      <c r="A1890" s="368" t="s">
        <v>26</v>
      </c>
      <c r="B1890" s="320" t="s">
        <v>27</v>
      </c>
      <c r="C1890" s="321" t="s">
        <v>28</v>
      </c>
      <c r="D1890" s="322">
        <f>SUM(D1891:D1891)</f>
        <v>0</v>
      </c>
    </row>
    <row r="1891" spans="1:4" hidden="1">
      <c r="A1891" s="67" t="s">
        <v>26</v>
      </c>
      <c r="B1891" s="325" t="s">
        <v>29</v>
      </c>
      <c r="C1891" s="316" t="s">
        <v>30</v>
      </c>
      <c r="D1891" s="326">
        <v>0</v>
      </c>
    </row>
    <row r="1892" spans="1:4" ht="10.5" hidden="1">
      <c r="B1892" s="314"/>
      <c r="C1892" s="318"/>
      <c r="D1892" s="316"/>
    </row>
    <row r="1893" spans="1:4" ht="10.5" hidden="1">
      <c r="A1893" s="368" t="s">
        <v>26</v>
      </c>
      <c r="B1893" s="329" t="s">
        <v>41</v>
      </c>
      <c r="C1893" s="330" t="s">
        <v>42</v>
      </c>
      <c r="D1893" s="351">
        <f>SUM(D1894:D1898)</f>
        <v>0</v>
      </c>
    </row>
    <row r="1894" spans="1:4" hidden="1">
      <c r="A1894" s="67" t="s">
        <v>26</v>
      </c>
      <c r="B1894" s="305" t="s">
        <v>43</v>
      </c>
      <c r="C1894" s="306" t="s">
        <v>44</v>
      </c>
      <c r="D1894" s="69">
        <v>0</v>
      </c>
    </row>
    <row r="1895" spans="1:4" hidden="1">
      <c r="A1895" s="67" t="s">
        <v>26</v>
      </c>
      <c r="B1895" s="305" t="s">
        <v>227</v>
      </c>
      <c r="C1895" s="306" t="s">
        <v>228</v>
      </c>
      <c r="D1895" s="69">
        <v>0</v>
      </c>
    </row>
    <row r="1896" spans="1:4" hidden="1">
      <c r="A1896" s="67" t="s">
        <v>26</v>
      </c>
      <c r="B1896" s="305" t="s">
        <v>45</v>
      </c>
      <c r="C1896" s="306" t="s">
        <v>46</v>
      </c>
      <c r="D1896" s="69">
        <f>+(+D1890+D1895+D1897+D1898+D1894)/12</f>
        <v>0</v>
      </c>
    </row>
    <row r="1897" spans="1:4" hidden="1">
      <c r="A1897" s="324" t="s">
        <v>26</v>
      </c>
      <c r="B1897" s="325" t="s">
        <v>47</v>
      </c>
      <c r="C1897" s="316" t="s">
        <v>48</v>
      </c>
      <c r="D1897" s="69">
        <v>0</v>
      </c>
    </row>
    <row r="1898" spans="1:4" hidden="1">
      <c r="A1898" s="67" t="s">
        <v>26</v>
      </c>
      <c r="B1898" s="305" t="s">
        <v>342</v>
      </c>
      <c r="C1898" s="306" t="s">
        <v>343</v>
      </c>
      <c r="D1898" s="69">
        <v>0</v>
      </c>
    </row>
    <row r="1899" spans="1:4" hidden="1">
      <c r="A1899" s="324"/>
      <c r="B1899" s="325"/>
      <c r="C1899" s="316"/>
      <c r="D1899" s="69"/>
    </row>
    <row r="1900" spans="1:4" ht="21" hidden="1">
      <c r="A1900" s="349" t="s">
        <v>49</v>
      </c>
      <c r="B1900" s="309" t="s">
        <v>50</v>
      </c>
      <c r="C1900" s="330" t="s">
        <v>403</v>
      </c>
      <c r="D1900" s="351">
        <f>SUM(D1901:D1902)</f>
        <v>0</v>
      </c>
    </row>
    <row r="1901" spans="1:4" ht="20.399999999999999" hidden="1">
      <c r="A1901" s="67" t="s">
        <v>49</v>
      </c>
      <c r="B1901" s="305" t="s">
        <v>52</v>
      </c>
      <c r="C1901" s="334" t="s">
        <v>262</v>
      </c>
      <c r="D1901" s="69">
        <f>+(+D1890+D1895+D1897+D1898+D1894)*9.25%</f>
        <v>0</v>
      </c>
    </row>
    <row r="1902" spans="1:4" ht="20.399999999999999" hidden="1">
      <c r="A1902" s="67" t="s">
        <v>49</v>
      </c>
      <c r="B1902" s="305" t="s">
        <v>54</v>
      </c>
      <c r="C1902" s="334" t="s">
        <v>55</v>
      </c>
      <c r="D1902" s="69">
        <f>+(+D1890+D1895+D1897+D1898+D1894)*0.5%</f>
        <v>0</v>
      </c>
    </row>
    <row r="1903" spans="1:4" ht="10.5" hidden="1">
      <c r="A1903" s="349"/>
      <c r="D1903" s="69"/>
    </row>
    <row r="1904" spans="1:4" ht="21" hidden="1">
      <c r="A1904" s="349" t="s">
        <v>49</v>
      </c>
      <c r="B1904" s="309" t="s">
        <v>56</v>
      </c>
      <c r="C1904" s="330" t="s">
        <v>57</v>
      </c>
      <c r="D1904" s="351">
        <f>SUM(D1905:D1907)</f>
        <v>0</v>
      </c>
    </row>
    <row r="1905" spans="1:5" ht="20.399999999999999" hidden="1">
      <c r="A1905" s="67" t="s">
        <v>49</v>
      </c>
      <c r="B1905" s="305" t="s">
        <v>58</v>
      </c>
      <c r="C1905" s="334" t="s">
        <v>59</v>
      </c>
      <c r="D1905" s="69">
        <f>+(+D1890+D1895+D1897+D1898+D1894)*5.42%</f>
        <v>0</v>
      </c>
    </row>
    <row r="1906" spans="1:5" ht="20.399999999999999" hidden="1">
      <c r="A1906" s="67" t="s">
        <v>49</v>
      </c>
      <c r="B1906" s="305" t="s">
        <v>60</v>
      </c>
      <c r="C1906" s="334" t="s">
        <v>404</v>
      </c>
      <c r="D1906" s="69">
        <f>+(+D1890+D1895+D1897+D1898+D1894)*3%</f>
        <v>0</v>
      </c>
    </row>
    <row r="1907" spans="1:5" hidden="1">
      <c r="A1907" s="67" t="s">
        <v>49</v>
      </c>
      <c r="B1907" s="305" t="s">
        <v>62</v>
      </c>
      <c r="C1907" s="306" t="s">
        <v>63</v>
      </c>
      <c r="D1907" s="69">
        <f>+(+D1890+D1895+D1897+D1898+D1894)*1.5%</f>
        <v>0</v>
      </c>
    </row>
    <row r="1908" spans="1:5" hidden="1">
      <c r="A1908" s="324"/>
      <c r="B1908" s="325"/>
      <c r="C1908" s="316"/>
      <c r="D1908" s="69"/>
    </row>
    <row r="1909" spans="1:5" ht="10.5" hidden="1">
      <c r="B1909" s="309"/>
      <c r="E1909" s="68"/>
    </row>
    <row r="1910" spans="1:5" ht="10.5" hidden="1">
      <c r="A1910" s="349" t="s">
        <v>64</v>
      </c>
      <c r="B1910" s="343" t="s">
        <v>205</v>
      </c>
      <c r="C1910" s="344" t="s">
        <v>65</v>
      </c>
      <c r="E1910" s="317">
        <f>+D1912</f>
        <v>0</v>
      </c>
    </row>
    <row r="1911" spans="1:5" ht="10.5" hidden="1">
      <c r="B1911" s="309"/>
      <c r="D1911" s="351"/>
      <c r="E1911" s="68"/>
    </row>
    <row r="1912" spans="1:5" ht="10.5" hidden="1">
      <c r="A1912" s="328" t="s">
        <v>64</v>
      </c>
      <c r="B1912" s="329">
        <v>1.01</v>
      </c>
      <c r="C1912" s="330" t="s">
        <v>67</v>
      </c>
      <c r="D1912" s="351">
        <f>SUM(D1913:D1914)</f>
        <v>0</v>
      </c>
      <c r="E1912" s="68"/>
    </row>
    <row r="1913" spans="1:5" hidden="1">
      <c r="A1913" s="67" t="s">
        <v>64</v>
      </c>
      <c r="B1913" s="348" t="s">
        <v>68</v>
      </c>
      <c r="C1913" s="306" t="s">
        <v>69</v>
      </c>
      <c r="D1913" s="307">
        <v>0</v>
      </c>
      <c r="E1913" s="68"/>
    </row>
    <row r="1914" spans="1:5" hidden="1">
      <c r="A1914" s="67" t="s">
        <v>64</v>
      </c>
      <c r="B1914" s="348" t="s">
        <v>70</v>
      </c>
      <c r="C1914" s="306" t="s">
        <v>71</v>
      </c>
      <c r="D1914" s="307">
        <v>0</v>
      </c>
      <c r="E1914" s="68"/>
    </row>
    <row r="1915" spans="1:5" ht="10.5" hidden="1">
      <c r="A1915" s="349"/>
      <c r="B1915" s="343"/>
      <c r="C1915" s="344"/>
      <c r="E1915" s="68"/>
    </row>
    <row r="1916" spans="1:5" ht="10.5" hidden="1">
      <c r="B1916" s="309"/>
      <c r="E1916" s="68"/>
    </row>
    <row r="1917" spans="1:5" ht="10.5" hidden="1">
      <c r="A1917" s="349" t="s">
        <v>64</v>
      </c>
      <c r="B1917" s="343">
        <v>2</v>
      </c>
      <c r="C1917" s="344" t="s">
        <v>122</v>
      </c>
      <c r="E1917" s="317">
        <f>+D1919+D1923+D1928</f>
        <v>0</v>
      </c>
    </row>
    <row r="1918" spans="1:5" ht="10.5" hidden="1">
      <c r="B1918" s="309"/>
    </row>
    <row r="1919" spans="1:5" ht="10.5" hidden="1">
      <c r="A1919" s="328" t="s">
        <v>64</v>
      </c>
      <c r="B1919" s="329" t="s">
        <v>123</v>
      </c>
      <c r="C1919" s="330" t="s">
        <v>124</v>
      </c>
      <c r="D1919" s="351">
        <f>+D1921+D1920</f>
        <v>0</v>
      </c>
    </row>
    <row r="1920" spans="1:5" hidden="1">
      <c r="A1920" s="67" t="s">
        <v>64</v>
      </c>
      <c r="B1920" s="348" t="s">
        <v>125</v>
      </c>
      <c r="C1920" s="306" t="s">
        <v>217</v>
      </c>
      <c r="D1920" s="307">
        <v>0</v>
      </c>
    </row>
    <row r="1921" spans="1:5" hidden="1">
      <c r="A1921" s="67" t="s">
        <v>64</v>
      </c>
      <c r="B1921" s="348" t="s">
        <v>129</v>
      </c>
      <c r="C1921" s="306" t="s">
        <v>130</v>
      </c>
      <c r="D1921" s="307">
        <v>0</v>
      </c>
    </row>
    <row r="1922" spans="1:5" ht="10.5" hidden="1">
      <c r="B1922" s="309"/>
    </row>
    <row r="1923" spans="1:5" ht="21" hidden="1">
      <c r="A1923" s="475" t="s">
        <v>64</v>
      </c>
      <c r="B1923" s="346" t="s">
        <v>131</v>
      </c>
      <c r="C1923" s="330" t="s">
        <v>132</v>
      </c>
      <c r="D1923" s="351">
        <f>+D1924+D1925+D1926</f>
        <v>0</v>
      </c>
    </row>
    <row r="1924" spans="1:5" hidden="1">
      <c r="A1924" s="67" t="s">
        <v>64</v>
      </c>
      <c r="B1924" s="348" t="s">
        <v>133</v>
      </c>
      <c r="C1924" s="306" t="s">
        <v>134</v>
      </c>
      <c r="D1924" s="307">
        <v>0</v>
      </c>
    </row>
    <row r="1925" spans="1:5" hidden="1">
      <c r="A1925" s="67" t="s">
        <v>64</v>
      </c>
      <c r="B1925" s="348" t="s">
        <v>135</v>
      </c>
      <c r="C1925" s="306" t="s">
        <v>136</v>
      </c>
      <c r="D1925" s="307">
        <v>0</v>
      </c>
    </row>
    <row r="1926" spans="1:5" hidden="1">
      <c r="A1926" s="67" t="s">
        <v>64</v>
      </c>
      <c r="B1926" s="348" t="s">
        <v>287</v>
      </c>
      <c r="C1926" s="306" t="s">
        <v>288</v>
      </c>
      <c r="D1926" s="307">
        <v>0</v>
      </c>
    </row>
    <row r="1927" spans="1:5" ht="10.5" hidden="1">
      <c r="B1927" s="309"/>
    </row>
    <row r="1928" spans="1:5" ht="15" hidden="1" customHeight="1">
      <c r="A1928" s="475" t="s">
        <v>64</v>
      </c>
      <c r="B1928" s="346" t="s">
        <v>145</v>
      </c>
      <c r="C1928" s="330" t="s">
        <v>146</v>
      </c>
      <c r="D1928" s="351">
        <f>+D1929+D1930</f>
        <v>0</v>
      </c>
    </row>
    <row r="1929" spans="1:5" hidden="1">
      <c r="A1929" s="67" t="s">
        <v>64</v>
      </c>
      <c r="B1929" s="348" t="s">
        <v>153</v>
      </c>
      <c r="C1929" s="306" t="s">
        <v>154</v>
      </c>
      <c r="D1929" s="307">
        <v>0</v>
      </c>
    </row>
    <row r="1930" spans="1:5" hidden="1">
      <c r="A1930" s="67" t="s">
        <v>64</v>
      </c>
      <c r="B1930" s="348" t="s">
        <v>155</v>
      </c>
      <c r="C1930" s="306" t="s">
        <v>156</v>
      </c>
      <c r="D1930" s="307">
        <v>0</v>
      </c>
    </row>
    <row r="1931" spans="1:5" hidden="1">
      <c r="B1931" s="348"/>
    </row>
    <row r="1932" spans="1:5" hidden="1">
      <c r="B1932" s="348"/>
      <c r="E1932" s="68"/>
    </row>
    <row r="1933" spans="1:5" ht="10.5" hidden="1">
      <c r="A1933" s="352" t="s">
        <v>348</v>
      </c>
      <c r="B1933" s="314" t="s">
        <v>515</v>
      </c>
      <c r="C1933" s="315" t="s">
        <v>185</v>
      </c>
      <c r="D1933" s="353"/>
      <c r="E1933" s="317">
        <f>+D1935</f>
        <v>0</v>
      </c>
    </row>
    <row r="1934" spans="1:5" hidden="1">
      <c r="B1934" s="336"/>
      <c r="C1934" s="354"/>
      <c r="D1934" s="326"/>
      <c r="E1934" s="326"/>
    </row>
    <row r="1935" spans="1:5" ht="10.5" hidden="1">
      <c r="A1935" s="345" t="s">
        <v>184</v>
      </c>
      <c r="B1935" s="355" t="s">
        <v>516</v>
      </c>
      <c r="C1935" s="356" t="s">
        <v>517</v>
      </c>
      <c r="D1935" s="322">
        <f>SUM(D1936:D1936)</f>
        <v>0</v>
      </c>
      <c r="E1935" s="317"/>
    </row>
    <row r="1936" spans="1:5" ht="10.5" hidden="1">
      <c r="A1936" s="357" t="s">
        <v>184</v>
      </c>
      <c r="B1936" s="325" t="s">
        <v>466</v>
      </c>
      <c r="C1936" s="316" t="s">
        <v>467</v>
      </c>
      <c r="D1936" s="326">
        <v>0</v>
      </c>
      <c r="E1936" s="339"/>
    </row>
    <row r="1937" spans="1:5" hidden="1">
      <c r="B1937" s="348"/>
      <c r="E1937" s="68"/>
    </row>
    <row r="1938" spans="1:5" hidden="1">
      <c r="B1938" s="348"/>
      <c r="E1938" s="68"/>
    </row>
    <row r="1939" spans="1:5" ht="11.4" hidden="1">
      <c r="B1939" s="348"/>
      <c r="C1939" s="310" t="s">
        <v>622</v>
      </c>
      <c r="E1939" s="372">
        <f>SUM(E1888:E1938)</f>
        <v>0</v>
      </c>
    </row>
    <row r="1940" spans="1:5" ht="11.4" hidden="1">
      <c r="B1940" s="348"/>
      <c r="C1940" s="476"/>
      <c r="E1940" s="372"/>
    </row>
    <row r="1941" spans="1:5" ht="11.4" hidden="1">
      <c r="B1941" s="348"/>
      <c r="C1941" s="476"/>
      <c r="E1941" s="372"/>
    </row>
    <row r="1942" spans="1:5" ht="11.4" hidden="1">
      <c r="B1942" s="348"/>
      <c r="C1942" s="476"/>
      <c r="E1942" s="372"/>
    </row>
    <row r="1943" spans="1:5" ht="11.4" hidden="1">
      <c r="B1943" s="348"/>
      <c r="C1943" s="476"/>
      <c r="E1943" s="372"/>
    </row>
    <row r="1944" spans="1:5" ht="10.5" hidden="1">
      <c r="B1944" s="348"/>
      <c r="C1944" s="476"/>
      <c r="E1944" s="68"/>
    </row>
    <row r="1945" spans="1:5" ht="10.5" hidden="1">
      <c r="B1945" s="309" t="s">
        <v>440</v>
      </c>
      <c r="C1945" s="472" t="s">
        <v>441</v>
      </c>
      <c r="D1945" s="469" t="s">
        <v>442</v>
      </c>
      <c r="E1945" s="366" t="s">
        <v>443</v>
      </c>
    </row>
    <row r="1946" spans="1:5" ht="10.5" hidden="1">
      <c r="B1946" s="348"/>
      <c r="C1946" s="476"/>
      <c r="E1946" s="68"/>
    </row>
    <row r="1947" spans="1:5" ht="10.5" hidden="1">
      <c r="A1947" s="313" t="s">
        <v>23</v>
      </c>
      <c r="B1947" s="314" t="s">
        <v>24</v>
      </c>
      <c r="C1947" s="315" t="s">
        <v>25</v>
      </c>
      <c r="D1947" s="316"/>
      <c r="E1947" s="317">
        <f>+D1952+D1959+D1963+D1949</f>
        <v>0</v>
      </c>
    </row>
    <row r="1948" spans="1:5" ht="10.5" hidden="1">
      <c r="B1948" s="314"/>
      <c r="C1948" s="318"/>
      <c r="D1948" s="316"/>
    </row>
    <row r="1949" spans="1:5" ht="10.5" hidden="1">
      <c r="A1949" s="368" t="s">
        <v>26</v>
      </c>
      <c r="B1949" s="320" t="s">
        <v>27</v>
      </c>
      <c r="C1949" s="321" t="s">
        <v>28</v>
      </c>
      <c r="D1949" s="322">
        <f>SUM(D1950:D1950)</f>
        <v>0</v>
      </c>
    </row>
    <row r="1950" spans="1:5" hidden="1">
      <c r="A1950" s="67" t="s">
        <v>26</v>
      </c>
      <c r="B1950" s="325" t="s">
        <v>29</v>
      </c>
      <c r="C1950" s="316" t="s">
        <v>30</v>
      </c>
      <c r="D1950" s="326">
        <v>0</v>
      </c>
    </row>
    <row r="1951" spans="1:5" ht="10.5" hidden="1">
      <c r="B1951" s="314"/>
      <c r="C1951" s="318"/>
      <c r="D1951" s="316"/>
    </row>
    <row r="1952" spans="1:5" ht="10.5" hidden="1">
      <c r="A1952" s="368" t="s">
        <v>26</v>
      </c>
      <c r="B1952" s="329" t="s">
        <v>41</v>
      </c>
      <c r="C1952" s="330" t="s">
        <v>42</v>
      </c>
      <c r="D1952" s="351">
        <f>SUM(D1953:D1957)</f>
        <v>0</v>
      </c>
    </row>
    <row r="1953" spans="1:5" hidden="1">
      <c r="A1953" s="67" t="s">
        <v>26</v>
      </c>
      <c r="B1953" s="305" t="s">
        <v>43</v>
      </c>
      <c r="C1953" s="306" t="s">
        <v>44</v>
      </c>
      <c r="D1953" s="69">
        <v>0</v>
      </c>
    </row>
    <row r="1954" spans="1:5" hidden="1">
      <c r="A1954" s="67" t="s">
        <v>26</v>
      </c>
      <c r="B1954" s="305" t="s">
        <v>227</v>
      </c>
      <c r="C1954" s="306" t="s">
        <v>228</v>
      </c>
      <c r="D1954" s="69">
        <v>0</v>
      </c>
    </row>
    <row r="1955" spans="1:5" hidden="1">
      <c r="A1955" s="67" t="s">
        <v>26</v>
      </c>
      <c r="B1955" s="305" t="s">
        <v>45</v>
      </c>
      <c r="C1955" s="306" t="s">
        <v>46</v>
      </c>
      <c r="D1955" s="69">
        <f>+(+D1949+D1954+D1956+D1957+D1953)/12</f>
        <v>0</v>
      </c>
    </row>
    <row r="1956" spans="1:5" hidden="1">
      <c r="A1956" s="324" t="s">
        <v>26</v>
      </c>
      <c r="B1956" s="325" t="s">
        <v>47</v>
      </c>
      <c r="C1956" s="316" t="s">
        <v>48</v>
      </c>
      <c r="D1956" s="69">
        <v>0</v>
      </c>
    </row>
    <row r="1957" spans="1:5" hidden="1">
      <c r="A1957" s="67" t="s">
        <v>26</v>
      </c>
      <c r="B1957" s="305" t="s">
        <v>342</v>
      </c>
      <c r="C1957" s="306" t="s">
        <v>343</v>
      </c>
      <c r="D1957" s="69">
        <v>0</v>
      </c>
    </row>
    <row r="1958" spans="1:5" hidden="1">
      <c r="A1958" s="324"/>
      <c r="B1958" s="325"/>
      <c r="C1958" s="316"/>
      <c r="D1958" s="69"/>
    </row>
    <row r="1959" spans="1:5" ht="21" hidden="1">
      <c r="A1959" s="368" t="s">
        <v>49</v>
      </c>
      <c r="B1959" s="329" t="s">
        <v>50</v>
      </c>
      <c r="C1959" s="330" t="s">
        <v>403</v>
      </c>
      <c r="D1959" s="351">
        <f>SUM(D1960:D1961)</f>
        <v>0</v>
      </c>
    </row>
    <row r="1960" spans="1:5" ht="20.399999999999999" hidden="1">
      <c r="A1960" s="67" t="s">
        <v>49</v>
      </c>
      <c r="B1960" s="305" t="s">
        <v>52</v>
      </c>
      <c r="C1960" s="334" t="s">
        <v>262</v>
      </c>
      <c r="D1960" s="69">
        <f>+(+D1949+D1954+D1956+D1957+D1953)*9.25%</f>
        <v>0</v>
      </c>
    </row>
    <row r="1961" spans="1:5" ht="20.399999999999999" hidden="1">
      <c r="A1961" s="67" t="s">
        <v>49</v>
      </c>
      <c r="B1961" s="305" t="s">
        <v>54</v>
      </c>
      <c r="C1961" s="334" t="s">
        <v>55</v>
      </c>
      <c r="D1961" s="69">
        <f>+(+D1949+D1954+D1956+D1957+D1953)*0.5%</f>
        <v>0</v>
      </c>
    </row>
    <row r="1962" spans="1:5" ht="10.5" hidden="1">
      <c r="A1962" s="349"/>
      <c r="D1962" s="69"/>
    </row>
    <row r="1963" spans="1:5" ht="21" hidden="1">
      <c r="A1963" s="368" t="s">
        <v>49</v>
      </c>
      <c r="B1963" s="329" t="s">
        <v>56</v>
      </c>
      <c r="C1963" s="330" t="s">
        <v>57</v>
      </c>
      <c r="D1963" s="351">
        <f>SUM(D1964:D1966)</f>
        <v>0</v>
      </c>
    </row>
    <row r="1964" spans="1:5" ht="20.399999999999999" hidden="1">
      <c r="A1964" s="67" t="s">
        <v>49</v>
      </c>
      <c r="B1964" s="305" t="s">
        <v>58</v>
      </c>
      <c r="C1964" s="334" t="s">
        <v>59</v>
      </c>
      <c r="D1964" s="69">
        <f>+(+D1949+D1954+D1956+D1957+D1953)*5.42%</f>
        <v>0</v>
      </c>
    </row>
    <row r="1965" spans="1:5" ht="20.399999999999999" hidden="1">
      <c r="A1965" s="67" t="s">
        <v>49</v>
      </c>
      <c r="B1965" s="305" t="s">
        <v>60</v>
      </c>
      <c r="C1965" s="334" t="s">
        <v>404</v>
      </c>
      <c r="D1965" s="69">
        <f>+(+D1949+D1954+D1956+D1957+D1953)*3%</f>
        <v>0</v>
      </c>
    </row>
    <row r="1966" spans="1:5" hidden="1">
      <c r="A1966" s="67" t="s">
        <v>49</v>
      </c>
      <c r="B1966" s="305" t="s">
        <v>62</v>
      </c>
      <c r="C1966" s="306" t="s">
        <v>63</v>
      </c>
      <c r="D1966" s="69">
        <f>+(+D1949+D1954+D1956+D1957+D1953)*1.5%</f>
        <v>0</v>
      </c>
    </row>
    <row r="1967" spans="1:5" ht="11.4" hidden="1">
      <c r="A1967" s="324"/>
      <c r="B1967" s="325"/>
      <c r="C1967" s="316"/>
      <c r="D1967" s="69"/>
      <c r="E1967" s="372"/>
    </row>
    <row r="1968" spans="1:5" ht="10.5" hidden="1">
      <c r="B1968" s="348"/>
      <c r="C1968" s="476"/>
      <c r="E1968" s="68"/>
    </row>
    <row r="1969" spans="1:5" ht="10.5" hidden="1">
      <c r="A1969" s="349" t="s">
        <v>64</v>
      </c>
      <c r="B1969" s="343">
        <v>1</v>
      </c>
      <c r="C1969" s="344" t="s">
        <v>65</v>
      </c>
      <c r="E1969" s="317">
        <f>+D1971+D1974</f>
        <v>0</v>
      </c>
    </row>
    <row r="1970" spans="1:5" ht="10.5" hidden="1">
      <c r="B1970" s="348"/>
      <c r="C1970" s="476"/>
      <c r="E1970" s="68"/>
    </row>
    <row r="1971" spans="1:5" ht="10.5" hidden="1">
      <c r="A1971" s="328" t="s">
        <v>64</v>
      </c>
      <c r="B1971" s="329" t="s">
        <v>66</v>
      </c>
      <c r="C1971" s="330" t="s">
        <v>67</v>
      </c>
      <c r="D1971" s="351">
        <f>+D1972</f>
        <v>0</v>
      </c>
      <c r="E1971" s="68"/>
    </row>
    <row r="1972" spans="1:5" hidden="1">
      <c r="A1972" s="67" t="s">
        <v>64</v>
      </c>
      <c r="B1972" s="348" t="s">
        <v>70</v>
      </c>
      <c r="C1972" s="306" t="s">
        <v>71</v>
      </c>
      <c r="D1972" s="307">
        <v>0</v>
      </c>
      <c r="E1972" s="68"/>
    </row>
    <row r="1973" spans="1:5" ht="10.5" hidden="1">
      <c r="A1973" s="328"/>
      <c r="B1973" s="329"/>
      <c r="C1973" s="330"/>
      <c r="E1973" s="68"/>
    </row>
    <row r="1974" spans="1:5" ht="10.5" hidden="1">
      <c r="A1974" s="328" t="s">
        <v>64</v>
      </c>
      <c r="B1974" s="329" t="s">
        <v>251</v>
      </c>
      <c r="C1974" s="330" t="s">
        <v>103</v>
      </c>
      <c r="D1974" s="351">
        <f>+D1975</f>
        <v>0</v>
      </c>
      <c r="E1974" s="68"/>
    </row>
    <row r="1975" spans="1:5" hidden="1">
      <c r="A1975" s="67" t="s">
        <v>64</v>
      </c>
      <c r="B1975" s="348" t="s">
        <v>108</v>
      </c>
      <c r="C1975" s="306" t="s">
        <v>109</v>
      </c>
      <c r="D1975" s="307">
        <v>0</v>
      </c>
      <c r="E1975" s="68"/>
    </row>
    <row r="1976" spans="1:5" ht="10.5" hidden="1">
      <c r="B1976" s="348"/>
      <c r="C1976" s="476"/>
      <c r="E1976" s="68"/>
    </row>
    <row r="1977" spans="1:5" ht="10.5" hidden="1">
      <c r="B1977" s="348"/>
      <c r="C1977" s="476"/>
      <c r="E1977" s="68"/>
    </row>
    <row r="1978" spans="1:5" ht="10.5" hidden="1">
      <c r="A1978" s="349" t="s">
        <v>64</v>
      </c>
      <c r="B1978" s="343">
        <v>2</v>
      </c>
      <c r="C1978" s="344" t="s">
        <v>122</v>
      </c>
      <c r="E1978" s="317">
        <f>+D1980+D1984+D1993+D1989</f>
        <v>0</v>
      </c>
    </row>
    <row r="1979" spans="1:5" ht="11.4" hidden="1">
      <c r="B1979" s="309"/>
      <c r="E1979" s="372"/>
    </row>
    <row r="1980" spans="1:5" ht="11.4" hidden="1">
      <c r="A1980" s="328" t="s">
        <v>64</v>
      </c>
      <c r="B1980" s="329" t="s">
        <v>123</v>
      </c>
      <c r="C1980" s="330" t="s">
        <v>124</v>
      </c>
      <c r="D1980" s="351">
        <f>+D1981</f>
        <v>0</v>
      </c>
      <c r="E1980" s="372"/>
    </row>
    <row r="1981" spans="1:5" ht="11.4" hidden="1">
      <c r="A1981" s="67" t="s">
        <v>64</v>
      </c>
      <c r="B1981" s="348" t="s">
        <v>127</v>
      </c>
      <c r="C1981" s="306" t="s">
        <v>128</v>
      </c>
      <c r="D1981" s="307">
        <v>0</v>
      </c>
      <c r="E1981" s="372"/>
    </row>
    <row r="1982" spans="1:5" ht="11.4" hidden="1">
      <c r="A1982" s="67" t="s">
        <v>64</v>
      </c>
      <c r="B1982" s="348" t="s">
        <v>129</v>
      </c>
      <c r="C1982" s="306" t="s">
        <v>130</v>
      </c>
      <c r="D1982" s="307">
        <v>0</v>
      </c>
      <c r="E1982" s="372"/>
    </row>
    <row r="1983" spans="1:5" ht="11.4" hidden="1">
      <c r="B1983" s="309"/>
      <c r="E1983" s="372"/>
    </row>
    <row r="1984" spans="1:5" ht="21" hidden="1">
      <c r="A1984" s="475" t="s">
        <v>64</v>
      </c>
      <c r="B1984" s="346" t="s">
        <v>131</v>
      </c>
      <c r="C1984" s="330" t="s">
        <v>132</v>
      </c>
      <c r="D1984" s="351">
        <f>+D1985+D1986+D1987</f>
        <v>0</v>
      </c>
      <c r="E1984" s="372"/>
    </row>
    <row r="1985" spans="1:5" ht="11.4" hidden="1">
      <c r="A1985" s="67" t="s">
        <v>64</v>
      </c>
      <c r="B1985" s="348" t="s">
        <v>133</v>
      </c>
      <c r="C1985" s="306" t="s">
        <v>134</v>
      </c>
      <c r="D1985" s="307">
        <v>0</v>
      </c>
      <c r="E1985" s="372"/>
    </row>
    <row r="1986" spans="1:5" hidden="1">
      <c r="A1986" s="67" t="s">
        <v>64</v>
      </c>
      <c r="B1986" s="348" t="s">
        <v>135</v>
      </c>
      <c r="C1986" s="306" t="s">
        <v>136</v>
      </c>
      <c r="D1986" s="307">
        <v>0</v>
      </c>
    </row>
    <row r="1987" spans="1:5" hidden="1">
      <c r="A1987" s="67" t="s">
        <v>64</v>
      </c>
      <c r="B1987" s="348" t="s">
        <v>287</v>
      </c>
      <c r="C1987" s="306" t="s">
        <v>288</v>
      </c>
      <c r="D1987" s="307">
        <v>0</v>
      </c>
    </row>
    <row r="1988" spans="1:5" ht="10.5" hidden="1">
      <c r="B1988" s="309"/>
    </row>
    <row r="1989" spans="1:5" ht="10.5" hidden="1">
      <c r="A1989" s="475" t="s">
        <v>64</v>
      </c>
      <c r="B1989" s="346">
        <v>2.04</v>
      </c>
      <c r="C1989" s="330" t="s">
        <v>220</v>
      </c>
      <c r="D1989" s="351">
        <f>SUM(D1990:D1991)</f>
        <v>0</v>
      </c>
    </row>
    <row r="1990" spans="1:5" hidden="1">
      <c r="A1990" s="67" t="s">
        <v>64</v>
      </c>
      <c r="B1990" s="348" t="s">
        <v>141</v>
      </c>
      <c r="C1990" s="306" t="s">
        <v>142</v>
      </c>
      <c r="D1990" s="307">
        <v>0</v>
      </c>
    </row>
    <row r="1991" spans="1:5" hidden="1">
      <c r="A1991" s="67" t="s">
        <v>64</v>
      </c>
      <c r="B1991" s="348" t="s">
        <v>143</v>
      </c>
      <c r="C1991" s="306" t="s">
        <v>144</v>
      </c>
      <c r="D1991" s="307">
        <v>0</v>
      </c>
    </row>
    <row r="1992" spans="1:5" ht="10.5" hidden="1">
      <c r="B1992" s="309"/>
    </row>
    <row r="1993" spans="1:5" ht="10.5" hidden="1">
      <c r="A1993" s="475" t="s">
        <v>64</v>
      </c>
      <c r="B1993" s="346" t="s">
        <v>145</v>
      </c>
      <c r="C1993" s="330" t="s">
        <v>146</v>
      </c>
      <c r="D1993" s="351">
        <f>+D1995+D1996+D1994</f>
        <v>0</v>
      </c>
    </row>
    <row r="1994" spans="1:5" hidden="1">
      <c r="A1994" s="67" t="s">
        <v>64</v>
      </c>
      <c r="B1994" s="348" t="s">
        <v>151</v>
      </c>
      <c r="C1994" s="306" t="s">
        <v>152</v>
      </c>
      <c r="D1994" s="307">
        <v>0</v>
      </c>
    </row>
    <row r="1995" spans="1:5" hidden="1">
      <c r="A1995" s="67" t="s">
        <v>64</v>
      </c>
      <c r="B1995" s="348" t="s">
        <v>153</v>
      </c>
      <c r="C1995" s="306" t="s">
        <v>154</v>
      </c>
      <c r="D1995" s="307">
        <v>0</v>
      </c>
    </row>
    <row r="1996" spans="1:5" hidden="1">
      <c r="A1996" s="67" t="s">
        <v>64</v>
      </c>
      <c r="B1996" s="348" t="s">
        <v>155</v>
      </c>
      <c r="C1996" s="306" t="s">
        <v>156</v>
      </c>
      <c r="D1996" s="307">
        <v>0</v>
      </c>
    </row>
    <row r="1997" spans="1:5" hidden="1">
      <c r="B1997" s="348"/>
    </row>
    <row r="1998" spans="1:5" hidden="1">
      <c r="B1998" s="348"/>
    </row>
    <row r="1999" spans="1:5" ht="10.5" hidden="1">
      <c r="A1999" s="349">
        <v>2</v>
      </c>
      <c r="B1999" s="343">
        <v>5</v>
      </c>
      <c r="C1999" s="344" t="s">
        <v>157</v>
      </c>
      <c r="E1999" s="317">
        <f>+D2001</f>
        <v>0</v>
      </c>
    </row>
    <row r="2000" spans="1:5" hidden="1">
      <c r="B2000" s="348"/>
    </row>
    <row r="2001" spans="1:5" ht="10.5" hidden="1">
      <c r="A2001" s="475" t="s">
        <v>158</v>
      </c>
      <c r="B2001" s="346" t="s">
        <v>159</v>
      </c>
      <c r="C2001" s="330" t="s">
        <v>160</v>
      </c>
      <c r="D2001" s="351">
        <f>+D2002</f>
        <v>0</v>
      </c>
    </row>
    <row r="2002" spans="1:5" hidden="1">
      <c r="A2002" s="67" t="s">
        <v>158</v>
      </c>
      <c r="B2002" s="348" t="s">
        <v>167</v>
      </c>
      <c r="C2002" s="306" t="s">
        <v>168</v>
      </c>
      <c r="D2002" s="307">
        <v>0</v>
      </c>
      <c r="E2002" s="68"/>
    </row>
    <row r="2003" spans="1:5" hidden="1">
      <c r="B2003" s="348"/>
      <c r="E2003" s="68"/>
    </row>
    <row r="2004" spans="1:5" hidden="1">
      <c r="B2004" s="348"/>
      <c r="E2004" s="68"/>
    </row>
    <row r="2005" spans="1:5" ht="11.4" hidden="1">
      <c r="B2005" s="348"/>
      <c r="C2005" s="310" t="s">
        <v>444</v>
      </c>
      <c r="E2005" s="372">
        <f>SUM(E1947:E2003)</f>
        <v>0</v>
      </c>
    </row>
    <row r="2006" spans="1:5" ht="11.4" hidden="1">
      <c r="B2006" s="348"/>
      <c r="C2006" s="476"/>
      <c r="E2006" s="372"/>
    </row>
    <row r="2007" spans="1:5" ht="10.5" hidden="1">
      <c r="B2007" s="348"/>
      <c r="C2007" s="476"/>
      <c r="E2007" s="68"/>
    </row>
    <row r="2008" spans="1:5" ht="10.5" hidden="1">
      <c r="B2008" s="348"/>
      <c r="C2008" s="476"/>
      <c r="E2008" s="68"/>
    </row>
    <row r="2009" spans="1:5" ht="10.5" hidden="1">
      <c r="B2009" s="348"/>
      <c r="C2009" s="476"/>
      <c r="E2009" s="68"/>
    </row>
    <row r="2010" spans="1:5" ht="10.5" hidden="1">
      <c r="B2010" s="348"/>
      <c r="C2010" s="476"/>
      <c r="E2010" s="68"/>
    </row>
    <row r="2011" spans="1:5" ht="10.5" hidden="1">
      <c r="B2011" s="309" t="s">
        <v>623</v>
      </c>
      <c r="C2011" s="472" t="s">
        <v>624</v>
      </c>
      <c r="D2011" s="469" t="s">
        <v>625</v>
      </c>
      <c r="E2011" s="366" t="s">
        <v>626</v>
      </c>
    </row>
    <row r="2012" spans="1:5" ht="10.5" hidden="1">
      <c r="B2012" s="348"/>
      <c r="C2012" s="476"/>
      <c r="E2012" s="68"/>
    </row>
    <row r="2013" spans="1:5" ht="10.5" hidden="1">
      <c r="A2013" s="349">
        <v>2</v>
      </c>
      <c r="B2013" s="343">
        <v>5</v>
      </c>
      <c r="C2013" s="344" t="s">
        <v>157</v>
      </c>
      <c r="E2013" s="317">
        <f>+D2015</f>
        <v>0</v>
      </c>
    </row>
    <row r="2014" spans="1:5" ht="10.5" hidden="1">
      <c r="B2014" s="348"/>
      <c r="C2014" s="476"/>
      <c r="E2014" s="68"/>
    </row>
    <row r="2015" spans="1:5" ht="10.5" hidden="1">
      <c r="A2015" s="328"/>
      <c r="B2015" s="329" t="s">
        <v>171</v>
      </c>
      <c r="C2015" s="330" t="s">
        <v>172</v>
      </c>
      <c r="D2015" s="351">
        <f>+D2016</f>
        <v>0</v>
      </c>
      <c r="E2015" s="68"/>
    </row>
    <row r="2016" spans="1:5" hidden="1">
      <c r="A2016" s="67" t="s">
        <v>181</v>
      </c>
      <c r="B2016" s="348" t="s">
        <v>182</v>
      </c>
      <c r="C2016" s="306" t="s">
        <v>183</v>
      </c>
      <c r="D2016" s="307">
        <v>0</v>
      </c>
      <c r="E2016" s="68"/>
    </row>
    <row r="2017" spans="2:5" ht="10.5" hidden="1">
      <c r="B2017" s="348"/>
      <c r="C2017" s="476"/>
      <c r="E2017" s="68"/>
    </row>
    <row r="2018" spans="2:5" ht="10.5" hidden="1">
      <c r="B2018" s="348"/>
      <c r="C2018" s="476"/>
      <c r="E2018" s="68"/>
    </row>
    <row r="2019" spans="2:5" ht="11.4" hidden="1">
      <c r="B2019" s="348"/>
      <c r="C2019" s="310" t="s">
        <v>627</v>
      </c>
      <c r="E2019" s="372">
        <f>SUM(E2013:E2018)</f>
        <v>0</v>
      </c>
    </row>
    <row r="2020" spans="2:5" ht="10.5" hidden="1">
      <c r="B2020" s="348"/>
      <c r="C2020" s="476"/>
      <c r="E2020" s="68"/>
    </row>
    <row r="2021" spans="2:5" ht="10.5">
      <c r="B2021" s="348"/>
      <c r="C2021" s="476"/>
      <c r="E2021" s="68"/>
    </row>
    <row r="2022" spans="2:5" ht="10.5">
      <c r="B2022" s="348"/>
      <c r="C2022" s="476"/>
      <c r="E2022" s="68"/>
    </row>
    <row r="2023" spans="2:5" ht="10.5">
      <c r="B2023" s="348"/>
      <c r="C2023" s="309" t="s">
        <v>445</v>
      </c>
      <c r="E2023" s="317">
        <f>+E2005+E1939+E1880+E1808+E2019+E1822</f>
        <v>1152030</v>
      </c>
    </row>
    <row r="2024" spans="2:5" ht="11.4">
      <c r="B2024" s="348"/>
      <c r="C2024" s="309"/>
      <c r="E2024" s="372"/>
    </row>
    <row r="2025" spans="2:5" ht="11.4">
      <c r="B2025" s="348"/>
      <c r="C2025" s="309"/>
      <c r="E2025" s="372"/>
    </row>
    <row r="2026" spans="2:5" ht="11.4">
      <c r="B2026" s="348"/>
      <c r="C2026" s="476"/>
      <c r="E2026" s="372"/>
    </row>
    <row r="2027" spans="2:5" ht="10.5">
      <c r="B2027" s="348"/>
      <c r="C2027" s="476"/>
    </row>
    <row r="2028" spans="2:5">
      <c r="B2028" s="348"/>
    </row>
    <row r="2029" spans="2:5" ht="10.5">
      <c r="B2029" s="309" t="s">
        <v>628</v>
      </c>
      <c r="C2029" s="318" t="s">
        <v>629</v>
      </c>
    </row>
    <row r="2030" spans="2:5" ht="10.5">
      <c r="B2030" s="309"/>
      <c r="C2030" s="318"/>
    </row>
    <row r="2031" spans="2:5">
      <c r="B2031" s="348"/>
      <c r="E2031" s="68"/>
    </row>
    <row r="2032" spans="2:5" ht="21" customHeight="1">
      <c r="B2032" s="309" t="s">
        <v>422</v>
      </c>
      <c r="C2032" s="472" t="s">
        <v>768</v>
      </c>
      <c r="D2032" s="469" t="s">
        <v>630</v>
      </c>
      <c r="E2032" s="366" t="s">
        <v>450</v>
      </c>
    </row>
    <row r="2033" spans="1:5" ht="10.5">
      <c r="B2033" s="309"/>
      <c r="E2033" s="68"/>
    </row>
    <row r="2034" spans="1:5" ht="10.5">
      <c r="A2034" s="313" t="s">
        <v>23</v>
      </c>
      <c r="B2034" s="314" t="s">
        <v>24</v>
      </c>
      <c r="C2034" s="315" t="s">
        <v>25</v>
      </c>
      <c r="D2034" s="316"/>
      <c r="E2034" s="317">
        <f>D2036+D2039+D2046+D2050</f>
        <v>192005</v>
      </c>
    </row>
    <row r="2035" spans="1:5" ht="10.5">
      <c r="A2035" s="313"/>
      <c r="B2035" s="314"/>
      <c r="C2035" s="315"/>
      <c r="D2035" s="316"/>
      <c r="E2035" s="317"/>
    </row>
    <row r="2036" spans="1:5" ht="10.5" hidden="1">
      <c r="A2036" s="368" t="s">
        <v>26</v>
      </c>
      <c r="B2036" s="320" t="s">
        <v>27</v>
      </c>
      <c r="C2036" s="321" t="s">
        <v>28</v>
      </c>
      <c r="D2036" s="322">
        <f>SUM(D2037:D2037)</f>
        <v>0</v>
      </c>
      <c r="E2036" s="317"/>
    </row>
    <row r="2037" spans="1:5" hidden="1">
      <c r="A2037" s="67" t="s">
        <v>26</v>
      </c>
      <c r="B2037" s="325" t="s">
        <v>29</v>
      </c>
      <c r="C2037" s="316" t="s">
        <v>30</v>
      </c>
      <c r="D2037" s="326">
        <v>0</v>
      </c>
    </row>
    <row r="2038" spans="1:5" hidden="1">
      <c r="B2038" s="325"/>
      <c r="C2038" s="316"/>
      <c r="D2038" s="326"/>
    </row>
    <row r="2039" spans="1:5" ht="10.5">
      <c r="A2039" s="368" t="s">
        <v>26</v>
      </c>
      <c r="B2039" s="329" t="s">
        <v>41</v>
      </c>
      <c r="C2039" s="330" t="s">
        <v>42</v>
      </c>
      <c r="D2039" s="351">
        <f>SUM(D2040:D2044)</f>
        <v>162500</v>
      </c>
    </row>
    <row r="2040" spans="1:5" hidden="1">
      <c r="A2040" s="67" t="s">
        <v>26</v>
      </c>
      <c r="B2040" s="305" t="s">
        <v>43</v>
      </c>
      <c r="C2040" s="306" t="s">
        <v>44</v>
      </c>
      <c r="D2040" s="69">
        <v>0</v>
      </c>
    </row>
    <row r="2041" spans="1:5" hidden="1">
      <c r="A2041" s="67" t="s">
        <v>26</v>
      </c>
      <c r="B2041" s="305" t="s">
        <v>227</v>
      </c>
      <c r="C2041" s="306" t="s">
        <v>228</v>
      </c>
      <c r="D2041" s="69">
        <v>0</v>
      </c>
    </row>
    <row r="2042" spans="1:5">
      <c r="A2042" s="67" t="s">
        <v>26</v>
      </c>
      <c r="B2042" s="305" t="s">
        <v>45</v>
      </c>
      <c r="C2042" s="306" t="s">
        <v>46</v>
      </c>
      <c r="D2042" s="69">
        <f>+(D2037+D2041+D2043+D2044+D2040)/12</f>
        <v>12500</v>
      </c>
    </row>
    <row r="2043" spans="1:5">
      <c r="A2043" s="324" t="s">
        <v>26</v>
      </c>
      <c r="B2043" s="325" t="s">
        <v>47</v>
      </c>
      <c r="C2043" s="316" t="s">
        <v>48</v>
      </c>
      <c r="D2043" s="69">
        <v>150000</v>
      </c>
    </row>
    <row r="2044" spans="1:5" hidden="1">
      <c r="A2044" s="67" t="s">
        <v>26</v>
      </c>
      <c r="B2044" s="305" t="s">
        <v>342</v>
      </c>
      <c r="C2044" s="306" t="s">
        <v>343</v>
      </c>
      <c r="D2044" s="69">
        <v>0</v>
      </c>
    </row>
    <row r="2045" spans="1:5">
      <c r="A2045" s="324"/>
      <c r="B2045" s="325"/>
      <c r="C2045" s="316"/>
      <c r="D2045" s="69"/>
    </row>
    <row r="2046" spans="1:5" ht="21">
      <c r="A2046" s="368" t="s">
        <v>49</v>
      </c>
      <c r="B2046" s="329" t="s">
        <v>50</v>
      </c>
      <c r="C2046" s="330" t="s">
        <v>403</v>
      </c>
      <c r="D2046" s="351">
        <f>SUM(D2047:D2048)</f>
        <v>14625</v>
      </c>
    </row>
    <row r="2047" spans="1:5" ht="20.399999999999999">
      <c r="A2047" s="67" t="s">
        <v>49</v>
      </c>
      <c r="B2047" s="305" t="s">
        <v>52</v>
      </c>
      <c r="C2047" s="334" t="s">
        <v>262</v>
      </c>
      <c r="D2047" s="69">
        <f>+(D2037+D2041+D2043+D2044+D2040)*9.25%</f>
        <v>13875</v>
      </c>
    </row>
    <row r="2048" spans="1:5" ht="20.399999999999999">
      <c r="A2048" s="67" t="s">
        <v>49</v>
      </c>
      <c r="B2048" s="305" t="s">
        <v>54</v>
      </c>
      <c r="C2048" s="334" t="s">
        <v>55</v>
      </c>
      <c r="D2048" s="69">
        <f>+(D2037+D2041+D2043+D2044+D2040)*0.5%</f>
        <v>750</v>
      </c>
    </row>
    <row r="2049" spans="1:5" ht="10.5">
      <c r="A2049" s="349"/>
      <c r="D2049" s="69"/>
    </row>
    <row r="2050" spans="1:5" ht="21">
      <c r="A2050" s="368" t="s">
        <v>49</v>
      </c>
      <c r="B2050" s="329" t="s">
        <v>56</v>
      </c>
      <c r="C2050" s="330" t="s">
        <v>57</v>
      </c>
      <c r="D2050" s="351">
        <f>SUM(D2051:D2053)</f>
        <v>14880</v>
      </c>
    </row>
    <row r="2051" spans="1:5" ht="20.399999999999999">
      <c r="A2051" s="67" t="s">
        <v>49</v>
      </c>
      <c r="B2051" s="305" t="s">
        <v>58</v>
      </c>
      <c r="C2051" s="334" t="s">
        <v>59</v>
      </c>
      <c r="D2051" s="69">
        <f>(D2037+D2044+D2040+D2043+D2041)*5.42%</f>
        <v>8130</v>
      </c>
    </row>
    <row r="2052" spans="1:5" ht="20.399999999999999">
      <c r="A2052" s="67" t="s">
        <v>49</v>
      </c>
      <c r="B2052" s="305" t="s">
        <v>60</v>
      </c>
      <c r="C2052" s="334" t="s">
        <v>404</v>
      </c>
      <c r="D2052" s="69">
        <f>(D2037+D2044+D2041+D2043+D2040)*3%</f>
        <v>4500</v>
      </c>
    </row>
    <row r="2053" spans="1:5">
      <c r="A2053" s="67" t="s">
        <v>49</v>
      </c>
      <c r="B2053" s="305" t="s">
        <v>62</v>
      </c>
      <c r="C2053" s="306" t="s">
        <v>63</v>
      </c>
      <c r="D2053" s="69">
        <f>(D2037+D2044+D2040+D2043+D2041)*1.5%</f>
        <v>2250</v>
      </c>
    </row>
    <row r="2054" spans="1:5" ht="10.5" hidden="1">
      <c r="B2054" s="309"/>
    </row>
    <row r="2055" spans="1:5" ht="10.5" hidden="1">
      <c r="B2055" s="309"/>
      <c r="E2055" s="68"/>
    </row>
    <row r="2056" spans="1:5" ht="10.5" hidden="1">
      <c r="A2056" s="349" t="s">
        <v>64</v>
      </c>
      <c r="B2056" s="343" t="s">
        <v>205</v>
      </c>
      <c r="C2056" s="344" t="s">
        <v>65</v>
      </c>
      <c r="D2056" s="68"/>
      <c r="E2056" s="317">
        <f>+D2058+D2061</f>
        <v>0</v>
      </c>
    </row>
    <row r="2057" spans="1:5" ht="10.5" hidden="1">
      <c r="B2057" s="309"/>
    </row>
    <row r="2058" spans="1:5" ht="10.5" hidden="1">
      <c r="A2058" s="328" t="s">
        <v>64</v>
      </c>
      <c r="B2058" s="329">
        <v>1.01</v>
      </c>
      <c r="C2058" s="330" t="s">
        <v>67</v>
      </c>
      <c r="D2058" s="351">
        <f>SUM(D2059)</f>
        <v>0</v>
      </c>
    </row>
    <row r="2059" spans="1:5" hidden="1">
      <c r="A2059" s="67" t="s">
        <v>64</v>
      </c>
      <c r="B2059" s="348" t="s">
        <v>70</v>
      </c>
      <c r="C2059" s="306" t="s">
        <v>71</v>
      </c>
      <c r="D2059" s="307">
        <v>0</v>
      </c>
    </row>
    <row r="2060" spans="1:5" hidden="1">
      <c r="B2060" s="348"/>
    </row>
    <row r="2061" spans="1:5" ht="10.5" hidden="1">
      <c r="A2061" s="328" t="s">
        <v>64</v>
      </c>
      <c r="B2061" s="329" t="s">
        <v>89</v>
      </c>
      <c r="C2061" s="330" t="s">
        <v>90</v>
      </c>
      <c r="D2061" s="351">
        <f>+D2062</f>
        <v>0</v>
      </c>
    </row>
    <row r="2062" spans="1:5" hidden="1">
      <c r="A2062" s="67" t="s">
        <v>64</v>
      </c>
      <c r="B2062" s="348" t="s">
        <v>207</v>
      </c>
      <c r="C2062" s="306" t="s">
        <v>216</v>
      </c>
      <c r="D2062" s="307">
        <v>0</v>
      </c>
    </row>
    <row r="2063" spans="1:5" ht="10.5" hidden="1">
      <c r="B2063" s="309"/>
    </row>
    <row r="2064" spans="1:5" ht="10.5" hidden="1">
      <c r="B2064" s="309"/>
      <c r="E2064" s="68"/>
    </row>
    <row r="2065" spans="1:5" ht="10.5" hidden="1">
      <c r="A2065" s="349" t="s">
        <v>64</v>
      </c>
      <c r="B2065" s="343">
        <v>2</v>
      </c>
      <c r="C2065" s="344" t="s">
        <v>122</v>
      </c>
      <c r="D2065" s="68"/>
      <c r="E2065" s="317">
        <f>+D2072+D2067+D2078+D2082</f>
        <v>0</v>
      </c>
    </row>
    <row r="2066" spans="1:5" ht="10.5" hidden="1">
      <c r="B2066" s="309"/>
    </row>
    <row r="2067" spans="1:5" ht="10.5" hidden="1">
      <c r="A2067" s="328" t="s">
        <v>64</v>
      </c>
      <c r="B2067" s="329" t="s">
        <v>123</v>
      </c>
      <c r="C2067" s="330" t="s">
        <v>124</v>
      </c>
      <c r="D2067" s="351">
        <f>SUM(D2068:D2070)</f>
        <v>0</v>
      </c>
    </row>
    <row r="2068" spans="1:5" hidden="1">
      <c r="A2068" s="67" t="s">
        <v>64</v>
      </c>
      <c r="B2068" s="348" t="s">
        <v>125</v>
      </c>
      <c r="C2068" s="306" t="s">
        <v>126</v>
      </c>
      <c r="D2068" s="307">
        <v>0</v>
      </c>
    </row>
    <row r="2069" spans="1:5" hidden="1">
      <c r="A2069" s="67" t="s">
        <v>64</v>
      </c>
      <c r="B2069" s="348" t="s">
        <v>127</v>
      </c>
      <c r="C2069" s="306" t="s">
        <v>128</v>
      </c>
      <c r="D2069" s="307">
        <v>0</v>
      </c>
    </row>
    <row r="2070" spans="1:5" hidden="1">
      <c r="A2070" s="67" t="s">
        <v>64</v>
      </c>
      <c r="B2070" s="348" t="s">
        <v>129</v>
      </c>
      <c r="C2070" s="306" t="s">
        <v>130</v>
      </c>
      <c r="D2070" s="307">
        <v>0</v>
      </c>
    </row>
    <row r="2071" spans="1:5" ht="10.5" hidden="1">
      <c r="B2071" s="309"/>
    </row>
    <row r="2072" spans="1:5" ht="21" hidden="1">
      <c r="A2072" s="328" t="s">
        <v>64</v>
      </c>
      <c r="B2072" s="329">
        <v>2.0299999999999998</v>
      </c>
      <c r="C2072" s="330" t="s">
        <v>132</v>
      </c>
      <c r="D2072" s="351">
        <f>SUM(D2073:D2076)</f>
        <v>0</v>
      </c>
    </row>
    <row r="2073" spans="1:5" hidden="1">
      <c r="A2073" s="67" t="s">
        <v>64</v>
      </c>
      <c r="B2073" s="348" t="s">
        <v>133</v>
      </c>
      <c r="C2073" s="306" t="s">
        <v>134</v>
      </c>
      <c r="D2073" s="307">
        <v>0</v>
      </c>
    </row>
    <row r="2074" spans="1:5" hidden="1">
      <c r="A2074" s="67" t="s">
        <v>64</v>
      </c>
      <c r="B2074" s="348" t="s">
        <v>135</v>
      </c>
      <c r="C2074" s="306" t="s">
        <v>136</v>
      </c>
      <c r="D2074" s="307">
        <v>0</v>
      </c>
    </row>
    <row r="2075" spans="1:5" hidden="1">
      <c r="A2075" s="67" t="s">
        <v>64</v>
      </c>
      <c r="B2075" s="348" t="s">
        <v>287</v>
      </c>
      <c r="C2075" s="306" t="s">
        <v>288</v>
      </c>
      <c r="D2075" s="307">
        <v>0</v>
      </c>
    </row>
    <row r="2076" spans="1:5" hidden="1">
      <c r="A2076" s="67" t="s">
        <v>64</v>
      </c>
      <c r="B2076" s="348" t="s">
        <v>240</v>
      </c>
      <c r="C2076" s="306" t="s">
        <v>241</v>
      </c>
      <c r="D2076" s="307">
        <v>0</v>
      </c>
    </row>
    <row r="2077" spans="1:5" ht="10.5" hidden="1">
      <c r="B2077" s="309"/>
    </row>
    <row r="2078" spans="1:5" ht="10.5" hidden="1">
      <c r="A2078" s="328" t="s">
        <v>64</v>
      </c>
      <c r="B2078" s="329" t="s">
        <v>139</v>
      </c>
      <c r="C2078" s="330" t="s">
        <v>140</v>
      </c>
      <c r="D2078" s="351">
        <f>+D2079+D2080</f>
        <v>0</v>
      </c>
    </row>
    <row r="2079" spans="1:5" hidden="1">
      <c r="A2079" s="67" t="s">
        <v>64</v>
      </c>
      <c r="B2079" s="348" t="s">
        <v>141</v>
      </c>
      <c r="C2079" s="306" t="s">
        <v>142</v>
      </c>
      <c r="D2079" s="307">
        <v>0</v>
      </c>
    </row>
    <row r="2080" spans="1:5" hidden="1">
      <c r="A2080" s="67" t="s">
        <v>64</v>
      </c>
      <c r="B2080" s="348" t="s">
        <v>143</v>
      </c>
      <c r="C2080" s="306" t="s">
        <v>144</v>
      </c>
      <c r="D2080" s="307">
        <v>0</v>
      </c>
    </row>
    <row r="2081" spans="1:5" ht="10.5" hidden="1">
      <c r="B2081" s="309"/>
    </row>
    <row r="2082" spans="1:5" ht="10.5" hidden="1">
      <c r="A2082" s="475" t="s">
        <v>64</v>
      </c>
      <c r="B2082" s="346" t="s">
        <v>145</v>
      </c>
      <c r="C2082" s="330" t="s">
        <v>146</v>
      </c>
      <c r="D2082" s="351">
        <f>+D2083+D2084+D2085+D2086</f>
        <v>0</v>
      </c>
    </row>
    <row r="2083" spans="1:5" hidden="1">
      <c r="A2083" s="67" t="s">
        <v>64</v>
      </c>
      <c r="B2083" s="348" t="s">
        <v>151</v>
      </c>
      <c r="C2083" s="306" t="s">
        <v>152</v>
      </c>
      <c r="D2083" s="307">
        <v>0</v>
      </c>
    </row>
    <row r="2084" spans="1:5" hidden="1">
      <c r="A2084" s="67" t="s">
        <v>64</v>
      </c>
      <c r="B2084" s="348" t="s">
        <v>153</v>
      </c>
      <c r="C2084" s="306" t="s">
        <v>154</v>
      </c>
      <c r="D2084" s="307">
        <v>0</v>
      </c>
    </row>
    <row r="2085" spans="1:5" hidden="1">
      <c r="A2085" s="67" t="s">
        <v>64</v>
      </c>
      <c r="B2085" s="348" t="s">
        <v>155</v>
      </c>
      <c r="C2085" s="306" t="s">
        <v>156</v>
      </c>
      <c r="D2085" s="307">
        <v>0</v>
      </c>
    </row>
    <row r="2086" spans="1:5" hidden="1">
      <c r="A2086" s="67" t="s">
        <v>64</v>
      </c>
      <c r="B2086" s="348" t="s">
        <v>291</v>
      </c>
      <c r="C2086" s="306" t="s">
        <v>315</v>
      </c>
      <c r="D2086" s="307">
        <v>0</v>
      </c>
    </row>
    <row r="2087" spans="1:5" ht="10.5" hidden="1">
      <c r="B2087" s="309"/>
    </row>
    <row r="2088" spans="1:5" ht="10.5" hidden="1">
      <c r="B2088" s="309"/>
      <c r="E2088" s="68"/>
    </row>
    <row r="2089" spans="1:5" ht="10.5" hidden="1">
      <c r="A2089" s="349">
        <v>2</v>
      </c>
      <c r="B2089" s="343">
        <v>5</v>
      </c>
      <c r="C2089" s="344" t="s">
        <v>157</v>
      </c>
      <c r="D2089" s="68"/>
      <c r="E2089" s="317">
        <f>+D2094+D2091</f>
        <v>0</v>
      </c>
    </row>
    <row r="2090" spans="1:5" ht="10.5" hidden="1">
      <c r="B2090" s="309"/>
    </row>
    <row r="2091" spans="1:5" ht="10.5" hidden="1">
      <c r="A2091" s="368" t="s">
        <v>158</v>
      </c>
      <c r="B2091" s="329" t="s">
        <v>159</v>
      </c>
      <c r="C2091" s="340" t="s">
        <v>160</v>
      </c>
      <c r="D2091" s="351">
        <f>+D2092</f>
        <v>0</v>
      </c>
    </row>
    <row r="2092" spans="1:5" hidden="1">
      <c r="A2092" s="67" t="s">
        <v>158</v>
      </c>
      <c r="B2092" s="305" t="s">
        <v>372</v>
      </c>
      <c r="C2092" s="306" t="s">
        <v>373</v>
      </c>
      <c r="D2092" s="307">
        <v>0</v>
      </c>
    </row>
    <row r="2093" spans="1:5" ht="10.5" hidden="1">
      <c r="B2093" s="309"/>
    </row>
    <row r="2094" spans="1:5" ht="10.5" hidden="1">
      <c r="A2094" s="328"/>
      <c r="B2094" s="329" t="s">
        <v>171</v>
      </c>
      <c r="C2094" s="330" t="s">
        <v>172</v>
      </c>
      <c r="D2094" s="351">
        <f>+D2095+D2096</f>
        <v>0</v>
      </c>
    </row>
    <row r="2095" spans="1:5" hidden="1">
      <c r="A2095" s="67" t="s">
        <v>229</v>
      </c>
      <c r="B2095" s="348" t="s">
        <v>230</v>
      </c>
      <c r="C2095" s="306" t="s">
        <v>231</v>
      </c>
      <c r="D2095" s="307">
        <v>0</v>
      </c>
    </row>
    <row r="2096" spans="1:5" hidden="1">
      <c r="A2096" s="67" t="s">
        <v>173</v>
      </c>
      <c r="B2096" s="305" t="s">
        <v>174</v>
      </c>
      <c r="C2096" s="306" t="s">
        <v>175</v>
      </c>
      <c r="D2096" s="307">
        <v>0</v>
      </c>
    </row>
    <row r="2097" spans="1:6" hidden="1"/>
    <row r="2098" spans="1:6" hidden="1"/>
    <row r="2099" spans="1:6" ht="10.5" hidden="1">
      <c r="A2099" s="352" t="s">
        <v>348</v>
      </c>
      <c r="B2099" s="314" t="s">
        <v>515</v>
      </c>
      <c r="C2099" s="315" t="s">
        <v>185</v>
      </c>
      <c r="D2099" s="353"/>
      <c r="E2099" s="317">
        <f>+D2101</f>
        <v>0</v>
      </c>
    </row>
    <row r="2100" spans="1:6" hidden="1">
      <c r="B2100" s="336"/>
      <c r="C2100" s="354"/>
      <c r="D2100" s="326"/>
      <c r="E2100" s="326"/>
    </row>
    <row r="2101" spans="1:6" ht="10.5" hidden="1">
      <c r="A2101" s="345" t="s">
        <v>184</v>
      </c>
      <c r="B2101" s="355" t="s">
        <v>516</v>
      </c>
      <c r="C2101" s="356" t="s">
        <v>517</v>
      </c>
      <c r="D2101" s="322">
        <f>SUM(D2102:D2102)</f>
        <v>0</v>
      </c>
      <c r="E2101" s="317"/>
    </row>
    <row r="2102" spans="1:6" ht="10.5" hidden="1">
      <c r="A2102" s="357" t="s">
        <v>184</v>
      </c>
      <c r="B2102" s="325" t="s">
        <v>466</v>
      </c>
      <c r="C2102" s="316" t="s">
        <v>467</v>
      </c>
      <c r="D2102" s="326"/>
      <c r="E2102" s="339"/>
    </row>
    <row r="2103" spans="1:6" ht="10.5">
      <c r="B2103" s="309"/>
    </row>
    <row r="2104" spans="1:6" ht="10.8" customHeight="1">
      <c r="B2104" s="309"/>
      <c r="E2104" s="68"/>
    </row>
    <row r="2105" spans="1:6" ht="11.4">
      <c r="B2105" s="309"/>
      <c r="C2105" s="310" t="s">
        <v>631</v>
      </c>
      <c r="E2105" s="372">
        <f>SUM(E2033:E2102)</f>
        <v>192005</v>
      </c>
    </row>
    <row r="2106" spans="1:6">
      <c r="B2106" s="348"/>
    </row>
    <row r="2107" spans="1:6">
      <c r="B2107" s="348"/>
    </row>
    <row r="2108" spans="1:6">
      <c r="B2108" s="348"/>
      <c r="F2108" s="724"/>
    </row>
    <row r="2109" spans="1:6">
      <c r="B2109" s="348"/>
      <c r="F2109" s="724"/>
    </row>
    <row r="2110" spans="1:6">
      <c r="B2110" s="348"/>
      <c r="E2110" s="68"/>
      <c r="F2110" s="724"/>
    </row>
    <row r="2111" spans="1:6" ht="21">
      <c r="B2111" s="309" t="s">
        <v>410</v>
      </c>
      <c r="C2111" s="472" t="s">
        <v>454</v>
      </c>
      <c r="D2111" s="469" t="s">
        <v>455</v>
      </c>
      <c r="E2111" s="366" t="s">
        <v>456</v>
      </c>
      <c r="F2111" s="724"/>
    </row>
    <row r="2112" spans="1:6" ht="10.5">
      <c r="B2112" s="309"/>
      <c r="E2112" s="68"/>
    </row>
    <row r="2113" spans="1:5" ht="10.5">
      <c r="A2113" s="313" t="s">
        <v>23</v>
      </c>
      <c r="B2113" s="314" t="s">
        <v>24</v>
      </c>
      <c r="C2113" s="315" t="s">
        <v>25</v>
      </c>
      <c r="D2113" s="316"/>
      <c r="E2113" s="317">
        <f>+D2118+D2125+D2129+D2115</f>
        <v>128003.33333333333</v>
      </c>
    </row>
    <row r="2114" spans="1:5" ht="10.5">
      <c r="B2114" s="314"/>
      <c r="C2114" s="318"/>
      <c r="D2114" s="316"/>
    </row>
    <row r="2115" spans="1:5" ht="10.5" hidden="1">
      <c r="A2115" s="368" t="s">
        <v>26</v>
      </c>
      <c r="B2115" s="320" t="s">
        <v>27</v>
      </c>
      <c r="C2115" s="321" t="s">
        <v>28</v>
      </c>
      <c r="D2115" s="322">
        <f>SUM(D2116:D2116)</f>
        <v>0</v>
      </c>
    </row>
    <row r="2116" spans="1:5" hidden="1">
      <c r="A2116" s="67" t="s">
        <v>26</v>
      </c>
      <c r="B2116" s="325" t="s">
        <v>29</v>
      </c>
      <c r="C2116" s="316" t="s">
        <v>30</v>
      </c>
      <c r="D2116" s="326">
        <v>0</v>
      </c>
    </row>
    <row r="2117" spans="1:5" ht="10.5" hidden="1">
      <c r="B2117" s="314"/>
      <c r="C2117" s="318"/>
      <c r="D2117" s="316"/>
    </row>
    <row r="2118" spans="1:5" ht="10.5">
      <c r="A2118" s="368" t="s">
        <v>26</v>
      </c>
      <c r="B2118" s="329" t="s">
        <v>41</v>
      </c>
      <c r="C2118" s="330" t="s">
        <v>42</v>
      </c>
      <c r="D2118" s="351">
        <f>SUM(D2119:D2123)</f>
        <v>108333.33333333333</v>
      </c>
    </row>
    <row r="2119" spans="1:5" hidden="1">
      <c r="A2119" s="67" t="s">
        <v>26</v>
      </c>
      <c r="B2119" s="305" t="s">
        <v>43</v>
      </c>
      <c r="C2119" s="306" t="s">
        <v>44</v>
      </c>
      <c r="D2119" s="69">
        <v>0</v>
      </c>
    </row>
    <row r="2120" spans="1:5" hidden="1">
      <c r="A2120" s="67" t="s">
        <v>26</v>
      </c>
      <c r="B2120" s="305" t="s">
        <v>227</v>
      </c>
      <c r="C2120" s="306" t="s">
        <v>228</v>
      </c>
      <c r="D2120" s="69">
        <v>0</v>
      </c>
    </row>
    <row r="2121" spans="1:5">
      <c r="A2121" s="67" t="s">
        <v>26</v>
      </c>
      <c r="B2121" s="305" t="s">
        <v>45</v>
      </c>
      <c r="C2121" s="306" t="s">
        <v>46</v>
      </c>
      <c r="D2121" s="69">
        <f>+(D2116+D2120+D2122+D2123+D2119)/12</f>
        <v>8333.3333333333339</v>
      </c>
    </row>
    <row r="2122" spans="1:5">
      <c r="A2122" s="324" t="s">
        <v>26</v>
      </c>
      <c r="B2122" s="325" t="s">
        <v>47</v>
      </c>
      <c r="C2122" s="316" t="s">
        <v>48</v>
      </c>
      <c r="D2122" s="69">
        <v>100000</v>
      </c>
    </row>
    <row r="2123" spans="1:5" hidden="1">
      <c r="A2123" s="67" t="s">
        <v>26</v>
      </c>
      <c r="B2123" s="305" t="s">
        <v>342</v>
      </c>
      <c r="C2123" s="306" t="s">
        <v>343</v>
      </c>
      <c r="D2123" s="69">
        <v>0</v>
      </c>
    </row>
    <row r="2124" spans="1:5">
      <c r="A2124" s="324"/>
      <c r="B2124" s="325"/>
      <c r="C2124" s="316"/>
      <c r="D2124" s="69"/>
    </row>
    <row r="2125" spans="1:5" ht="21">
      <c r="A2125" s="368" t="s">
        <v>49</v>
      </c>
      <c r="B2125" s="329" t="s">
        <v>50</v>
      </c>
      <c r="C2125" s="330" t="s">
        <v>403</v>
      </c>
      <c r="D2125" s="351">
        <f>SUM(D2126:D2127)</f>
        <v>9750</v>
      </c>
    </row>
    <row r="2126" spans="1:5" ht="20.399999999999999">
      <c r="A2126" s="67" t="s">
        <v>49</v>
      </c>
      <c r="B2126" s="305" t="s">
        <v>52</v>
      </c>
      <c r="C2126" s="334" t="s">
        <v>262</v>
      </c>
      <c r="D2126" s="69">
        <f>+(D2116+D2120+D2122+D2123+D2119)*9.25%</f>
        <v>9250</v>
      </c>
    </row>
    <row r="2127" spans="1:5" ht="20.399999999999999">
      <c r="A2127" s="67" t="s">
        <v>49</v>
      </c>
      <c r="B2127" s="305" t="s">
        <v>54</v>
      </c>
      <c r="C2127" s="334" t="s">
        <v>55</v>
      </c>
      <c r="D2127" s="69">
        <f>+(D2116+D2120+D2122+D2123+D2119)*0.5%</f>
        <v>500</v>
      </c>
    </row>
    <row r="2128" spans="1:5" ht="10.5">
      <c r="A2128" s="349"/>
      <c r="D2128" s="69"/>
    </row>
    <row r="2129" spans="1:5" ht="21">
      <c r="A2129" s="368" t="s">
        <v>49</v>
      </c>
      <c r="B2129" s="329" t="s">
        <v>56</v>
      </c>
      <c r="C2129" s="330" t="s">
        <v>57</v>
      </c>
      <c r="D2129" s="351">
        <f>SUM(D2130:D2132)</f>
        <v>9920</v>
      </c>
    </row>
    <row r="2130" spans="1:5" ht="20.399999999999999">
      <c r="A2130" s="67" t="s">
        <v>49</v>
      </c>
      <c r="B2130" s="305" t="s">
        <v>58</v>
      </c>
      <c r="C2130" s="334" t="s">
        <v>59</v>
      </c>
      <c r="D2130" s="69">
        <f>+(D2116+D2120+D2122+D2123+D2119)*5.42%</f>
        <v>5420</v>
      </c>
    </row>
    <row r="2131" spans="1:5" ht="20.399999999999999">
      <c r="A2131" s="67" t="s">
        <v>49</v>
      </c>
      <c r="B2131" s="305" t="s">
        <v>60</v>
      </c>
      <c r="C2131" s="334" t="s">
        <v>404</v>
      </c>
      <c r="D2131" s="69">
        <f>+(D2116+D2120+D2122+D2123+D2119)*3%</f>
        <v>3000</v>
      </c>
    </row>
    <row r="2132" spans="1:5">
      <c r="A2132" s="67" t="s">
        <v>49</v>
      </c>
      <c r="B2132" s="305" t="s">
        <v>62</v>
      </c>
      <c r="C2132" s="306" t="s">
        <v>63</v>
      </c>
      <c r="D2132" s="69">
        <f>+(D2116+D2120+D2122+D2123+D2119)*1.5%</f>
        <v>1500</v>
      </c>
    </row>
    <row r="2133" spans="1:5" ht="10.5" hidden="1">
      <c r="B2133" s="309"/>
    </row>
    <row r="2134" spans="1:5" ht="10.5" hidden="1">
      <c r="B2134" s="309"/>
      <c r="E2134" s="68"/>
    </row>
    <row r="2135" spans="1:5" ht="10.5" hidden="1">
      <c r="A2135" s="349" t="s">
        <v>64</v>
      </c>
      <c r="B2135" s="343" t="s">
        <v>205</v>
      </c>
      <c r="C2135" s="344" t="s">
        <v>65</v>
      </c>
      <c r="D2135" s="68"/>
      <c r="E2135" s="317">
        <f>+D2137+D2140+D2143</f>
        <v>0</v>
      </c>
    </row>
    <row r="2136" spans="1:5" ht="10.5" hidden="1">
      <c r="B2136" s="309"/>
    </row>
    <row r="2137" spans="1:5" ht="10.5" hidden="1">
      <c r="A2137" s="328" t="s">
        <v>64</v>
      </c>
      <c r="B2137" s="329">
        <v>1.01</v>
      </c>
      <c r="C2137" s="330" t="s">
        <v>67</v>
      </c>
      <c r="D2137" s="351">
        <f>SUM(D2138)</f>
        <v>0</v>
      </c>
    </row>
    <row r="2138" spans="1:5" hidden="1">
      <c r="A2138" s="67" t="s">
        <v>64</v>
      </c>
      <c r="B2138" s="348" t="s">
        <v>70</v>
      </c>
      <c r="C2138" s="306" t="s">
        <v>71</v>
      </c>
      <c r="D2138" s="307">
        <v>0</v>
      </c>
    </row>
    <row r="2139" spans="1:5" hidden="1">
      <c r="B2139" s="348"/>
    </row>
    <row r="2140" spans="1:5" ht="10.5" hidden="1">
      <c r="A2140" s="328" t="s">
        <v>64</v>
      </c>
      <c r="B2140" s="329" t="s">
        <v>89</v>
      </c>
      <c r="C2140" s="330" t="s">
        <v>90</v>
      </c>
      <c r="D2140" s="351">
        <f>+D2141</f>
        <v>0</v>
      </c>
    </row>
    <row r="2141" spans="1:5" hidden="1">
      <c r="A2141" s="67" t="s">
        <v>64</v>
      </c>
      <c r="B2141" s="348" t="s">
        <v>207</v>
      </c>
      <c r="C2141" s="306" t="s">
        <v>216</v>
      </c>
      <c r="D2141" s="307">
        <v>0</v>
      </c>
    </row>
    <row r="2142" spans="1:5" ht="10.5" hidden="1">
      <c r="B2142" s="309"/>
    </row>
    <row r="2143" spans="1:5" ht="10.5" hidden="1">
      <c r="A2143" s="328" t="s">
        <v>64</v>
      </c>
      <c r="B2143" s="329" t="s">
        <v>251</v>
      </c>
      <c r="C2143" s="330" t="s">
        <v>103</v>
      </c>
      <c r="D2143" s="351">
        <f>SUM(D2144:D2145)</f>
        <v>0</v>
      </c>
      <c r="E2143" s="68"/>
    </row>
    <row r="2144" spans="1:5" ht="20.399999999999999" hidden="1">
      <c r="A2144" s="67" t="s">
        <v>64</v>
      </c>
      <c r="B2144" s="348" t="s">
        <v>108</v>
      </c>
      <c r="C2144" s="334" t="s">
        <v>109</v>
      </c>
      <c r="D2144" s="307">
        <v>0</v>
      </c>
      <c r="E2144" s="68"/>
    </row>
    <row r="2145" spans="1:5" hidden="1">
      <c r="A2145" s="67" t="s">
        <v>64</v>
      </c>
      <c r="B2145" s="348" t="s">
        <v>110</v>
      </c>
      <c r="C2145" s="306" t="s">
        <v>111</v>
      </c>
      <c r="D2145" s="307">
        <v>0</v>
      </c>
      <c r="E2145" s="68"/>
    </row>
    <row r="2146" spans="1:5" ht="10.5" hidden="1">
      <c r="B2146" s="309"/>
      <c r="E2146" s="68"/>
    </row>
    <row r="2147" spans="1:5" ht="10.5" hidden="1">
      <c r="B2147" s="309"/>
      <c r="E2147" s="68"/>
    </row>
    <row r="2148" spans="1:5" ht="10.5" hidden="1">
      <c r="A2148" s="349" t="s">
        <v>64</v>
      </c>
      <c r="B2148" s="343">
        <v>2</v>
      </c>
      <c r="C2148" s="344" t="s">
        <v>122</v>
      </c>
      <c r="D2148" s="68"/>
      <c r="E2148" s="317">
        <f>+D2155+D2150+D2161+D2165</f>
        <v>0</v>
      </c>
    </row>
    <row r="2149" spans="1:5" ht="10.5" hidden="1">
      <c r="B2149" s="309"/>
    </row>
    <row r="2150" spans="1:5" ht="10.5" hidden="1">
      <c r="A2150" s="328" t="s">
        <v>64</v>
      </c>
      <c r="B2150" s="329" t="s">
        <v>123</v>
      </c>
      <c r="C2150" s="330" t="s">
        <v>124</v>
      </c>
      <c r="D2150" s="351">
        <f>SUM(D2151:D2153)</f>
        <v>0</v>
      </c>
    </row>
    <row r="2151" spans="1:5" hidden="1">
      <c r="A2151" s="67" t="s">
        <v>64</v>
      </c>
      <c r="B2151" s="348" t="s">
        <v>125</v>
      </c>
      <c r="C2151" s="306" t="s">
        <v>126</v>
      </c>
      <c r="D2151" s="307">
        <v>0</v>
      </c>
    </row>
    <row r="2152" spans="1:5" hidden="1">
      <c r="A2152" s="67" t="s">
        <v>64</v>
      </c>
      <c r="B2152" s="348" t="s">
        <v>127</v>
      </c>
      <c r="C2152" s="306" t="s">
        <v>128</v>
      </c>
      <c r="D2152" s="307">
        <v>0</v>
      </c>
    </row>
    <row r="2153" spans="1:5" hidden="1">
      <c r="A2153" s="67" t="s">
        <v>64</v>
      </c>
      <c r="B2153" s="348" t="s">
        <v>129</v>
      </c>
      <c r="C2153" s="306" t="s">
        <v>130</v>
      </c>
      <c r="D2153" s="307">
        <v>0</v>
      </c>
    </row>
    <row r="2154" spans="1:5" ht="10.5" hidden="1">
      <c r="B2154" s="309"/>
    </row>
    <row r="2155" spans="1:5" ht="21" hidden="1">
      <c r="A2155" s="328" t="s">
        <v>64</v>
      </c>
      <c r="B2155" s="329">
        <v>2.0299999999999998</v>
      </c>
      <c r="C2155" s="330" t="s">
        <v>132</v>
      </c>
      <c r="D2155" s="351">
        <f>SUM(D2156:D2159)</f>
        <v>0</v>
      </c>
    </row>
    <row r="2156" spans="1:5" hidden="1">
      <c r="A2156" s="67" t="s">
        <v>64</v>
      </c>
      <c r="B2156" s="348" t="s">
        <v>133</v>
      </c>
      <c r="C2156" s="306" t="s">
        <v>134</v>
      </c>
      <c r="D2156" s="307">
        <v>0</v>
      </c>
    </row>
    <row r="2157" spans="1:5" hidden="1">
      <c r="A2157" s="67" t="s">
        <v>64</v>
      </c>
      <c r="B2157" s="348" t="s">
        <v>135</v>
      </c>
      <c r="C2157" s="306" t="s">
        <v>136</v>
      </c>
      <c r="D2157" s="307">
        <v>0</v>
      </c>
    </row>
    <row r="2158" spans="1:5" hidden="1">
      <c r="A2158" s="67" t="s">
        <v>64</v>
      </c>
      <c r="B2158" s="348" t="s">
        <v>287</v>
      </c>
      <c r="C2158" s="306" t="s">
        <v>288</v>
      </c>
      <c r="D2158" s="307">
        <v>0</v>
      </c>
    </row>
    <row r="2159" spans="1:5" hidden="1">
      <c r="A2159" s="67" t="s">
        <v>64</v>
      </c>
      <c r="B2159" s="348" t="s">
        <v>240</v>
      </c>
      <c r="C2159" s="306" t="s">
        <v>241</v>
      </c>
      <c r="D2159" s="307">
        <v>0</v>
      </c>
    </row>
    <row r="2160" spans="1:5" ht="10.5" hidden="1">
      <c r="B2160" s="309"/>
    </row>
    <row r="2161" spans="1:5" ht="10.5" hidden="1">
      <c r="A2161" s="328" t="s">
        <v>64</v>
      </c>
      <c r="B2161" s="329" t="s">
        <v>139</v>
      </c>
      <c r="C2161" s="330" t="s">
        <v>140</v>
      </c>
      <c r="D2161" s="351">
        <f>+D2162+D2163</f>
        <v>0</v>
      </c>
    </row>
    <row r="2162" spans="1:5" hidden="1">
      <c r="A2162" s="67" t="s">
        <v>64</v>
      </c>
      <c r="B2162" s="348" t="s">
        <v>141</v>
      </c>
      <c r="C2162" s="306" t="s">
        <v>142</v>
      </c>
      <c r="D2162" s="307">
        <v>0</v>
      </c>
    </row>
    <row r="2163" spans="1:5" hidden="1">
      <c r="A2163" s="67" t="s">
        <v>64</v>
      </c>
      <c r="B2163" s="348" t="s">
        <v>143</v>
      </c>
      <c r="C2163" s="306" t="s">
        <v>144</v>
      </c>
      <c r="D2163" s="307">
        <v>0</v>
      </c>
    </row>
    <row r="2164" spans="1:5" ht="10.5" hidden="1">
      <c r="B2164" s="309"/>
    </row>
    <row r="2165" spans="1:5" ht="10.5" hidden="1">
      <c r="A2165" s="475" t="s">
        <v>64</v>
      </c>
      <c r="B2165" s="346" t="s">
        <v>145</v>
      </c>
      <c r="C2165" s="330" t="s">
        <v>146</v>
      </c>
      <c r="D2165" s="351">
        <f>+D2166+D2167+D2168+D2169</f>
        <v>0</v>
      </c>
    </row>
    <row r="2166" spans="1:5" hidden="1">
      <c r="A2166" s="67" t="s">
        <v>64</v>
      </c>
      <c r="B2166" s="348" t="s">
        <v>151</v>
      </c>
      <c r="C2166" s="306" t="s">
        <v>152</v>
      </c>
      <c r="D2166" s="307">
        <v>0</v>
      </c>
    </row>
    <row r="2167" spans="1:5" hidden="1">
      <c r="A2167" s="67" t="s">
        <v>64</v>
      </c>
      <c r="B2167" s="348" t="s">
        <v>153</v>
      </c>
      <c r="C2167" s="306" t="s">
        <v>154</v>
      </c>
      <c r="D2167" s="307">
        <v>0</v>
      </c>
    </row>
    <row r="2168" spans="1:5" hidden="1">
      <c r="A2168" s="67" t="s">
        <v>64</v>
      </c>
      <c r="B2168" s="348" t="s">
        <v>155</v>
      </c>
      <c r="C2168" s="306" t="s">
        <v>156</v>
      </c>
      <c r="D2168" s="307">
        <v>0</v>
      </c>
    </row>
    <row r="2169" spans="1:5" hidden="1">
      <c r="A2169" s="67" t="s">
        <v>64</v>
      </c>
      <c r="B2169" s="348" t="s">
        <v>291</v>
      </c>
      <c r="C2169" s="306" t="s">
        <v>315</v>
      </c>
      <c r="D2169" s="307">
        <v>0</v>
      </c>
    </row>
    <row r="2170" spans="1:5" ht="10.5" hidden="1">
      <c r="B2170" s="309"/>
    </row>
    <row r="2171" spans="1:5" ht="10.5" hidden="1">
      <c r="B2171" s="309"/>
      <c r="E2171" s="68"/>
    </row>
    <row r="2172" spans="1:5" ht="10.5" hidden="1">
      <c r="A2172" s="349">
        <v>2</v>
      </c>
      <c r="B2172" s="343">
        <v>5</v>
      </c>
      <c r="C2172" s="344" t="s">
        <v>157</v>
      </c>
      <c r="D2172" s="68"/>
      <c r="E2172" s="317">
        <f>+D2177+D2174</f>
        <v>0</v>
      </c>
    </row>
    <row r="2173" spans="1:5" ht="10.5" hidden="1">
      <c r="B2173" s="309"/>
    </row>
    <row r="2174" spans="1:5" ht="10.5" hidden="1">
      <c r="A2174" s="328" t="s">
        <v>158</v>
      </c>
      <c r="B2174" s="329" t="s">
        <v>159</v>
      </c>
      <c r="C2174" s="330" t="s">
        <v>160</v>
      </c>
      <c r="D2174" s="351">
        <f>+D2175</f>
        <v>0</v>
      </c>
    </row>
    <row r="2175" spans="1:5" hidden="1">
      <c r="A2175" s="67" t="s">
        <v>158</v>
      </c>
      <c r="B2175" s="348" t="s">
        <v>221</v>
      </c>
      <c r="C2175" s="306" t="s">
        <v>222</v>
      </c>
      <c r="D2175" s="307">
        <v>0</v>
      </c>
    </row>
    <row r="2176" spans="1:5" ht="10.5" hidden="1">
      <c r="B2176" s="309"/>
    </row>
    <row r="2177" spans="1:5" ht="10.5" hidden="1">
      <c r="A2177" s="328"/>
      <c r="B2177" s="329" t="s">
        <v>171</v>
      </c>
      <c r="C2177" s="330" t="s">
        <v>172</v>
      </c>
      <c r="D2177" s="351">
        <f>+D2178</f>
        <v>0</v>
      </c>
    </row>
    <row r="2178" spans="1:5" hidden="1">
      <c r="A2178" s="67" t="s">
        <v>229</v>
      </c>
      <c r="B2178" s="348" t="s">
        <v>230</v>
      </c>
      <c r="C2178" s="306" t="s">
        <v>231</v>
      </c>
      <c r="D2178" s="307">
        <v>0</v>
      </c>
    </row>
    <row r="2179" spans="1:5" hidden="1">
      <c r="B2179" s="348"/>
    </row>
    <row r="2180" spans="1:5" hidden="1">
      <c r="B2180" s="348"/>
    </row>
    <row r="2181" spans="1:5" ht="10.5" hidden="1">
      <c r="A2181" s="352" t="s">
        <v>348</v>
      </c>
      <c r="B2181" s="314" t="s">
        <v>515</v>
      </c>
      <c r="C2181" s="315" t="s">
        <v>185</v>
      </c>
      <c r="D2181" s="353"/>
      <c r="E2181" s="317">
        <f>+D2183</f>
        <v>0</v>
      </c>
    </row>
    <row r="2182" spans="1:5" hidden="1">
      <c r="B2182" s="336"/>
      <c r="C2182" s="354"/>
      <c r="D2182" s="326"/>
      <c r="E2182" s="326"/>
    </row>
    <row r="2183" spans="1:5" ht="10.5" hidden="1">
      <c r="A2183" s="345" t="s">
        <v>184</v>
      </c>
      <c r="B2183" s="355" t="s">
        <v>516</v>
      </c>
      <c r="C2183" s="356" t="s">
        <v>517</v>
      </c>
      <c r="D2183" s="322">
        <f>SUM(D2184:D2184)</f>
        <v>0</v>
      </c>
      <c r="E2183" s="317"/>
    </row>
    <row r="2184" spans="1:5" ht="10.5" hidden="1">
      <c r="A2184" s="357" t="s">
        <v>184</v>
      </c>
      <c r="B2184" s="325" t="s">
        <v>466</v>
      </c>
      <c r="C2184" s="316" t="s">
        <v>467</v>
      </c>
      <c r="D2184" s="326">
        <v>0</v>
      </c>
      <c r="E2184" s="339"/>
    </row>
    <row r="2185" spans="1:5" ht="10.5">
      <c r="B2185" s="309"/>
    </row>
    <row r="2186" spans="1:5" ht="10.5">
      <c r="B2186" s="309"/>
      <c r="E2186" s="68"/>
    </row>
    <row r="2187" spans="1:5" ht="11.4">
      <c r="B2187" s="309"/>
      <c r="C2187" s="310" t="s">
        <v>632</v>
      </c>
      <c r="E2187" s="372">
        <f>SUM(E2112:E2185)</f>
        <v>128003.33333333333</v>
      </c>
    </row>
    <row r="2188" spans="1:5" ht="10.5">
      <c r="B2188" s="309"/>
      <c r="D2188" s="68"/>
    </row>
    <row r="2189" spans="1:5" ht="10.5">
      <c r="B2189" s="309"/>
      <c r="D2189" s="68"/>
    </row>
    <row r="2190" spans="1:5" ht="10.5">
      <c r="B2190" s="309"/>
      <c r="D2190" s="68"/>
      <c r="E2190" s="68"/>
    </row>
    <row r="2191" spans="1:5" ht="10.5">
      <c r="B2191" s="309"/>
      <c r="C2191" s="309" t="s">
        <v>457</v>
      </c>
      <c r="E2191" s="350">
        <f>+E2187+E2105</f>
        <v>320008.33333333331</v>
      </c>
    </row>
    <row r="2192" spans="1:5" ht="10.5">
      <c r="B2192" s="309"/>
      <c r="C2192" s="309"/>
      <c r="E2192" s="350"/>
    </row>
    <row r="2193" spans="1:5" ht="10.5">
      <c r="B2193" s="309"/>
      <c r="C2193" s="309"/>
      <c r="E2193" s="350"/>
    </row>
    <row r="2194" spans="1:5" ht="10.5">
      <c r="B2194" s="309"/>
      <c r="C2194" s="309"/>
      <c r="E2194" s="462"/>
    </row>
    <row r="2195" spans="1:5" ht="10.5">
      <c r="B2195" s="309"/>
      <c r="D2195" s="462"/>
      <c r="E2195" s="462"/>
    </row>
    <row r="2196" spans="1:5" ht="10.5">
      <c r="B2196" s="309"/>
      <c r="D2196" s="462"/>
      <c r="E2196" s="462"/>
    </row>
    <row r="2197" spans="1:5" ht="10.5">
      <c r="B2197" s="309" t="s">
        <v>458</v>
      </c>
      <c r="C2197" s="441" t="s">
        <v>633</v>
      </c>
      <c r="D2197" s="462"/>
      <c r="E2197" s="462"/>
    </row>
    <row r="2198" spans="1:5">
      <c r="B2198" s="460"/>
      <c r="C2198" s="461"/>
      <c r="D2198" s="462"/>
      <c r="E2198" s="462"/>
    </row>
    <row r="2199" spans="1:5">
      <c r="B2199" s="460"/>
      <c r="C2199" s="461"/>
      <c r="D2199" s="462"/>
      <c r="E2199" s="462"/>
    </row>
    <row r="2200" spans="1:5" ht="10.5">
      <c r="B2200" s="309" t="s">
        <v>422</v>
      </c>
      <c r="C2200" s="441" t="s">
        <v>460</v>
      </c>
      <c r="D2200" s="469" t="s">
        <v>461</v>
      </c>
      <c r="E2200" s="462"/>
    </row>
    <row r="2201" spans="1:5">
      <c r="C2201" s="367"/>
      <c r="E2201" s="68"/>
    </row>
    <row r="2202" spans="1:5" ht="10.5">
      <c r="A2202" s="313" t="s">
        <v>23</v>
      </c>
      <c r="B2202" s="314" t="s">
        <v>24</v>
      </c>
      <c r="C2202" s="315" t="s">
        <v>25</v>
      </c>
      <c r="D2202" s="316"/>
      <c r="E2202" s="317">
        <f>D2204+D2207+D2214+D2218</f>
        <v>128455</v>
      </c>
    </row>
    <row r="2203" spans="1:5" ht="10.5">
      <c r="A2203" s="313"/>
      <c r="B2203" s="314"/>
      <c r="C2203" s="315"/>
      <c r="D2203" s="316"/>
      <c r="E2203" s="317"/>
    </row>
    <row r="2204" spans="1:5" ht="10.5" hidden="1">
      <c r="A2204" s="368" t="s">
        <v>26</v>
      </c>
      <c r="B2204" s="320" t="s">
        <v>27</v>
      </c>
      <c r="C2204" s="321" t="s">
        <v>28</v>
      </c>
      <c r="D2204" s="322">
        <f>SUM(D2205:D2205)</f>
        <v>0</v>
      </c>
      <c r="E2204" s="317"/>
    </row>
    <row r="2205" spans="1:5" hidden="1">
      <c r="A2205" s="67" t="s">
        <v>26</v>
      </c>
      <c r="B2205" s="325" t="s">
        <v>29</v>
      </c>
      <c r="C2205" s="316" t="s">
        <v>30</v>
      </c>
      <c r="D2205" s="326">
        <f>D2253</f>
        <v>0</v>
      </c>
      <c r="E2205" s="68"/>
    </row>
    <row r="2206" spans="1:5" hidden="1">
      <c r="B2206" s="325"/>
      <c r="C2206" s="316"/>
      <c r="D2206" s="326"/>
      <c r="E2206" s="68"/>
    </row>
    <row r="2207" spans="1:5" ht="10.5">
      <c r="A2207" s="368" t="s">
        <v>26</v>
      </c>
      <c r="B2207" s="329" t="s">
        <v>41</v>
      </c>
      <c r="C2207" s="330" t="s">
        <v>42</v>
      </c>
      <c r="D2207" s="351">
        <f>SUM(D2208:D2212)</f>
        <v>108333.33333333333</v>
      </c>
      <c r="E2207" s="317"/>
    </row>
    <row r="2208" spans="1:5" ht="10.5" hidden="1">
      <c r="A2208" s="67" t="s">
        <v>26</v>
      </c>
      <c r="B2208" s="305" t="s">
        <v>43</v>
      </c>
      <c r="C2208" s="306" t="s">
        <v>44</v>
      </c>
      <c r="D2208" s="69">
        <f>+D2254</f>
        <v>0</v>
      </c>
      <c r="E2208" s="317"/>
    </row>
    <row r="2209" spans="1:5" ht="10.5" hidden="1">
      <c r="A2209" s="67" t="s">
        <v>26</v>
      </c>
      <c r="B2209" s="305" t="s">
        <v>227</v>
      </c>
      <c r="C2209" s="306" t="s">
        <v>228</v>
      </c>
      <c r="D2209" s="69">
        <f>+D2255</f>
        <v>0</v>
      </c>
      <c r="E2209" s="317"/>
    </row>
    <row r="2210" spans="1:5" ht="10.5">
      <c r="A2210" s="67" t="s">
        <v>26</v>
      </c>
      <c r="B2210" s="305" t="s">
        <v>45</v>
      </c>
      <c r="C2210" s="306" t="s">
        <v>46</v>
      </c>
      <c r="D2210" s="69">
        <f>+D2256</f>
        <v>8333.3333333333339</v>
      </c>
      <c r="E2210" s="317"/>
    </row>
    <row r="2211" spans="1:5" ht="10.5">
      <c r="A2211" s="324" t="s">
        <v>26</v>
      </c>
      <c r="B2211" s="325" t="s">
        <v>47</v>
      </c>
      <c r="C2211" s="316" t="s">
        <v>48</v>
      </c>
      <c r="D2211" s="69">
        <f>+D2257</f>
        <v>100000</v>
      </c>
      <c r="E2211" s="317"/>
    </row>
    <row r="2212" spans="1:5" ht="10.5" hidden="1">
      <c r="A2212" s="67" t="s">
        <v>26</v>
      </c>
      <c r="B2212" s="305" t="s">
        <v>342</v>
      </c>
      <c r="C2212" s="306" t="s">
        <v>343</v>
      </c>
      <c r="D2212" s="69">
        <f>+D2258</f>
        <v>0</v>
      </c>
      <c r="E2212" s="317"/>
    </row>
    <row r="2213" spans="1:5" ht="10.5">
      <c r="A2213" s="313"/>
      <c r="D2213" s="69"/>
      <c r="E2213" s="317"/>
    </row>
    <row r="2214" spans="1:5" ht="21">
      <c r="A2214" s="368" t="s">
        <v>49</v>
      </c>
      <c r="B2214" s="329" t="s">
        <v>50</v>
      </c>
      <c r="C2214" s="330" t="s">
        <v>51</v>
      </c>
      <c r="D2214" s="351">
        <f>SUM(D2215:D2216)</f>
        <v>9750</v>
      </c>
      <c r="E2214" s="317"/>
    </row>
    <row r="2215" spans="1:5" ht="20.399999999999999">
      <c r="A2215" s="333" t="s">
        <v>49</v>
      </c>
      <c r="B2215" s="305" t="s">
        <v>52</v>
      </c>
      <c r="C2215" s="334" t="s">
        <v>262</v>
      </c>
      <c r="D2215" s="69">
        <f>+D2259</f>
        <v>9250</v>
      </c>
      <c r="E2215" s="317"/>
    </row>
    <row r="2216" spans="1:5" ht="20.399999999999999">
      <c r="A2216" s="333" t="s">
        <v>49</v>
      </c>
      <c r="B2216" s="305" t="s">
        <v>54</v>
      </c>
      <c r="C2216" s="334" t="s">
        <v>55</v>
      </c>
      <c r="D2216" s="69">
        <f>+D2260</f>
        <v>500</v>
      </c>
      <c r="E2216" s="317"/>
    </row>
    <row r="2217" spans="1:5" ht="10.5">
      <c r="D2217" s="69"/>
      <c r="E2217" s="317"/>
    </row>
    <row r="2218" spans="1:5" ht="21">
      <c r="A2218" s="368" t="s">
        <v>49</v>
      </c>
      <c r="B2218" s="329" t="s">
        <v>56</v>
      </c>
      <c r="C2218" s="330" t="s">
        <v>57</v>
      </c>
      <c r="D2218" s="351">
        <f>SUM(D2219:D2221)</f>
        <v>10371.666666666666</v>
      </c>
      <c r="E2218" s="317"/>
    </row>
    <row r="2219" spans="1:5" ht="20.399999999999999">
      <c r="A2219" s="333" t="s">
        <v>49</v>
      </c>
      <c r="B2219" s="305" t="s">
        <v>58</v>
      </c>
      <c r="C2219" s="334" t="s">
        <v>59</v>
      </c>
      <c r="D2219" s="69">
        <f>+D2261</f>
        <v>5871.6666666666661</v>
      </c>
      <c r="E2219" s="317"/>
    </row>
    <row r="2220" spans="1:5" ht="20.399999999999999">
      <c r="A2220" s="333" t="s">
        <v>49</v>
      </c>
      <c r="B2220" s="305" t="s">
        <v>60</v>
      </c>
      <c r="C2220" s="334" t="s">
        <v>263</v>
      </c>
      <c r="D2220" s="69">
        <f>+D2262</f>
        <v>3000</v>
      </c>
      <c r="E2220" s="317"/>
    </row>
    <row r="2221" spans="1:5" ht="10.5">
      <c r="A2221" s="333" t="s">
        <v>49</v>
      </c>
      <c r="B2221" s="305" t="s">
        <v>62</v>
      </c>
      <c r="C2221" s="306" t="s">
        <v>63</v>
      </c>
      <c r="D2221" s="69">
        <f>+D2263</f>
        <v>1500</v>
      </c>
      <c r="E2221" s="317"/>
    </row>
    <row r="2222" spans="1:5" ht="10.5" hidden="1">
      <c r="A2222" s="333"/>
      <c r="D2222" s="69"/>
      <c r="E2222" s="317"/>
    </row>
    <row r="2223" spans="1:5" hidden="1">
      <c r="C2223" s="367"/>
      <c r="E2223" s="68"/>
    </row>
    <row r="2224" spans="1:5" ht="10.5" hidden="1">
      <c r="A2224" s="313" t="s">
        <v>64</v>
      </c>
      <c r="B2224" s="314" t="s">
        <v>205</v>
      </c>
      <c r="C2224" s="315" t="s">
        <v>65</v>
      </c>
      <c r="D2224" s="316"/>
      <c r="E2224" s="317">
        <f>+D2229+D2226</f>
        <v>0</v>
      </c>
    </row>
    <row r="2225" spans="1:5" ht="10.5" hidden="1">
      <c r="B2225" s="314"/>
      <c r="C2225" s="318"/>
      <c r="D2225" s="317"/>
      <c r="E2225" s="68"/>
    </row>
    <row r="2226" spans="1:5" ht="10.5" hidden="1">
      <c r="A2226" s="319" t="s">
        <v>64</v>
      </c>
      <c r="B2226" s="355">
        <v>1.03</v>
      </c>
      <c r="C2226" s="446" t="s">
        <v>78</v>
      </c>
      <c r="D2226" s="322">
        <f>+D2227</f>
        <v>0</v>
      </c>
      <c r="E2226" s="68"/>
    </row>
    <row r="2227" spans="1:5" hidden="1">
      <c r="A2227" s="335" t="s">
        <v>64</v>
      </c>
      <c r="B2227" s="336" t="s">
        <v>81</v>
      </c>
      <c r="C2227" s="354" t="s">
        <v>82</v>
      </c>
      <c r="D2227" s="326">
        <f>+D2265</f>
        <v>0</v>
      </c>
      <c r="E2227" s="68"/>
    </row>
    <row r="2228" spans="1:5" ht="10.5" hidden="1">
      <c r="B2228" s="314"/>
      <c r="C2228" s="318"/>
      <c r="D2228" s="317"/>
      <c r="E2228" s="68"/>
    </row>
    <row r="2229" spans="1:5" ht="10.5" hidden="1">
      <c r="A2229" s="319" t="s">
        <v>64</v>
      </c>
      <c r="B2229" s="355" t="s">
        <v>89</v>
      </c>
      <c r="C2229" s="446" t="s">
        <v>90</v>
      </c>
      <c r="D2229" s="322">
        <f>SUM(D2230:D2232)</f>
        <v>0</v>
      </c>
      <c r="E2229" s="317"/>
    </row>
    <row r="2230" spans="1:5" ht="10.5" hidden="1">
      <c r="A2230" s="335" t="s">
        <v>64</v>
      </c>
      <c r="B2230" s="336" t="s">
        <v>245</v>
      </c>
      <c r="C2230" s="354" t="s">
        <v>246</v>
      </c>
      <c r="D2230" s="326">
        <f>+D2274</f>
        <v>0</v>
      </c>
      <c r="E2230" s="317"/>
    </row>
    <row r="2231" spans="1:5" ht="10.5" hidden="1">
      <c r="A2231" s="335" t="s">
        <v>64</v>
      </c>
      <c r="B2231" s="336" t="s">
        <v>207</v>
      </c>
      <c r="C2231" s="354" t="s">
        <v>216</v>
      </c>
      <c r="D2231" s="326">
        <v>0</v>
      </c>
      <c r="E2231" s="317"/>
    </row>
    <row r="2232" spans="1:5" ht="10.5" hidden="1">
      <c r="A2232" s="335" t="s">
        <v>64</v>
      </c>
      <c r="B2232" s="336" t="s">
        <v>97</v>
      </c>
      <c r="C2232" s="354" t="s">
        <v>98</v>
      </c>
      <c r="D2232" s="326">
        <f>+D2275</f>
        <v>0</v>
      </c>
      <c r="E2232" s="317"/>
    </row>
    <row r="2233" spans="1:5" ht="10.5" hidden="1">
      <c r="A2233" s="335"/>
      <c r="B2233" s="336"/>
      <c r="C2233" s="354"/>
      <c r="D2233" s="326"/>
      <c r="E2233" s="317"/>
    </row>
    <row r="2234" spans="1:5" hidden="1">
      <c r="A2234" s="335"/>
      <c r="B2234" s="336"/>
      <c r="C2234" s="354"/>
      <c r="D2234" s="326"/>
      <c r="E2234" s="68"/>
    </row>
    <row r="2235" spans="1:5" ht="10.5" hidden="1">
      <c r="A2235" s="313">
        <v>2</v>
      </c>
      <c r="B2235" s="314">
        <v>5</v>
      </c>
      <c r="C2235" s="315" t="s">
        <v>157</v>
      </c>
      <c r="D2235" s="326"/>
      <c r="E2235" s="317">
        <f>+D2237</f>
        <v>0</v>
      </c>
    </row>
    <row r="2236" spans="1:5" hidden="1">
      <c r="A2236" s="335"/>
      <c r="B2236" s="336"/>
      <c r="C2236" s="354"/>
      <c r="D2236" s="326"/>
      <c r="E2236" s="68"/>
    </row>
    <row r="2237" spans="1:5" ht="10.5" hidden="1">
      <c r="A2237" s="319" t="s">
        <v>579</v>
      </c>
      <c r="B2237" s="355" t="s">
        <v>171</v>
      </c>
      <c r="C2237" s="446" t="s">
        <v>172</v>
      </c>
      <c r="D2237" s="322">
        <f>SUM(D2238:D2239)</f>
        <v>0</v>
      </c>
      <c r="E2237" s="68"/>
    </row>
    <row r="2238" spans="1:5" hidden="1">
      <c r="A2238" s="67" t="s">
        <v>414</v>
      </c>
      <c r="B2238" s="325" t="s">
        <v>415</v>
      </c>
      <c r="C2238" s="316" t="s">
        <v>416</v>
      </c>
      <c r="D2238" s="326">
        <v>0</v>
      </c>
      <c r="E2238" s="68"/>
    </row>
    <row r="2239" spans="1:5" hidden="1">
      <c r="A2239" s="67" t="s">
        <v>181</v>
      </c>
      <c r="B2239" s="325" t="s">
        <v>182</v>
      </c>
      <c r="C2239" s="316" t="s">
        <v>417</v>
      </c>
      <c r="D2239" s="326">
        <v>0</v>
      </c>
      <c r="E2239" s="68"/>
    </row>
    <row r="2240" spans="1:5" hidden="1">
      <c r="A2240" s="335"/>
      <c r="B2240" s="336"/>
      <c r="C2240" s="354"/>
      <c r="D2240" s="326"/>
      <c r="E2240" s="68"/>
    </row>
    <row r="2241" spans="1:5" hidden="1">
      <c r="A2241" s="335"/>
      <c r="B2241" s="336"/>
      <c r="C2241" s="354"/>
      <c r="D2241" s="326"/>
      <c r="E2241" s="68"/>
    </row>
    <row r="2242" spans="1:5" ht="10.5" hidden="1">
      <c r="A2242" s="313">
        <v>1.3</v>
      </c>
      <c r="B2242" s="314" t="s">
        <v>515</v>
      </c>
      <c r="C2242" s="315" t="s">
        <v>185</v>
      </c>
      <c r="D2242" s="326"/>
      <c r="E2242" s="317">
        <f>+D2244</f>
        <v>0</v>
      </c>
    </row>
    <row r="2243" spans="1:5" ht="10.5" hidden="1">
      <c r="A2243" s="335"/>
      <c r="B2243" s="336"/>
      <c r="C2243" s="354"/>
      <c r="D2243" s="326"/>
      <c r="E2243" s="317"/>
    </row>
    <row r="2244" spans="1:5" ht="10.5" hidden="1">
      <c r="A2244" s="319" t="s">
        <v>184</v>
      </c>
      <c r="B2244" s="355" t="s">
        <v>516</v>
      </c>
      <c r="C2244" s="446" t="s">
        <v>593</v>
      </c>
      <c r="D2244" s="351">
        <f>+D2245</f>
        <v>0</v>
      </c>
      <c r="E2244" s="317"/>
    </row>
    <row r="2245" spans="1:5" ht="10.5" hidden="1">
      <c r="A2245" s="67" t="s">
        <v>184</v>
      </c>
      <c r="B2245" s="325" t="s">
        <v>466</v>
      </c>
      <c r="C2245" s="316" t="s">
        <v>467</v>
      </c>
      <c r="D2245" s="326">
        <f>+D2264</f>
        <v>0</v>
      </c>
      <c r="E2245" s="317"/>
    </row>
    <row r="2246" spans="1:5" ht="10.5">
      <c r="B2246" s="325"/>
      <c r="C2246" s="341"/>
      <c r="E2246" s="317"/>
    </row>
    <row r="2247" spans="1:5">
      <c r="B2247" s="325"/>
      <c r="C2247" s="316"/>
      <c r="D2247" s="326"/>
      <c r="E2247" s="68"/>
    </row>
    <row r="2248" spans="1:5" ht="11.4">
      <c r="B2248" s="309"/>
      <c r="C2248" s="310" t="s">
        <v>634</v>
      </c>
      <c r="D2248" s="350"/>
      <c r="E2248" s="372">
        <f>SUM(E2202:E2244)</f>
        <v>128455</v>
      </c>
    </row>
    <row r="2249" spans="1:5">
      <c r="B2249" s="460"/>
      <c r="C2249" s="461"/>
      <c r="D2249" s="462"/>
      <c r="E2249" s="68"/>
    </row>
    <row r="2250" spans="1:5">
      <c r="B2250" s="460"/>
      <c r="C2250" s="461"/>
      <c r="D2250" s="462"/>
      <c r="E2250" s="462"/>
    </row>
    <row r="2251" spans="1:5" ht="10.5">
      <c r="B2251" s="314"/>
      <c r="C2251" s="379" t="s">
        <v>464</v>
      </c>
      <c r="D2251" s="366" t="s">
        <v>465</v>
      </c>
      <c r="E2251" s="462"/>
    </row>
    <row r="2252" spans="1:5">
      <c r="B2252" s="477"/>
      <c r="C2252" s="398"/>
      <c r="D2252" s="399"/>
      <c r="E2252" s="462"/>
    </row>
    <row r="2253" spans="1:5" hidden="1">
      <c r="B2253" s="385" t="s">
        <v>29</v>
      </c>
      <c r="C2253" s="303" t="s">
        <v>30</v>
      </c>
      <c r="D2253" s="410">
        <v>0</v>
      </c>
      <c r="E2253" s="462"/>
    </row>
    <row r="2254" spans="1:5" hidden="1">
      <c r="B2254" s="387" t="s">
        <v>43</v>
      </c>
      <c r="C2254" s="306" t="s">
        <v>44</v>
      </c>
      <c r="D2254" s="386">
        <v>0</v>
      </c>
      <c r="E2254" s="462"/>
    </row>
    <row r="2255" spans="1:5" hidden="1">
      <c r="B2255" s="387" t="s">
        <v>227</v>
      </c>
      <c r="C2255" s="306" t="s">
        <v>228</v>
      </c>
      <c r="D2255" s="388">
        <v>0</v>
      </c>
      <c r="E2255" s="462"/>
    </row>
    <row r="2256" spans="1:5">
      <c r="A2256" s="68"/>
      <c r="B2256" s="387" t="s">
        <v>45</v>
      </c>
      <c r="C2256" s="306" t="s">
        <v>46</v>
      </c>
      <c r="D2256" s="388">
        <f>(D2253+D2254+D2255+D2257+D2258)/12</f>
        <v>8333.3333333333339</v>
      </c>
      <c r="E2256" s="462"/>
    </row>
    <row r="2257" spans="1:5">
      <c r="A2257" s="68"/>
      <c r="B2257" s="387" t="s">
        <v>47</v>
      </c>
      <c r="C2257" s="316" t="s">
        <v>48</v>
      </c>
      <c r="D2257" s="388">
        <v>100000</v>
      </c>
      <c r="E2257" s="462"/>
    </row>
    <row r="2258" spans="1:5" hidden="1">
      <c r="A2258" s="68"/>
      <c r="B2258" s="387" t="s">
        <v>342</v>
      </c>
      <c r="C2258" s="306" t="s">
        <v>343</v>
      </c>
      <c r="D2258" s="388">
        <v>0</v>
      </c>
      <c r="E2258" s="462"/>
    </row>
    <row r="2259" spans="1:5" ht="20.399999999999999">
      <c r="A2259" s="68"/>
      <c r="B2259" s="387" t="s">
        <v>52</v>
      </c>
      <c r="C2259" s="334" t="s">
        <v>262</v>
      </c>
      <c r="D2259" s="388">
        <f>(D2253+D2254+D2255+D2257+D2258)*9.25%</f>
        <v>9250</v>
      </c>
      <c r="E2259" s="462"/>
    </row>
    <row r="2260" spans="1:5" ht="20.399999999999999">
      <c r="A2260" s="68"/>
      <c r="B2260" s="387" t="s">
        <v>54</v>
      </c>
      <c r="C2260" s="334" t="s">
        <v>55</v>
      </c>
      <c r="D2260" s="388">
        <f>(D2253+D2254+D2255+D2257+D2258)*0.5%</f>
        <v>500</v>
      </c>
      <c r="E2260" s="462"/>
    </row>
    <row r="2261" spans="1:5" ht="20.399999999999999">
      <c r="A2261" s="68"/>
      <c r="B2261" s="387" t="s">
        <v>58</v>
      </c>
      <c r="C2261" s="334" t="s">
        <v>59</v>
      </c>
      <c r="D2261" s="388">
        <f>(D2255+D2256+D2257+D2258)*5.42%</f>
        <v>5871.6666666666661</v>
      </c>
      <c r="E2261" s="462"/>
    </row>
    <row r="2262" spans="1:5" ht="20.399999999999999">
      <c r="A2262" s="68"/>
      <c r="B2262" s="387" t="s">
        <v>60</v>
      </c>
      <c r="C2262" s="334" t="s">
        <v>263</v>
      </c>
      <c r="D2262" s="388">
        <f>(D2253+D2254+D2255+D2257+D2258)*3%</f>
        <v>3000</v>
      </c>
      <c r="E2262" s="462"/>
    </row>
    <row r="2263" spans="1:5">
      <c r="A2263" s="68"/>
      <c r="B2263" s="387" t="s">
        <v>62</v>
      </c>
      <c r="C2263" s="334" t="s">
        <v>63</v>
      </c>
      <c r="D2263" s="386">
        <f>(D2253+D2254+D2255+D2257+D2258)*1.5%</f>
        <v>1500</v>
      </c>
      <c r="E2263" s="462"/>
    </row>
    <row r="2264" spans="1:5" hidden="1">
      <c r="A2264" s="68"/>
      <c r="B2264" s="387" t="s">
        <v>466</v>
      </c>
      <c r="C2264" s="334" t="s">
        <v>467</v>
      </c>
      <c r="D2264" s="386">
        <v>0</v>
      </c>
      <c r="E2264" s="462"/>
    </row>
    <row r="2265" spans="1:5" hidden="1">
      <c r="A2265" s="68"/>
      <c r="B2265" s="387" t="s">
        <v>81</v>
      </c>
      <c r="C2265" s="334" t="s">
        <v>82</v>
      </c>
      <c r="D2265" s="386">
        <v>0</v>
      </c>
      <c r="E2265" s="462"/>
    </row>
    <row r="2266" spans="1:5" ht="10.5">
      <c r="A2266" s="68"/>
      <c r="B2266" s="387"/>
      <c r="C2266" s="426" t="s">
        <v>265</v>
      </c>
      <c r="D2266" s="401">
        <f>SUM(D2252:D2265)</f>
        <v>128455</v>
      </c>
      <c r="E2266" s="462"/>
    </row>
    <row r="2267" spans="1:5" ht="10.8" customHeight="1">
      <c r="A2267" s="68"/>
      <c r="B2267" s="402"/>
      <c r="C2267" s="403"/>
      <c r="D2267" s="404"/>
      <c r="E2267" s="462"/>
    </row>
    <row r="2268" spans="1:5" ht="10.8" hidden="1" customHeight="1">
      <c r="A2268" s="68"/>
      <c r="B2268" s="460"/>
      <c r="C2268" s="461"/>
      <c r="D2268" s="462"/>
      <c r="E2268" s="462"/>
    </row>
    <row r="2269" spans="1:5" hidden="1">
      <c r="A2269" s="68"/>
      <c r="B2269" s="460"/>
      <c r="C2269" s="461"/>
      <c r="D2269" s="462"/>
      <c r="E2269" s="462"/>
    </row>
    <row r="2270" spans="1:5" ht="10.5" hidden="1">
      <c r="A2270" s="68"/>
      <c r="B2270" s="314"/>
      <c r="C2270" s="379" t="s">
        <v>468</v>
      </c>
      <c r="D2270" s="366" t="s">
        <v>469</v>
      </c>
      <c r="E2270" s="462"/>
    </row>
    <row r="2271" spans="1:5" hidden="1">
      <c r="A2271" s="68"/>
      <c r="B2271" s="380"/>
      <c r="C2271" s="381"/>
      <c r="D2271" s="382"/>
      <c r="E2271" s="462"/>
    </row>
    <row r="2272" spans="1:5" hidden="1">
      <c r="A2272" s="68"/>
      <c r="B2272" s="383" t="s">
        <v>79</v>
      </c>
      <c r="C2272" s="316" t="s">
        <v>80</v>
      </c>
      <c r="D2272" s="384">
        <v>0</v>
      </c>
      <c r="E2272" s="462"/>
    </row>
    <row r="2273" spans="1:5" hidden="1">
      <c r="A2273" s="68"/>
      <c r="B2273" s="383" t="s">
        <v>207</v>
      </c>
      <c r="C2273" s="316" t="s">
        <v>216</v>
      </c>
      <c r="D2273" s="384">
        <v>0</v>
      </c>
      <c r="E2273" s="462"/>
    </row>
    <row r="2274" spans="1:5" hidden="1">
      <c r="A2274" s="68"/>
      <c r="B2274" s="383" t="s">
        <v>245</v>
      </c>
      <c r="C2274" s="316" t="s">
        <v>246</v>
      </c>
      <c r="D2274" s="478">
        <v>0</v>
      </c>
      <c r="E2274" s="462"/>
    </row>
    <row r="2275" spans="1:5" hidden="1">
      <c r="A2275" s="68"/>
      <c r="B2275" s="383" t="s">
        <v>97</v>
      </c>
      <c r="C2275" s="316" t="s">
        <v>98</v>
      </c>
      <c r="D2275" s="478">
        <v>0</v>
      </c>
      <c r="E2275" s="462"/>
    </row>
    <row r="2276" spans="1:5" hidden="1">
      <c r="A2276" s="68"/>
      <c r="B2276" s="383" t="s">
        <v>415</v>
      </c>
      <c r="C2276" s="316" t="s">
        <v>416</v>
      </c>
      <c r="D2276" s="478">
        <v>0</v>
      </c>
      <c r="E2276" s="462"/>
    </row>
    <row r="2277" spans="1:5" hidden="1">
      <c r="A2277" s="68"/>
      <c r="B2277" s="383" t="s">
        <v>182</v>
      </c>
      <c r="C2277" s="316" t="s">
        <v>785</v>
      </c>
      <c r="D2277" s="478">
        <v>0</v>
      </c>
      <c r="E2277" s="462"/>
    </row>
    <row r="2278" spans="1:5" ht="10.5" hidden="1">
      <c r="B2278" s="383"/>
      <c r="C2278" s="392" t="s">
        <v>265</v>
      </c>
      <c r="D2278" s="393">
        <f>SUM(D2271:D2277)</f>
        <v>0</v>
      </c>
      <c r="E2278" s="462"/>
    </row>
    <row r="2279" spans="1:5" hidden="1">
      <c r="B2279" s="394"/>
      <c r="C2279" s="395"/>
      <c r="D2279" s="396"/>
      <c r="E2279" s="462"/>
    </row>
    <row r="2280" spans="1:5" hidden="1">
      <c r="B2280" s="325"/>
      <c r="C2280" s="316"/>
      <c r="D2280" s="326"/>
      <c r="E2280" s="462"/>
    </row>
    <row r="2281" spans="1:5" hidden="1">
      <c r="B2281" s="325"/>
      <c r="C2281" s="316"/>
      <c r="D2281" s="326"/>
      <c r="E2281" s="462"/>
    </row>
    <row r="2282" spans="1:5" hidden="1">
      <c r="B2282" s="325"/>
      <c r="C2282" s="316"/>
      <c r="D2282" s="326"/>
      <c r="E2282" s="462"/>
    </row>
    <row r="2283" spans="1:5" hidden="1">
      <c r="B2283" s="325"/>
      <c r="C2283" s="316"/>
      <c r="D2283" s="326"/>
      <c r="E2283" s="462"/>
    </row>
    <row r="2284" spans="1:5" ht="14.4" hidden="1" customHeight="1">
      <c r="B2284" s="325"/>
      <c r="C2284" s="316"/>
      <c r="D2284" s="326"/>
      <c r="E2284" s="453" t="s">
        <v>470</v>
      </c>
    </row>
    <row r="2285" spans="1:5" ht="10.5" hidden="1">
      <c r="B2285" s="365" t="s">
        <v>434</v>
      </c>
      <c r="C2285" s="472" t="s">
        <v>791</v>
      </c>
      <c r="D2285" s="479" t="s">
        <v>793</v>
      </c>
      <c r="E2285" s="69"/>
    </row>
    <row r="2286" spans="1:5" ht="10.5" hidden="1">
      <c r="B2286" s="365"/>
      <c r="C2286" s="472"/>
      <c r="D2286" s="479"/>
      <c r="E2286" s="69"/>
    </row>
    <row r="2287" spans="1:5" ht="10.5" hidden="1">
      <c r="B2287" s="365"/>
      <c r="D2287" s="69"/>
    </row>
    <row r="2288" spans="1:5" ht="10.5" hidden="1">
      <c r="A2288" s="313" t="s">
        <v>64</v>
      </c>
      <c r="B2288" s="480">
        <v>1</v>
      </c>
      <c r="C2288" s="447" t="s">
        <v>462</v>
      </c>
      <c r="D2288" s="350"/>
      <c r="E2288" s="350">
        <f>+D2290</f>
        <v>0</v>
      </c>
    </row>
    <row r="2289" spans="1:5" ht="10.5" hidden="1">
      <c r="D2289" s="69"/>
      <c r="E2289" s="468"/>
    </row>
    <row r="2290" spans="1:5" ht="10.5" hidden="1">
      <c r="A2290" s="345" t="s">
        <v>64</v>
      </c>
      <c r="B2290" s="346" t="s">
        <v>89</v>
      </c>
      <c r="C2290" s="330" t="s">
        <v>90</v>
      </c>
      <c r="D2290" s="347">
        <f>+D2291</f>
        <v>0</v>
      </c>
      <c r="E2290" s="69"/>
    </row>
    <row r="2291" spans="1:5" hidden="1">
      <c r="A2291" s="67" t="s">
        <v>64</v>
      </c>
      <c r="B2291" s="325" t="s">
        <v>207</v>
      </c>
      <c r="C2291" s="68" t="s">
        <v>216</v>
      </c>
      <c r="D2291" s="69">
        <v>0</v>
      </c>
      <c r="E2291" s="69"/>
    </row>
    <row r="2292" spans="1:5" hidden="1">
      <c r="B2292" s="470"/>
      <c r="C2292" s="470"/>
      <c r="D2292" s="69"/>
      <c r="E2292" s="69"/>
    </row>
    <row r="2293" spans="1:5" ht="10.5" hidden="1">
      <c r="B2293" s="470"/>
      <c r="C2293" s="470"/>
      <c r="D2293" s="69"/>
      <c r="E2293" s="350">
        <f>+D2296</f>
        <v>0</v>
      </c>
    </row>
    <row r="2294" spans="1:5" ht="10.5" hidden="1">
      <c r="A2294" s="313">
        <v>2</v>
      </c>
      <c r="B2294" s="480">
        <v>5</v>
      </c>
      <c r="C2294" s="447" t="s">
        <v>157</v>
      </c>
      <c r="D2294" s="69"/>
      <c r="E2294" s="69"/>
    </row>
    <row r="2295" spans="1:5" ht="10.5" hidden="1">
      <c r="B2295" s="470"/>
      <c r="C2295" s="470"/>
      <c r="D2295" s="69"/>
      <c r="E2295" s="468"/>
    </row>
    <row r="2296" spans="1:5" ht="10.5" hidden="1">
      <c r="A2296" s="345"/>
      <c r="B2296" s="346" t="s">
        <v>171</v>
      </c>
      <c r="C2296" s="330" t="s">
        <v>172</v>
      </c>
      <c r="D2296" s="347">
        <f>+D2297</f>
        <v>0</v>
      </c>
      <c r="E2296" s="69"/>
    </row>
    <row r="2297" spans="1:5" hidden="1">
      <c r="A2297" s="67" t="s">
        <v>181</v>
      </c>
      <c r="B2297" s="325" t="s">
        <v>182</v>
      </c>
      <c r="C2297" s="68" t="s">
        <v>183</v>
      </c>
      <c r="D2297" s="69">
        <v>0</v>
      </c>
      <c r="E2297" s="69"/>
    </row>
    <row r="2298" spans="1:5" hidden="1">
      <c r="B2298" s="470"/>
      <c r="C2298" s="470"/>
      <c r="D2298" s="69"/>
      <c r="E2298" s="69"/>
    </row>
    <row r="2299" spans="1:5" ht="10.5" hidden="1">
      <c r="B2299" s="470"/>
      <c r="C2299" s="470"/>
      <c r="D2299" s="69"/>
      <c r="E2299" s="350"/>
    </row>
    <row r="2300" spans="1:5" ht="10.5" hidden="1">
      <c r="A2300" s="313" t="s">
        <v>348</v>
      </c>
      <c r="B2300" s="480">
        <v>6</v>
      </c>
      <c r="C2300" s="447" t="s">
        <v>185</v>
      </c>
      <c r="D2300" s="69"/>
      <c r="E2300" s="350">
        <f>+D2302</f>
        <v>0</v>
      </c>
    </row>
    <row r="2301" spans="1:5" hidden="1">
      <c r="B2301" s="470"/>
      <c r="C2301" s="470"/>
      <c r="D2301" s="69"/>
      <c r="E2301" s="69"/>
    </row>
    <row r="2302" spans="1:5" ht="21" hidden="1">
      <c r="A2302" s="345" t="s">
        <v>184</v>
      </c>
      <c r="B2302" s="346" t="s">
        <v>186</v>
      </c>
      <c r="C2302" s="330" t="s">
        <v>792</v>
      </c>
      <c r="D2302" s="347">
        <f>+D2303</f>
        <v>0</v>
      </c>
      <c r="E2302" s="68"/>
    </row>
    <row r="2303" spans="1:5" hidden="1">
      <c r="A2303" s="67" t="s">
        <v>184</v>
      </c>
      <c r="B2303" s="325" t="s">
        <v>349</v>
      </c>
      <c r="C2303" s="68" t="s">
        <v>350</v>
      </c>
      <c r="D2303" s="69"/>
      <c r="E2303" s="68"/>
    </row>
    <row r="2304" spans="1:5" ht="10.5" hidden="1">
      <c r="A2304" s="345"/>
      <c r="B2304" s="346"/>
      <c r="C2304" s="330"/>
      <c r="D2304" s="69"/>
      <c r="E2304" s="68"/>
    </row>
    <row r="2305" spans="1:5" ht="10.5" hidden="1">
      <c r="A2305" s="345"/>
      <c r="B2305" s="346"/>
      <c r="C2305" s="330"/>
      <c r="D2305" s="69"/>
      <c r="E2305" s="68"/>
    </row>
    <row r="2306" spans="1:5" ht="15" hidden="1">
      <c r="B2306" s="365"/>
      <c r="C2306" s="310" t="s">
        <v>635</v>
      </c>
      <c r="D2306" s="481"/>
      <c r="E2306" s="363">
        <f>SUM(E2288:E2303)</f>
        <v>0</v>
      </c>
    </row>
    <row r="2307" spans="1:5" hidden="1">
      <c r="B2307" s="460"/>
      <c r="C2307" s="461"/>
      <c r="D2307" s="462"/>
      <c r="E2307" s="68"/>
    </row>
    <row r="2308" spans="1:5" hidden="1">
      <c r="B2308" s="460"/>
      <c r="C2308" s="461"/>
      <c r="D2308" s="462"/>
    </row>
    <row r="2309" spans="1:5" hidden="1">
      <c r="B2309" s="460"/>
      <c r="C2309" s="461"/>
      <c r="D2309" s="462"/>
    </row>
    <row r="2310" spans="1:5" hidden="1">
      <c r="B2310" s="460"/>
      <c r="C2310" s="461"/>
      <c r="D2310" s="462"/>
    </row>
    <row r="2311" spans="1:5" hidden="1">
      <c r="B2311" s="460"/>
      <c r="C2311" s="461"/>
      <c r="D2311" s="462"/>
    </row>
    <row r="2312" spans="1:5" hidden="1">
      <c r="B2312" s="460"/>
      <c r="C2312" s="461"/>
      <c r="D2312" s="462"/>
    </row>
    <row r="2313" spans="1:5" hidden="1">
      <c r="B2313" s="460"/>
      <c r="C2313" s="461"/>
      <c r="D2313" s="462"/>
    </row>
    <row r="2314" spans="1:5" hidden="1">
      <c r="B2314" s="325"/>
      <c r="C2314" s="316"/>
      <c r="D2314" s="326"/>
      <c r="E2314" s="453" t="s">
        <v>474</v>
      </c>
    </row>
    <row r="2315" spans="1:5" ht="18" hidden="1" customHeight="1">
      <c r="B2315" s="365" t="s">
        <v>440</v>
      </c>
      <c r="C2315" s="472" t="s">
        <v>472</v>
      </c>
      <c r="D2315" s="479" t="s">
        <v>473</v>
      </c>
      <c r="E2315" s="69"/>
    </row>
    <row r="2316" spans="1:5" ht="10.5" hidden="1">
      <c r="B2316" s="365"/>
      <c r="D2316" s="69"/>
    </row>
    <row r="2317" spans="1:5" ht="10.5" hidden="1">
      <c r="A2317" s="313" t="s">
        <v>64</v>
      </c>
      <c r="B2317" s="480">
        <v>1</v>
      </c>
      <c r="C2317" s="447" t="s">
        <v>462</v>
      </c>
      <c r="D2317" s="350"/>
      <c r="E2317" s="350">
        <f>+D2319</f>
        <v>0</v>
      </c>
    </row>
    <row r="2318" spans="1:5" ht="10.5" hidden="1">
      <c r="D2318" s="69"/>
      <c r="E2318" s="468"/>
    </row>
    <row r="2319" spans="1:5" ht="10.5" hidden="1">
      <c r="A2319" s="345" t="s">
        <v>64</v>
      </c>
      <c r="B2319" s="346" t="s">
        <v>89</v>
      </c>
      <c r="C2319" s="330" t="s">
        <v>90</v>
      </c>
      <c r="D2319" s="347">
        <f>+D2320</f>
        <v>0</v>
      </c>
      <c r="E2319" s="69"/>
    </row>
    <row r="2320" spans="1:5" hidden="1">
      <c r="A2320" s="67" t="s">
        <v>64</v>
      </c>
      <c r="B2320" s="325" t="s">
        <v>97</v>
      </c>
      <c r="C2320" s="68" t="s">
        <v>636</v>
      </c>
      <c r="D2320" s="69">
        <v>0</v>
      </c>
      <c r="E2320" s="69"/>
    </row>
    <row r="2321" spans="1:5" hidden="1">
      <c r="B2321" s="470"/>
      <c r="C2321" s="470"/>
      <c r="D2321" s="69"/>
      <c r="E2321" s="69"/>
    </row>
    <row r="2322" spans="1:5" ht="10.5" hidden="1">
      <c r="B2322" s="470"/>
      <c r="C2322" s="470"/>
      <c r="D2322" s="69"/>
      <c r="E2322" s="350"/>
    </row>
    <row r="2323" spans="1:5" ht="10.5" hidden="1">
      <c r="A2323" s="313">
        <v>2</v>
      </c>
      <c r="B2323" s="480">
        <v>5</v>
      </c>
      <c r="C2323" s="447" t="s">
        <v>157</v>
      </c>
      <c r="D2323" s="69"/>
      <c r="E2323" s="69"/>
    </row>
    <row r="2324" spans="1:5" ht="10.5" hidden="1">
      <c r="B2324" s="470"/>
      <c r="C2324" s="470"/>
      <c r="D2324" s="69"/>
      <c r="E2324" s="468"/>
    </row>
    <row r="2325" spans="1:5" ht="10.5" hidden="1">
      <c r="A2325" s="345"/>
      <c r="B2325" s="346" t="s">
        <v>171</v>
      </c>
      <c r="C2325" s="330" t="s">
        <v>172</v>
      </c>
      <c r="D2325" s="347">
        <f>+D2326</f>
        <v>0</v>
      </c>
      <c r="E2325" s="69"/>
    </row>
    <row r="2326" spans="1:5" hidden="1">
      <c r="A2326" s="67" t="s">
        <v>181</v>
      </c>
      <c r="B2326" s="470" t="s">
        <v>182</v>
      </c>
      <c r="C2326" s="470" t="s">
        <v>183</v>
      </c>
      <c r="D2326" s="69">
        <v>0</v>
      </c>
      <c r="E2326" s="69"/>
    </row>
    <row r="2327" spans="1:5" hidden="1">
      <c r="B2327" s="470"/>
      <c r="C2327" s="470"/>
      <c r="D2327" s="69"/>
      <c r="E2327" s="69"/>
    </row>
    <row r="2328" spans="1:5" hidden="1">
      <c r="B2328" s="470"/>
      <c r="C2328" s="470"/>
      <c r="D2328" s="69"/>
      <c r="E2328" s="68"/>
    </row>
    <row r="2329" spans="1:5" ht="15" hidden="1">
      <c r="B2329" s="365"/>
      <c r="C2329" s="310" t="s">
        <v>637</v>
      </c>
      <c r="D2329" s="481"/>
      <c r="E2329" s="363">
        <f>SUM(E2317:E2326)</f>
        <v>0</v>
      </c>
    </row>
    <row r="2330" spans="1:5" hidden="1">
      <c r="B2330" s="460"/>
      <c r="C2330" s="461"/>
      <c r="D2330" s="462"/>
    </row>
    <row r="2331" spans="1:5">
      <c r="B2331" s="460"/>
      <c r="C2331" s="461"/>
      <c r="D2331" s="462"/>
    </row>
    <row r="2332" spans="1:5">
      <c r="B2332" s="460"/>
      <c r="C2332" s="461"/>
      <c r="D2332" s="462"/>
    </row>
    <row r="2333" spans="1:5" ht="10.5">
      <c r="B2333" s="460"/>
      <c r="C2333" s="309" t="s">
        <v>480</v>
      </c>
      <c r="E2333" s="350">
        <f>+E2306+E2248+E2329</f>
        <v>128455</v>
      </c>
    </row>
    <row r="2334" spans="1:5" ht="10.5">
      <c r="B2334" s="460"/>
      <c r="C2334" s="309"/>
      <c r="E2334" s="68"/>
    </row>
    <row r="2335" spans="1:5">
      <c r="B2335" s="460"/>
      <c r="C2335" s="461"/>
      <c r="D2335" s="462"/>
      <c r="E2335" s="68"/>
    </row>
    <row r="2336" spans="1:5">
      <c r="B2336" s="460"/>
      <c r="C2336" s="461"/>
      <c r="D2336" s="462"/>
    </row>
    <row r="2337" spans="1:5" ht="10.5">
      <c r="B2337" s="460"/>
      <c r="C2337" s="309" t="s">
        <v>487</v>
      </c>
      <c r="E2337" s="350">
        <f>+E2333+E2191+E2023+E1756</f>
        <v>1600493.3333333333</v>
      </c>
    </row>
    <row r="2338" spans="1:5" ht="10.5" hidden="1">
      <c r="B2338" s="460"/>
      <c r="C2338" s="309"/>
      <c r="E2338" s="350"/>
    </row>
    <row r="2339" spans="1:5" ht="10.5" hidden="1">
      <c r="B2339" s="460"/>
      <c r="C2339" s="309"/>
      <c r="E2339" s="350"/>
    </row>
    <row r="2340" spans="1:5" ht="10.5" hidden="1">
      <c r="B2340" s="460"/>
      <c r="C2340" s="309"/>
      <c r="E2340" s="350"/>
    </row>
    <row r="2341" spans="1:5" ht="10.5" hidden="1">
      <c r="B2341" s="460"/>
      <c r="C2341" s="309"/>
      <c r="E2341" s="350"/>
    </row>
    <row r="2342" spans="1:5" ht="10.5" hidden="1">
      <c r="B2342" s="460"/>
      <c r="C2342" s="309"/>
      <c r="E2342" s="350"/>
    </row>
    <row r="2343" spans="1:5" ht="10.5" hidden="1">
      <c r="B2343" s="460"/>
      <c r="C2343" s="309"/>
      <c r="E2343" s="350"/>
    </row>
    <row r="2344" spans="1:5" ht="10.5" hidden="1">
      <c r="B2344" s="460"/>
      <c r="C2344" s="309"/>
      <c r="E2344" s="350"/>
    </row>
    <row r="2345" spans="1:5" ht="10.5" hidden="1">
      <c r="B2345" s="460"/>
      <c r="C2345" s="309"/>
      <c r="E2345" s="350"/>
    </row>
    <row r="2346" spans="1:5" ht="10.5" hidden="1">
      <c r="B2346" s="460"/>
      <c r="C2346" s="309"/>
      <c r="E2346" s="350"/>
    </row>
    <row r="2347" spans="1:5" ht="12" hidden="1" customHeight="1">
      <c r="B2347" s="460"/>
      <c r="C2347" s="309"/>
      <c r="E2347" s="350"/>
    </row>
    <row r="2348" spans="1:5" ht="11.4" hidden="1">
      <c r="A2348" s="463" t="s">
        <v>488</v>
      </c>
      <c r="B2348" s="311"/>
      <c r="C2348" s="311"/>
      <c r="E2348" s="350"/>
    </row>
    <row r="2349" spans="1:5" ht="10.5" hidden="1">
      <c r="B2349" s="460"/>
      <c r="C2349" s="309"/>
      <c r="E2349" s="350"/>
    </row>
    <row r="2350" spans="1:5" ht="10.5" hidden="1">
      <c r="B2350" s="460"/>
      <c r="C2350" s="309"/>
      <c r="E2350" s="350"/>
    </row>
    <row r="2351" spans="1:5" ht="10.5" hidden="1">
      <c r="B2351" s="309" t="s">
        <v>408</v>
      </c>
      <c r="C2351" s="447" t="s">
        <v>489</v>
      </c>
      <c r="E2351" s="350"/>
    </row>
    <row r="2352" spans="1:5" ht="10.5" hidden="1">
      <c r="B2352" s="309"/>
      <c r="C2352" s="447"/>
      <c r="E2352" s="350"/>
    </row>
    <row r="2353" spans="1:5" ht="10.5" hidden="1">
      <c r="B2353" s="309"/>
      <c r="C2353" s="310"/>
      <c r="E2353" s="350"/>
    </row>
    <row r="2354" spans="1:5" ht="42" hidden="1">
      <c r="B2354" s="309" t="s">
        <v>490</v>
      </c>
      <c r="C2354" s="472" t="s">
        <v>491</v>
      </c>
      <c r="D2354" s="479" t="s">
        <v>492</v>
      </c>
      <c r="E2354" s="453" t="s">
        <v>493</v>
      </c>
    </row>
    <row r="2355" spans="1:5" ht="10.5" hidden="1">
      <c r="B2355" s="309"/>
      <c r="C2355" s="472"/>
      <c r="D2355" s="366"/>
      <c r="E2355" s="350"/>
    </row>
    <row r="2356" spans="1:5" ht="10.5" hidden="1">
      <c r="B2356" s="460"/>
      <c r="C2356" s="309"/>
      <c r="E2356" s="350"/>
    </row>
    <row r="2357" spans="1:5" ht="10.5" hidden="1">
      <c r="A2357" s="313" t="s">
        <v>64</v>
      </c>
      <c r="B2357" s="314">
        <v>2</v>
      </c>
      <c r="C2357" s="315" t="s">
        <v>122</v>
      </c>
      <c r="E2357" s="350">
        <f>+D2359+D2365</f>
        <v>0</v>
      </c>
    </row>
    <row r="2358" spans="1:5" ht="10.5" hidden="1">
      <c r="B2358" s="460"/>
      <c r="C2358" s="309"/>
      <c r="E2358" s="350"/>
    </row>
    <row r="2359" spans="1:5" ht="21" hidden="1">
      <c r="A2359" s="368" t="s">
        <v>64</v>
      </c>
      <c r="B2359" s="329" t="s">
        <v>131</v>
      </c>
      <c r="C2359" s="330" t="s">
        <v>132</v>
      </c>
      <c r="D2359" s="351">
        <f>SUM(D2360:D2363)</f>
        <v>0</v>
      </c>
      <c r="E2359" s="350"/>
    </row>
    <row r="2360" spans="1:5" ht="10.5" hidden="1">
      <c r="A2360" s="333" t="s">
        <v>64</v>
      </c>
      <c r="B2360" s="305" t="s">
        <v>133</v>
      </c>
      <c r="C2360" s="334" t="s">
        <v>134</v>
      </c>
      <c r="D2360" s="307">
        <v>0</v>
      </c>
      <c r="E2360" s="350"/>
    </row>
    <row r="2361" spans="1:5" ht="10.5" hidden="1">
      <c r="A2361" s="333" t="s">
        <v>64</v>
      </c>
      <c r="B2361" s="305" t="s">
        <v>135</v>
      </c>
      <c r="C2361" s="334" t="s">
        <v>136</v>
      </c>
      <c r="D2361" s="307">
        <v>0</v>
      </c>
      <c r="E2361" s="350"/>
    </row>
    <row r="2362" spans="1:5" ht="10.5" hidden="1">
      <c r="A2362" s="333" t="s">
        <v>64</v>
      </c>
      <c r="B2362" s="305" t="s">
        <v>287</v>
      </c>
      <c r="C2362" s="334" t="s">
        <v>288</v>
      </c>
      <c r="D2362" s="307">
        <v>0</v>
      </c>
      <c r="E2362" s="350"/>
    </row>
    <row r="2363" spans="1:5" ht="10.5" hidden="1">
      <c r="A2363" s="333" t="s">
        <v>64</v>
      </c>
      <c r="B2363" s="305" t="s">
        <v>240</v>
      </c>
      <c r="C2363" s="334" t="s">
        <v>241</v>
      </c>
      <c r="D2363" s="307">
        <v>0</v>
      </c>
      <c r="E2363" s="350"/>
    </row>
    <row r="2364" spans="1:5" ht="10.5" hidden="1">
      <c r="B2364" s="460"/>
      <c r="C2364" s="309"/>
      <c r="E2364" s="350"/>
    </row>
    <row r="2365" spans="1:5" ht="10.5" hidden="1">
      <c r="A2365" s="368" t="s">
        <v>64</v>
      </c>
      <c r="B2365" s="329" t="s">
        <v>145</v>
      </c>
      <c r="C2365" s="330" t="s">
        <v>146</v>
      </c>
      <c r="D2365" s="351">
        <f>+D2366</f>
        <v>0</v>
      </c>
      <c r="E2365" s="68"/>
    </row>
    <row r="2366" spans="1:5" hidden="1">
      <c r="A2366" s="333" t="s">
        <v>64</v>
      </c>
      <c r="B2366" s="305" t="s">
        <v>147</v>
      </c>
      <c r="C2366" s="334" t="s">
        <v>148</v>
      </c>
      <c r="D2366" s="307">
        <v>0</v>
      </c>
      <c r="E2366" s="68"/>
    </row>
    <row r="2367" spans="1:5" hidden="1"/>
    <row r="2368" spans="1:5" hidden="1"/>
    <row r="2369" spans="1:5" ht="11.4" hidden="1">
      <c r="C2369" s="310" t="s">
        <v>638</v>
      </c>
      <c r="D2369" s="350"/>
      <c r="E2369" s="372">
        <f>SUM(E2340:E2366)</f>
        <v>0</v>
      </c>
    </row>
    <row r="2370" spans="1:5" hidden="1"/>
    <row r="2371" spans="1:5" hidden="1"/>
    <row r="2372" spans="1:5" ht="10.5" hidden="1">
      <c r="C2372" s="309" t="s">
        <v>419</v>
      </c>
      <c r="D2372" s="462"/>
      <c r="E2372" s="350">
        <f>+E2369</f>
        <v>0</v>
      </c>
    </row>
    <row r="2373" spans="1:5" hidden="1"/>
    <row r="2374" spans="1:5" hidden="1"/>
    <row r="2375" spans="1:5" hidden="1"/>
    <row r="2376" spans="1:5" ht="10.5" hidden="1">
      <c r="C2376" s="309" t="s">
        <v>495</v>
      </c>
      <c r="E2376" s="350">
        <f>+E2372</f>
        <v>0</v>
      </c>
    </row>
    <row r="2377" spans="1:5" ht="10.5">
      <c r="C2377" s="309"/>
      <c r="E2377" s="68"/>
    </row>
    <row r="2378" spans="1:5" ht="10.5">
      <c r="C2378" s="309"/>
      <c r="E2378" s="350"/>
    </row>
    <row r="2380" spans="1:5">
      <c r="E2380" s="68"/>
    </row>
    <row r="2381" spans="1:5" ht="12.3">
      <c r="C2381" s="65" t="str">
        <f>+'IND-ESTR-CLASIF '!C2370</f>
        <v>TOTAL  MODIFICACIÓN  Nº 01 - 2025</v>
      </c>
      <c r="E2381" s="482">
        <f>+E2337+E1727+E132+E2376</f>
        <v>8034873.333333333</v>
      </c>
    </row>
    <row r="2382" spans="1:5" ht="12.3">
      <c r="C2382" s="309"/>
      <c r="E2382" s="483"/>
    </row>
    <row r="2383" spans="1:5" ht="12.3">
      <c r="A2383" s="68"/>
      <c r="C2383" s="484"/>
      <c r="D2383" s="485"/>
    </row>
    <row r="2384" spans="1:5">
      <c r="A2384" s="68"/>
    </row>
    <row r="2388" spans="1:8">
      <c r="E2388" s="68"/>
    </row>
    <row r="2389" spans="1:8">
      <c r="A2389" s="68"/>
      <c r="B2389" s="68"/>
      <c r="C2389" s="68"/>
      <c r="E2389" s="69"/>
    </row>
    <row r="2390" spans="1:8">
      <c r="A2390" s="68"/>
      <c r="B2390" s="68"/>
      <c r="C2390" s="68"/>
      <c r="E2390" s="68"/>
    </row>
    <row r="2391" spans="1:8">
      <c r="A2391" s="68"/>
      <c r="B2391" s="68"/>
      <c r="C2391" s="68"/>
      <c r="E2391" s="68"/>
    </row>
    <row r="2392" spans="1:8">
      <c r="A2392" s="68"/>
      <c r="B2392" s="68"/>
      <c r="C2392" s="68"/>
      <c r="E2392" s="68"/>
    </row>
    <row r="2393" spans="1:8">
      <c r="A2393" s="68"/>
      <c r="B2393" s="68"/>
      <c r="C2393" s="68"/>
      <c r="E2393" s="68"/>
    </row>
    <row r="2394" spans="1:8">
      <c r="A2394" s="68"/>
      <c r="B2394" s="68"/>
      <c r="C2394" s="68"/>
      <c r="E2394" s="68"/>
    </row>
    <row r="2395" spans="1:8">
      <c r="A2395" s="68"/>
      <c r="B2395" s="68"/>
      <c r="C2395" s="68"/>
      <c r="E2395" s="68"/>
    </row>
    <row r="2396" spans="1:8">
      <c r="A2396" s="68"/>
      <c r="B2396" s="68"/>
      <c r="C2396" s="68"/>
      <c r="F2396" s="725"/>
      <c r="G2396" s="725"/>
      <c r="H2396" s="373"/>
    </row>
    <row r="2397" spans="1:8">
      <c r="F2397" s="725"/>
      <c r="G2397" s="725"/>
      <c r="H2397" s="373"/>
    </row>
    <row r="2398" spans="1:8">
      <c r="F2398" s="725"/>
      <c r="G2398" s="725"/>
      <c r="H2398" s="373"/>
    </row>
    <row r="2399" spans="1:8">
      <c r="F2399" s="725"/>
      <c r="G2399" s="725"/>
      <c r="H2399" s="373"/>
    </row>
    <row r="2400" spans="1:8">
      <c r="A2400" s="486"/>
      <c r="F2400" s="725"/>
      <c r="G2400" s="725"/>
      <c r="H2400" s="373"/>
    </row>
    <row r="2401" spans="1:8" s="304" customFormat="1">
      <c r="A2401" s="486"/>
      <c r="B2401" s="305"/>
      <c r="C2401" s="306"/>
      <c r="D2401" s="307"/>
      <c r="E2401" s="307"/>
      <c r="F2401" s="726"/>
      <c r="G2401" s="726"/>
      <c r="H2401" s="716"/>
    </row>
    <row r="2402" spans="1:8" s="304" customFormat="1">
      <c r="A2402" s="486"/>
      <c r="B2402" s="305"/>
      <c r="C2402" s="306"/>
      <c r="D2402" s="307"/>
      <c r="E2402" s="307"/>
      <c r="F2402" s="726"/>
      <c r="G2402" s="727"/>
      <c r="H2402" s="716"/>
    </row>
    <row r="2403" spans="1:8" s="304" customFormat="1">
      <c r="A2403" s="486"/>
      <c r="B2403" s="305"/>
      <c r="C2403" s="306"/>
      <c r="D2403" s="307"/>
      <c r="E2403" s="307"/>
      <c r="F2403" s="726"/>
      <c r="G2403" s="726"/>
      <c r="H2403" s="716"/>
    </row>
    <row r="2404" spans="1:8" s="304" customFormat="1">
      <c r="A2404" s="67"/>
      <c r="B2404" s="305"/>
      <c r="C2404" s="306"/>
      <c r="D2404" s="307"/>
      <c r="E2404" s="307"/>
      <c r="F2404" s="726"/>
      <c r="G2404" s="726"/>
      <c r="H2404" s="716"/>
    </row>
    <row r="2405" spans="1:8">
      <c r="F2405" s="725"/>
      <c r="G2405" s="725"/>
      <c r="H2405" s="373"/>
    </row>
    <row r="2406" spans="1:8">
      <c r="F2406" s="725"/>
      <c r="G2406" s="725"/>
      <c r="H2406" s="373"/>
    </row>
    <row r="2407" spans="1:8">
      <c r="F2407" s="725"/>
      <c r="G2407" s="725"/>
      <c r="H2407" s="373"/>
    </row>
  </sheetData>
  <mergeCells count="4">
    <mergeCell ref="A1:E1"/>
    <mergeCell ref="A3:E3"/>
    <mergeCell ref="A7:C7"/>
    <mergeCell ref="A138:C138"/>
  </mergeCells>
  <printOptions horizontalCentered="1"/>
  <pageMargins left="0.78740157480314965" right="0.78740157480314965" top="0.78740157480314965" bottom="0.59055118110236227" header="0" footer="0"/>
  <pageSetup scale="57" firstPageNumber="4" orientation="portrait" useFirstPageNumber="1" verticalDpi="597" r:id="rId1"/>
  <headerFooter alignWithMargins="0">
    <oddHeader>&amp;CPágina &amp;P</oddHeader>
  </headerFooter>
  <rowBreaks count="4" manualBreakCount="4">
    <brk id="344" max="4" man="1"/>
    <brk id="1156" max="4" man="1"/>
    <brk id="1729" max="4" man="1"/>
    <brk id="2106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>
    <tabColor theme="2" tint="-0.249977111117893"/>
  </sheetPr>
  <dimension ref="A1:H250"/>
  <sheetViews>
    <sheetView showGridLines="0" zoomScale="106" zoomScaleNormal="106" zoomScaleSheetLayoutView="80" workbookViewId="0">
      <selection activeCell="L15" sqref="L15"/>
    </sheetView>
  </sheetViews>
  <sheetFormatPr baseColWidth="10" defaultColWidth="9.109375" defaultRowHeight="10.199999999999999"/>
  <cols>
    <col min="1" max="1" width="11" style="239" customWidth="1"/>
    <col min="2" max="2" width="6.33203125" style="240" customWidth="1"/>
    <col min="3" max="3" width="40.109375" style="239" customWidth="1"/>
    <col min="4" max="6" width="12.77734375" style="241" customWidth="1"/>
    <col min="7" max="7" width="12.77734375" style="241" hidden="1" customWidth="1"/>
    <col min="8" max="8" width="12.77734375" style="241" customWidth="1"/>
    <col min="9" max="16384" width="9.109375" style="239"/>
  </cols>
  <sheetData>
    <row r="1" spans="1:8" ht="15">
      <c r="A1" s="763" t="s">
        <v>16</v>
      </c>
      <c r="B1" s="763"/>
      <c r="C1" s="763"/>
      <c r="D1" s="763"/>
      <c r="E1" s="763"/>
      <c r="F1" s="763"/>
      <c r="G1" s="763"/>
      <c r="H1" s="763"/>
    </row>
    <row r="2" spans="1:8" ht="15">
      <c r="A2" s="242"/>
      <c r="B2" s="242"/>
      <c r="C2" s="242"/>
      <c r="D2" s="242"/>
      <c r="E2" s="242"/>
      <c r="F2" s="242"/>
      <c r="G2" s="242"/>
      <c r="H2" s="242"/>
    </row>
    <row r="3" spans="1:8" ht="15">
      <c r="A3" s="772" t="str">
        <f>+'IND-ESTR-CLASIF '!A69:E69</f>
        <v>MODIFICACIÓN  Nº 01-2025</v>
      </c>
      <c r="B3" s="773"/>
      <c r="C3" s="773"/>
      <c r="D3" s="773"/>
      <c r="E3" s="773"/>
      <c r="F3" s="773"/>
      <c r="G3" s="773"/>
      <c r="H3" s="773"/>
    </row>
    <row r="4" spans="1:8" ht="13.2" customHeight="1">
      <c r="A4" s="243"/>
      <c r="B4" s="243"/>
      <c r="C4" s="243"/>
      <c r="D4" s="243"/>
      <c r="E4" s="243"/>
      <c r="F4" s="243"/>
      <c r="G4" s="243"/>
      <c r="H4" s="243"/>
    </row>
    <row r="5" spans="1:8" ht="13.2" customHeight="1">
      <c r="A5" s="243"/>
      <c r="B5" s="243"/>
      <c r="C5" s="243"/>
      <c r="D5" s="243"/>
      <c r="E5" s="243"/>
      <c r="F5" s="243"/>
      <c r="G5" s="243"/>
      <c r="H5" s="243"/>
    </row>
    <row r="6" spans="1:8" ht="13.2" customHeight="1">
      <c r="A6" s="243"/>
      <c r="B6" s="243"/>
      <c r="C6" s="243"/>
      <c r="D6" s="243"/>
      <c r="E6" s="243"/>
      <c r="F6" s="243"/>
      <c r="G6" s="243"/>
      <c r="H6" s="243"/>
    </row>
    <row r="7" spans="1:8" ht="13.2" customHeight="1">
      <c r="A7" s="768" t="s">
        <v>496</v>
      </c>
      <c r="B7" s="768"/>
      <c r="C7" s="768"/>
      <c r="D7" s="768"/>
      <c r="E7" s="768"/>
      <c r="F7" s="768"/>
      <c r="G7" s="768"/>
      <c r="H7" s="768"/>
    </row>
    <row r="8" spans="1:8" ht="13.2" customHeight="1">
      <c r="A8" s="768" t="s">
        <v>497</v>
      </c>
      <c r="B8" s="768"/>
      <c r="C8" s="768"/>
      <c r="D8" s="768"/>
      <c r="E8" s="768"/>
      <c r="F8" s="768"/>
      <c r="G8" s="768"/>
      <c r="H8" s="768"/>
    </row>
    <row r="9" spans="1:8" ht="13.2" customHeight="1">
      <c r="A9" s="768" t="s">
        <v>639</v>
      </c>
      <c r="B9" s="768"/>
      <c r="C9" s="768"/>
      <c r="D9" s="768"/>
      <c r="E9" s="768"/>
      <c r="F9" s="768"/>
      <c r="G9" s="768"/>
      <c r="H9" s="768"/>
    </row>
    <row r="11" spans="1:8" s="236" customFormat="1" ht="48.75" customHeight="1">
      <c r="A11" s="769" t="s">
        <v>499</v>
      </c>
      <c r="B11" s="769"/>
      <c r="C11" s="769"/>
      <c r="D11" s="244" t="s">
        <v>500</v>
      </c>
      <c r="E11" s="244" t="s">
        <v>501</v>
      </c>
      <c r="F11" s="244" t="s">
        <v>502</v>
      </c>
      <c r="G11" s="245" t="s">
        <v>640</v>
      </c>
      <c r="H11" s="245" t="s">
        <v>504</v>
      </c>
    </row>
    <row r="12" spans="1:8" s="237" customFormat="1" ht="24" customHeight="1">
      <c r="A12" s="770" t="s">
        <v>505</v>
      </c>
      <c r="B12" s="770"/>
      <c r="C12" s="770"/>
      <c r="D12" s="246">
        <f>SUM(D13:D27)</f>
        <v>1442250</v>
      </c>
      <c r="E12" s="246">
        <f>SUM(E13:E27)</f>
        <v>4992130</v>
      </c>
      <c r="F12" s="246">
        <f>SUM(F13:F27)</f>
        <v>1600493.3333333335</v>
      </c>
      <c r="G12" s="246">
        <f>SUM(G13:G27)</f>
        <v>0</v>
      </c>
      <c r="H12" s="246">
        <f>SUM(H13:H27)</f>
        <v>8034873.333333334</v>
      </c>
    </row>
    <row r="13" spans="1:8">
      <c r="A13" s="247"/>
      <c r="B13" s="248"/>
      <c r="C13" s="249"/>
      <c r="D13" s="250"/>
      <c r="E13" s="250"/>
      <c r="F13" s="250"/>
      <c r="G13" s="250"/>
      <c r="H13" s="250"/>
    </row>
    <row r="14" spans="1:8">
      <c r="A14" s="251">
        <v>0</v>
      </c>
      <c r="B14" s="252" t="s">
        <v>25</v>
      </c>
      <c r="C14" s="253"/>
      <c r="D14" s="254">
        <f>+D56</f>
        <v>1342250</v>
      </c>
      <c r="E14" s="254">
        <f>+E56</f>
        <v>4992130</v>
      </c>
      <c r="F14" s="254">
        <f>+F56</f>
        <v>1600493.3333333335</v>
      </c>
      <c r="G14" s="254">
        <f>+G56</f>
        <v>0</v>
      </c>
      <c r="H14" s="254">
        <f>SUM(D14:G14)</f>
        <v>7934873.333333334</v>
      </c>
    </row>
    <row r="15" spans="1:8">
      <c r="A15" s="251"/>
      <c r="B15" s="252"/>
      <c r="C15" s="253"/>
      <c r="D15" s="254"/>
      <c r="E15" s="254"/>
      <c r="F15" s="254"/>
      <c r="G15" s="254"/>
      <c r="H15" s="254"/>
    </row>
    <row r="16" spans="1:8">
      <c r="A16" s="251">
        <v>1</v>
      </c>
      <c r="B16" s="252" t="s">
        <v>65</v>
      </c>
      <c r="C16" s="253"/>
      <c r="D16" s="254">
        <f>+D83</f>
        <v>100000</v>
      </c>
      <c r="E16" s="254">
        <f>+E83</f>
        <v>0</v>
      </c>
      <c r="F16" s="254">
        <f>+F83</f>
        <v>0</v>
      </c>
      <c r="G16" s="254">
        <f>+G83</f>
        <v>0</v>
      </c>
      <c r="H16" s="254">
        <f t="shared" ref="H16:H26" si="0">SUM(D16:G16)</f>
        <v>100000</v>
      </c>
    </row>
    <row r="17" spans="1:8">
      <c r="A17" s="251"/>
      <c r="B17" s="252"/>
      <c r="C17" s="253"/>
      <c r="D17" s="254"/>
      <c r="E17" s="254"/>
      <c r="F17" s="254"/>
      <c r="G17" s="254"/>
      <c r="H17" s="254"/>
    </row>
    <row r="18" spans="1:8" hidden="1">
      <c r="A18" s="251">
        <v>2</v>
      </c>
      <c r="B18" s="252" t="s">
        <v>122</v>
      </c>
      <c r="C18" s="253"/>
      <c r="D18" s="254">
        <f>+D141</f>
        <v>0</v>
      </c>
      <c r="E18" s="254">
        <f>+E141</f>
        <v>0</v>
      </c>
      <c r="F18" s="254">
        <f>+F141</f>
        <v>0</v>
      </c>
      <c r="G18" s="254">
        <f>+G141</f>
        <v>0</v>
      </c>
      <c r="H18" s="254">
        <f t="shared" si="0"/>
        <v>0</v>
      </c>
    </row>
    <row r="19" spans="1:8" ht="12.6" hidden="1" customHeight="1">
      <c r="A19" s="251"/>
      <c r="B19" s="252"/>
      <c r="C19" s="253"/>
      <c r="D19" s="254"/>
      <c r="E19" s="254"/>
      <c r="F19" s="254"/>
      <c r="G19" s="254"/>
      <c r="H19" s="254"/>
    </row>
    <row r="20" spans="1:8" hidden="1">
      <c r="A20" s="251">
        <v>3</v>
      </c>
      <c r="B20" s="252" t="s">
        <v>641</v>
      </c>
      <c r="C20" s="253"/>
      <c r="D20" s="254">
        <f>+D177</f>
        <v>0</v>
      </c>
      <c r="E20" s="254">
        <f>+E177</f>
        <v>0</v>
      </c>
      <c r="F20" s="254">
        <f>+F177</f>
        <v>0</v>
      </c>
      <c r="G20" s="254">
        <f>+G177</f>
        <v>0</v>
      </c>
      <c r="H20" s="254">
        <f t="shared" si="0"/>
        <v>0</v>
      </c>
    </row>
    <row r="21" spans="1:8" hidden="1">
      <c r="A21" s="251"/>
      <c r="B21" s="252"/>
      <c r="C21" s="253"/>
      <c r="D21" s="254"/>
      <c r="E21" s="254"/>
      <c r="F21" s="254"/>
      <c r="G21" s="254"/>
      <c r="H21" s="254"/>
    </row>
    <row r="22" spans="1:8" hidden="1">
      <c r="A22" s="255">
        <v>5</v>
      </c>
      <c r="B22" s="256" t="s">
        <v>157</v>
      </c>
      <c r="C22" s="257"/>
      <c r="D22" s="254">
        <f>+D183</f>
        <v>0</v>
      </c>
      <c r="E22" s="254">
        <f>+E183</f>
        <v>0</v>
      </c>
      <c r="F22" s="254">
        <f>+F183</f>
        <v>0</v>
      </c>
      <c r="G22" s="254">
        <f>+G183</f>
        <v>0</v>
      </c>
      <c r="H22" s="254">
        <f t="shared" si="0"/>
        <v>0</v>
      </c>
    </row>
    <row r="23" spans="1:8" ht="12" hidden="1" customHeight="1">
      <c r="A23" s="251"/>
      <c r="B23" s="252"/>
      <c r="C23" s="253"/>
      <c r="D23" s="254"/>
      <c r="E23" s="254"/>
      <c r="F23" s="254"/>
      <c r="G23" s="254"/>
      <c r="H23" s="254"/>
    </row>
    <row r="24" spans="1:8" hidden="1">
      <c r="A24" s="251">
        <v>6</v>
      </c>
      <c r="B24" s="252" t="s">
        <v>185</v>
      </c>
      <c r="C24" s="253"/>
      <c r="D24" s="254">
        <f>+D205</f>
        <v>0</v>
      </c>
      <c r="E24" s="254">
        <f>+E205</f>
        <v>0</v>
      </c>
      <c r="F24" s="254">
        <f>+F205</f>
        <v>0</v>
      </c>
      <c r="G24" s="254">
        <f>+G205</f>
        <v>0</v>
      </c>
      <c r="H24" s="254">
        <f t="shared" si="0"/>
        <v>0</v>
      </c>
    </row>
    <row r="25" spans="1:8" hidden="1">
      <c r="A25" s="251"/>
      <c r="B25" s="252"/>
      <c r="C25" s="253"/>
      <c r="D25" s="254"/>
      <c r="E25" s="254"/>
      <c r="F25" s="254"/>
      <c r="G25" s="254"/>
      <c r="H25" s="254"/>
    </row>
    <row r="26" spans="1:8" hidden="1">
      <c r="A26" s="251">
        <v>7</v>
      </c>
      <c r="B26" s="252" t="s">
        <v>524</v>
      </c>
      <c r="C26" s="253"/>
      <c r="D26" s="254">
        <f>+D227</f>
        <v>0</v>
      </c>
      <c r="E26" s="254">
        <f>+E227</f>
        <v>0</v>
      </c>
      <c r="F26" s="254">
        <f>+F227</f>
        <v>0</v>
      </c>
      <c r="G26" s="254">
        <f>+G227</f>
        <v>0</v>
      </c>
      <c r="H26" s="254">
        <f t="shared" si="0"/>
        <v>0</v>
      </c>
    </row>
    <row r="27" spans="1:8">
      <c r="A27" s="258"/>
      <c r="B27" s="259"/>
      <c r="C27" s="260"/>
      <c r="D27" s="261"/>
      <c r="E27" s="261"/>
      <c r="F27" s="261"/>
      <c r="G27" s="261"/>
      <c r="H27" s="261"/>
    </row>
    <row r="28" spans="1:8">
      <c r="B28" s="262"/>
      <c r="C28" s="263"/>
      <c r="D28" s="264"/>
      <c r="E28" s="264"/>
      <c r="F28" s="264"/>
      <c r="G28" s="264"/>
      <c r="H28" s="264"/>
    </row>
    <row r="29" spans="1:8">
      <c r="B29" s="262"/>
      <c r="C29" s="263"/>
      <c r="D29" s="264"/>
      <c r="E29" s="264"/>
      <c r="F29" s="264"/>
      <c r="G29" s="264"/>
      <c r="H29" s="264"/>
    </row>
    <row r="30" spans="1:8">
      <c r="B30" s="262"/>
      <c r="C30" s="263"/>
      <c r="D30" s="264"/>
      <c r="E30" s="264"/>
      <c r="F30" s="264"/>
      <c r="G30" s="264"/>
      <c r="H30" s="264"/>
    </row>
    <row r="31" spans="1:8">
      <c r="B31" s="262"/>
      <c r="C31" s="263"/>
      <c r="D31" s="264"/>
      <c r="E31" s="264"/>
      <c r="F31" s="264"/>
      <c r="G31" s="264"/>
      <c r="H31" s="264"/>
    </row>
    <row r="32" spans="1:8">
      <c r="B32" s="262"/>
      <c r="C32" s="263"/>
      <c r="D32" s="264"/>
      <c r="E32" s="264"/>
      <c r="F32" s="264"/>
      <c r="G32" s="264"/>
      <c r="H32" s="264"/>
    </row>
    <row r="33" spans="1:8">
      <c r="B33" s="262"/>
      <c r="C33" s="263"/>
      <c r="D33" s="264"/>
      <c r="E33" s="264"/>
      <c r="F33" s="264"/>
      <c r="G33" s="264"/>
      <c r="H33" s="264"/>
    </row>
    <row r="34" spans="1:8">
      <c r="B34" s="262"/>
      <c r="C34" s="263"/>
      <c r="D34" s="264"/>
      <c r="E34" s="264"/>
      <c r="F34" s="264"/>
      <c r="G34" s="264"/>
      <c r="H34" s="264"/>
    </row>
    <row r="35" spans="1:8">
      <c r="B35" s="262"/>
      <c r="C35" s="263"/>
      <c r="D35" s="264"/>
      <c r="E35" s="264"/>
      <c r="F35" s="264"/>
      <c r="G35" s="264"/>
      <c r="H35" s="264"/>
    </row>
    <row r="36" spans="1:8">
      <c r="B36" s="262"/>
      <c r="C36" s="263"/>
      <c r="D36" s="264"/>
      <c r="E36" s="264"/>
      <c r="F36" s="264"/>
      <c r="G36" s="264"/>
      <c r="H36" s="264"/>
    </row>
    <row r="37" spans="1:8">
      <c r="B37" s="262"/>
      <c r="C37" s="263"/>
      <c r="D37" s="264"/>
      <c r="E37" s="264"/>
      <c r="F37" s="264"/>
      <c r="G37" s="264"/>
      <c r="H37" s="264"/>
    </row>
    <row r="38" spans="1:8">
      <c r="B38" s="262"/>
      <c r="C38" s="263"/>
      <c r="D38" s="264"/>
      <c r="E38" s="264"/>
      <c r="F38" s="264"/>
      <c r="G38" s="264"/>
      <c r="H38" s="264"/>
    </row>
    <row r="39" spans="1:8">
      <c r="B39" s="262"/>
      <c r="C39" s="263"/>
      <c r="D39" s="264"/>
      <c r="E39" s="264"/>
      <c r="F39" s="264"/>
      <c r="G39" s="264"/>
      <c r="H39" s="264"/>
    </row>
    <row r="40" spans="1:8">
      <c r="B40" s="262"/>
      <c r="C40" s="263"/>
      <c r="D40" s="264"/>
      <c r="E40" s="264"/>
      <c r="F40" s="264"/>
      <c r="G40" s="264"/>
      <c r="H40" s="264"/>
    </row>
    <row r="41" spans="1:8">
      <c r="B41" s="262"/>
      <c r="C41" s="263"/>
      <c r="D41" s="264"/>
      <c r="E41" s="264"/>
      <c r="F41" s="264"/>
      <c r="G41" s="264"/>
      <c r="H41" s="264"/>
    </row>
    <row r="42" spans="1:8">
      <c r="B42" s="262"/>
      <c r="C42" s="263"/>
      <c r="D42" s="264"/>
      <c r="E42" s="264"/>
      <c r="F42" s="264"/>
      <c r="G42" s="264"/>
      <c r="H42" s="264"/>
    </row>
    <row r="43" spans="1:8">
      <c r="B43" s="262"/>
      <c r="C43" s="263"/>
      <c r="D43" s="264"/>
      <c r="E43" s="264"/>
      <c r="F43" s="264"/>
      <c r="G43" s="264"/>
      <c r="H43" s="264"/>
    </row>
    <row r="44" spans="1:8" ht="15">
      <c r="A44" s="763" t="s">
        <v>16</v>
      </c>
      <c r="B44" s="763"/>
      <c r="C44" s="763"/>
      <c r="D44" s="763"/>
      <c r="E44" s="763"/>
      <c r="F44" s="763"/>
      <c r="G44" s="763"/>
      <c r="H44" s="763"/>
    </row>
    <row r="45" spans="1:8" ht="15">
      <c r="A45" s="242"/>
      <c r="B45" s="242"/>
      <c r="C45" s="242"/>
      <c r="D45" s="242"/>
      <c r="E45" s="242"/>
      <c r="F45" s="242"/>
      <c r="G45" s="242"/>
      <c r="H45" s="242"/>
    </row>
    <row r="46" spans="1:8" ht="15">
      <c r="A46" s="772" t="s">
        <v>795</v>
      </c>
      <c r="B46" s="777"/>
      <c r="C46" s="777"/>
      <c r="D46" s="777"/>
      <c r="E46" s="777"/>
      <c r="F46" s="777"/>
      <c r="G46" s="777"/>
      <c r="H46" s="777"/>
    </row>
    <row r="47" spans="1:8">
      <c r="B47" s="262"/>
      <c r="C47" s="263"/>
      <c r="D47" s="264"/>
      <c r="E47" s="264"/>
      <c r="F47" s="264"/>
      <c r="G47" s="264"/>
      <c r="H47" s="264"/>
    </row>
    <row r="48" spans="1:8">
      <c r="B48" s="262"/>
      <c r="C48" s="263"/>
      <c r="D48" s="264"/>
      <c r="E48" s="264"/>
      <c r="F48" s="264"/>
      <c r="G48" s="264"/>
      <c r="H48" s="264"/>
    </row>
    <row r="49" spans="1:8" ht="13.2" customHeight="1">
      <c r="A49" s="768" t="s">
        <v>507</v>
      </c>
      <c r="B49" s="768"/>
      <c r="C49" s="768"/>
      <c r="D49" s="768"/>
      <c r="E49" s="768"/>
      <c r="F49" s="768"/>
      <c r="G49" s="768"/>
      <c r="H49" s="768"/>
    </row>
    <row r="50" spans="1:8" ht="13.2" customHeight="1">
      <c r="A50" s="768" t="s">
        <v>508</v>
      </c>
      <c r="B50" s="768"/>
      <c r="C50" s="768"/>
      <c r="D50" s="768"/>
      <c r="E50" s="768"/>
      <c r="F50" s="768"/>
      <c r="G50" s="768"/>
      <c r="H50" s="768"/>
    </row>
    <row r="51" spans="1:8" ht="12.6" customHeight="1">
      <c r="A51" s="768" t="s">
        <v>639</v>
      </c>
      <c r="B51" s="768"/>
      <c r="C51" s="768"/>
      <c r="D51" s="768"/>
      <c r="E51" s="768"/>
      <c r="F51" s="768"/>
      <c r="G51" s="768"/>
      <c r="H51" s="768"/>
    </row>
    <row r="52" spans="1:8" ht="11.4">
      <c r="B52" s="243"/>
      <c r="C52" s="243"/>
      <c r="D52" s="243"/>
      <c r="E52" s="243"/>
      <c r="F52" s="243"/>
      <c r="G52" s="243"/>
      <c r="H52" s="243"/>
    </row>
    <row r="53" spans="1:8" ht="45.6" customHeight="1">
      <c r="A53" s="771" t="s">
        <v>509</v>
      </c>
      <c r="B53" s="775" t="s">
        <v>499</v>
      </c>
      <c r="C53" s="769"/>
      <c r="D53" s="245" t="s">
        <v>500</v>
      </c>
      <c r="E53" s="245" t="s">
        <v>501</v>
      </c>
      <c r="F53" s="245" t="s">
        <v>502</v>
      </c>
      <c r="G53" s="245" t="s">
        <v>640</v>
      </c>
      <c r="H53" s="245" t="s">
        <v>504</v>
      </c>
    </row>
    <row r="54" spans="1:8" s="238" customFormat="1" ht="24" customHeight="1">
      <c r="A54" s="771"/>
      <c r="B54" s="776" t="s">
        <v>505</v>
      </c>
      <c r="C54" s="770"/>
      <c r="D54" s="246">
        <f>+D56+D83+D205+D141+D177+D183+D227</f>
        <v>1442250</v>
      </c>
      <c r="E54" s="246">
        <f>+E56+E83+E205+E141+E177+E183+E227</f>
        <v>4992130</v>
      </c>
      <c r="F54" s="246">
        <f>+F56+F83+F205+F141+F177+F183+F227</f>
        <v>1600493.3333333335</v>
      </c>
      <c r="G54" s="246">
        <f>+G56+G83+G205+G141+G177+G183+G227</f>
        <v>0</v>
      </c>
      <c r="H54" s="246">
        <f>+H56+H83+H205+H141+H177+H183+H227</f>
        <v>8034873.333333334</v>
      </c>
    </row>
    <row r="55" spans="1:8">
      <c r="A55" s="266"/>
      <c r="B55" s="267"/>
      <c r="C55" s="267"/>
      <c r="D55" s="268"/>
      <c r="E55" s="268"/>
      <c r="F55" s="268"/>
      <c r="G55" s="268"/>
      <c r="H55" s="268"/>
    </row>
    <row r="56" spans="1:8" ht="10.5">
      <c r="A56" s="86" t="s">
        <v>23</v>
      </c>
      <c r="B56" s="87">
        <v>0</v>
      </c>
      <c r="C56" s="269" t="s">
        <v>25</v>
      </c>
      <c r="D56" s="270">
        <f>+D66+D73+D77+D63+D58</f>
        <v>1342250</v>
      </c>
      <c r="E56" s="270">
        <f>+E66+E73+E77+E63+E58</f>
        <v>4992130</v>
      </c>
      <c r="F56" s="270">
        <f>+F66+F73+F77+F63+F58</f>
        <v>1600493.3333333335</v>
      </c>
      <c r="G56" s="270">
        <f>+G66+G73+G77+G63+G58</f>
        <v>0</v>
      </c>
      <c r="H56" s="270">
        <f>+H66+H73+H77+H63+H58</f>
        <v>7934873.333333334</v>
      </c>
    </row>
    <row r="57" spans="1:8" ht="10.8" customHeight="1">
      <c r="A57" s="266"/>
      <c r="B57" s="90"/>
      <c r="C57" s="271"/>
      <c r="D57" s="272"/>
      <c r="E57" s="272"/>
      <c r="F57" s="272"/>
      <c r="G57" s="272"/>
      <c r="H57" s="272"/>
    </row>
    <row r="58" spans="1:8" ht="10.5" hidden="1">
      <c r="A58" s="273" t="s">
        <v>26</v>
      </c>
      <c r="B58" s="274" t="s">
        <v>27</v>
      </c>
      <c r="C58" s="275" t="s">
        <v>28</v>
      </c>
      <c r="D58" s="276">
        <f>SUM(D59:D61)</f>
        <v>0</v>
      </c>
      <c r="E58" s="276">
        <f>SUM(E59:E61)</f>
        <v>0</v>
      </c>
      <c r="F58" s="276">
        <f>SUM(F59:F61)</f>
        <v>0</v>
      </c>
      <c r="G58" s="276">
        <f t="shared" ref="G58" si="1">SUM(G59:G61)</f>
        <v>0</v>
      </c>
      <c r="H58" s="276">
        <f>SUM(H59:H61)</f>
        <v>0</v>
      </c>
    </row>
    <row r="59" spans="1:8" hidden="1">
      <c r="A59" s="80" t="s">
        <v>26</v>
      </c>
      <c r="B59" s="277" t="s">
        <v>29</v>
      </c>
      <c r="C59" s="278" t="s">
        <v>30</v>
      </c>
      <c r="D59" s="272">
        <f>+'MODIFICACION N° 01'!D13</f>
        <v>0</v>
      </c>
      <c r="E59" s="272">
        <f>+'MODIFICACION N° 01'!D201+'MODIFICACION N° 01'!D277+'MODIFICACION N° 01'!D354+'MODIFICACION N° 01'!D1374+'MODIFICACION N° 01'!D870+'MODIFICACION N° 01'!D624+'MODIFICACION N° 01'!D985+'MODIFICACION N° 01'!D397+'MODIFICACION N° 01'!D398+'MODIFICACION N° 01'!D1081</f>
        <v>0</v>
      </c>
      <c r="F59" s="272">
        <f>+'MODIFICACION N° 01'!D1770+'MODIFICACION N° 01'!D1891+'MODIFICACION N° 01'!D1950+'MODIFICACION N° 01'!D2115+'MODIFICACION N° 01'!D1833+'MODIFICACION N° 01'!D2037+'MODIFICACION N° 01'!D2205</f>
        <v>0</v>
      </c>
      <c r="G59" s="272">
        <v>0</v>
      </c>
      <c r="H59" s="272">
        <f>SUM(D59:G59)</f>
        <v>0</v>
      </c>
    </row>
    <row r="60" spans="1:8" hidden="1">
      <c r="A60" s="80" t="s">
        <v>26</v>
      </c>
      <c r="B60" s="277" t="s">
        <v>31</v>
      </c>
      <c r="C60" s="278" t="s">
        <v>32</v>
      </c>
      <c r="D60" s="272">
        <f>+'MODIFICACION N° 01'!D14</f>
        <v>0</v>
      </c>
      <c r="E60" s="272">
        <f>+'MODIFICACION N° 01'!D355+'MODIFICACION N° 01'!D1377+'MODIFICACION N° 01'!D146+'MODIFICACION N° 01'!D202+'MODIFICACION N° 01'!D577</f>
        <v>0</v>
      </c>
      <c r="F60" s="272">
        <v>0</v>
      </c>
      <c r="G60" s="272">
        <v>0</v>
      </c>
      <c r="H60" s="272">
        <f>SUM(D60:G60)</f>
        <v>0</v>
      </c>
    </row>
    <row r="61" spans="1:8" hidden="1">
      <c r="A61" s="80" t="s">
        <v>26</v>
      </c>
      <c r="B61" s="277" t="s">
        <v>33</v>
      </c>
      <c r="C61" s="278" t="s">
        <v>34</v>
      </c>
      <c r="D61" s="272">
        <f>+'MODIFICACION N° 01'!D15</f>
        <v>0</v>
      </c>
      <c r="E61" s="272">
        <v>0</v>
      </c>
      <c r="F61" s="272">
        <f>+'MODIFICACION N° 01'!D1771</f>
        <v>0</v>
      </c>
      <c r="G61" s="272">
        <v>0</v>
      </c>
      <c r="H61" s="272">
        <f>SUM(D61:G61)</f>
        <v>0</v>
      </c>
    </row>
    <row r="62" spans="1:8" hidden="1">
      <c r="A62" s="266"/>
      <c r="B62" s="90"/>
      <c r="C62" s="271"/>
      <c r="D62" s="272"/>
      <c r="E62" s="272"/>
      <c r="F62" s="272"/>
      <c r="G62" s="272"/>
      <c r="H62" s="272"/>
    </row>
    <row r="63" spans="1:8" ht="10.5" hidden="1">
      <c r="A63" s="273" t="s">
        <v>26</v>
      </c>
      <c r="B63" s="274" t="s">
        <v>35</v>
      </c>
      <c r="C63" s="275" t="s">
        <v>558</v>
      </c>
      <c r="D63" s="276">
        <f>+D64</f>
        <v>0</v>
      </c>
      <c r="E63" s="276">
        <f>+E64</f>
        <v>0</v>
      </c>
      <c r="F63" s="276">
        <f>+F64</f>
        <v>0</v>
      </c>
      <c r="G63" s="276">
        <v>0</v>
      </c>
      <c r="H63" s="276">
        <f>+H64</f>
        <v>0</v>
      </c>
    </row>
    <row r="64" spans="1:8" hidden="1">
      <c r="A64" s="279" t="s">
        <v>26</v>
      </c>
      <c r="B64" s="277" t="s">
        <v>37</v>
      </c>
      <c r="C64" s="278" t="s">
        <v>38</v>
      </c>
      <c r="D64" s="272">
        <f>+'MODIFICACION N° 01'!D18</f>
        <v>0</v>
      </c>
      <c r="E64" s="272">
        <f>+'MODIFICACION N° 01'!D280+'MODIFICACION N° 01'!D356+'MODIFICACION N° 01'!D1308+'MODIFICACION N° 01'!D1635+'MODIFICACION N° 01'!D1380+'MODIFICACION N° 01'!D205+'MODIFICACION N° 01'!D401+'MODIFICACION N° 01'!D988+'MODIFICACION N° 01'!D627+'MODIFICACION N° 01'!D873</f>
        <v>0</v>
      </c>
      <c r="F64" s="272">
        <f>+'MODIFICACION N° 01'!D1774</f>
        <v>0</v>
      </c>
      <c r="G64" s="272">
        <v>0</v>
      </c>
      <c r="H64" s="272">
        <f>SUM(D64:G64)</f>
        <v>0</v>
      </c>
    </row>
    <row r="65" spans="1:8" hidden="1">
      <c r="A65" s="266"/>
      <c r="B65" s="90"/>
      <c r="C65" s="271"/>
      <c r="D65" s="272"/>
      <c r="E65" s="272"/>
      <c r="F65" s="272"/>
      <c r="G65" s="272"/>
      <c r="H65" s="272"/>
    </row>
    <row r="66" spans="1:8" ht="10.5">
      <c r="A66" s="273" t="s">
        <v>26</v>
      </c>
      <c r="B66" s="274" t="s">
        <v>41</v>
      </c>
      <c r="C66" s="275" t="s">
        <v>42</v>
      </c>
      <c r="D66" s="276">
        <f>SUM(D67:D71)</f>
        <v>1137500</v>
      </c>
      <c r="E66" s="276">
        <f>SUM(E67:E71)</f>
        <v>4225000</v>
      </c>
      <c r="F66" s="276">
        <f>SUM(F67:F71)</f>
        <v>1354166.6666666667</v>
      </c>
      <c r="G66" s="276">
        <f>SUM(G67:G71)</f>
        <v>0</v>
      </c>
      <c r="H66" s="276">
        <f>SUM(H67:H71)</f>
        <v>6716666.666666667</v>
      </c>
    </row>
    <row r="67" spans="1:8" hidden="1">
      <c r="A67" s="279" t="s">
        <v>26</v>
      </c>
      <c r="B67" s="277" t="s">
        <v>43</v>
      </c>
      <c r="C67" s="271" t="s">
        <v>44</v>
      </c>
      <c r="D67" s="272">
        <f>+'MODIFICACION N° 01'!D21</f>
        <v>0</v>
      </c>
      <c r="E67" s="272">
        <f>+'MODIFICACION N° 01'!D149+'MODIFICACION N° 01'!D208+'MODIFICACION N° 01'!D283+'MODIFICACION N° 01'!D359+'MODIFICACION N° 01'!D404+'MODIFICACION N° 01'!D580+'MODIFICACION N° 01'!D630+'MODIFICACION N° 01'!D876+'MODIFICACION N° 01'!D991+'MODIFICACION N° 01'!D1085+'MODIFICACION N° 01'!D1162+'MODIFICACION N° 01'!D1311+'MODIFICACION N° 01'!D1383+'MODIFICACION N° 01'!D1638+'MODIFICACION N° 01'!D1679</f>
        <v>0</v>
      </c>
      <c r="F67" s="272">
        <f>+'MODIFICACION N° 01'!D1777+'MODIFICACION N° 01'!D1836+'MODIFICACION N° 01'!D1894+'MODIFICACION N° 01'!D1953+'MODIFICACION N° 01'!D2040+'MODIFICACION N° 01'!D2119+'MODIFICACION N° 01'!D2208</f>
        <v>0</v>
      </c>
      <c r="G67" s="272">
        <v>0</v>
      </c>
      <c r="H67" s="272">
        <f>SUM(D67:G67)</f>
        <v>0</v>
      </c>
    </row>
    <row r="68" spans="1:8" hidden="1">
      <c r="A68" s="279" t="s">
        <v>26</v>
      </c>
      <c r="B68" s="277" t="s">
        <v>227</v>
      </c>
      <c r="C68" s="271" t="s">
        <v>228</v>
      </c>
      <c r="D68" s="272">
        <f>+'MODIFICACION N° 01'!D22</f>
        <v>0</v>
      </c>
      <c r="E68" s="272">
        <f>+'MODIFICACION N° 01'!D1680+'MODIFICACION N° 01'!D1639+'MODIFICACION N° 01'!D1384+'MODIFICACION N° 01'!D1312+'MODIFICACION N° 01'!D1163+'MODIFICACION N° 01'!D1086+'MODIFICACION N° 01'!D992+'MODIFICACION N° 01'!D877+'MODIFICACION N° 01'!D631+'MODIFICACION N° 01'!D581+'MODIFICACION N° 01'!D405+'MODIFICACION N° 01'!D284</f>
        <v>0</v>
      </c>
      <c r="F68" s="272">
        <f>+'MODIFICACION N° 01'!D2209+'MODIFICACION N° 01'!D2120+'MODIFICACION N° 01'!D2041+'MODIFICACION N° 01'!D1954+'MODIFICACION N° 01'!D1895+'MODIFICACION N° 01'!D1837+'MODIFICACION N° 01'!D1778</f>
        <v>0</v>
      </c>
      <c r="G68" s="272">
        <v>0</v>
      </c>
      <c r="H68" s="272">
        <f>SUM(D68:G68)</f>
        <v>0</v>
      </c>
    </row>
    <row r="69" spans="1:8">
      <c r="A69" s="279" t="s">
        <v>26</v>
      </c>
      <c r="B69" s="277" t="s">
        <v>45</v>
      </c>
      <c r="C69" s="271" t="s">
        <v>46</v>
      </c>
      <c r="D69" s="272">
        <f>+'MODIFICACION N° 01'!D23</f>
        <v>87500</v>
      </c>
      <c r="E69" s="272">
        <f>+'MODIFICACION N° 01'!D150+'MODIFICACION N° 01'!D209+'MODIFICACION N° 01'!D285+'MODIFICACION N° 01'!D360+'MODIFICACION N° 01'!D406+'MODIFICACION N° 01'!D582+'MODIFICACION N° 01'!D632+'MODIFICACION N° 01'!D878+'MODIFICACION N° 01'!D993+'MODIFICACION N° 01'!D1087+'MODIFICACION N° 01'!D1164+'MODIFICACION N° 01'!D1313+'MODIFICACION N° 01'!D1385+'MODIFICACION N° 01'!D1640+'MODIFICACION N° 01'!D1681</f>
        <v>325000</v>
      </c>
      <c r="F69" s="272">
        <f>+'MODIFICACION N° 01'!D1779+'MODIFICACION N° 01'!D1838+'MODIFICACION N° 01'!D1896+'MODIFICACION N° 01'!D1955+'MODIFICACION N° 01'!D2042+'MODIFICACION N° 01'!D2121+'MODIFICACION N° 01'!D2210</f>
        <v>104166.66666666666</v>
      </c>
      <c r="G69" s="272">
        <v>0</v>
      </c>
      <c r="H69" s="272">
        <f>SUM(D69:G69)</f>
        <v>516666.66666666663</v>
      </c>
    </row>
    <row r="70" spans="1:8">
      <c r="A70" s="279" t="s">
        <v>26</v>
      </c>
      <c r="B70" s="277" t="s">
        <v>47</v>
      </c>
      <c r="C70" s="271" t="s">
        <v>48</v>
      </c>
      <c r="D70" s="272">
        <f>+'MODIFICACION N° 01'!D24</f>
        <v>1050000</v>
      </c>
      <c r="E70" s="272">
        <f>+'MODIFICACION N° 01'!D1682+'MODIFICACION N° 01'!D1641+'MODIFICACION N° 01'!D1386+'MODIFICACION N° 01'!D1314+'MODIFICACION N° 01'!D1165+'MODIFICACION N° 01'!D1088+'MODIFICACION N° 01'!D994+'MODIFICACION N° 01'!D879+'MODIFICACION N° 01'!D633+'MODIFICACION N° 01'!D583+'MODIFICACION N° 01'!D407+'MODIFICACION N° 01'!D361+'MODIFICACION N° 01'!D286+'MODIFICACION N° 01'!D210+'MODIFICACION N° 01'!D151</f>
        <v>3900000</v>
      </c>
      <c r="F70" s="272">
        <f>+'MODIFICACION N° 01'!D2211+'MODIFICACION N° 01'!D2122+'MODIFICACION N° 01'!D2043+'MODIFICACION N° 01'!D1956+'MODIFICACION N° 01'!D1897+'MODIFICACION N° 01'!D1839+'MODIFICACION N° 01'!D1780</f>
        <v>1250000</v>
      </c>
      <c r="G70" s="272">
        <v>0</v>
      </c>
      <c r="H70" s="272">
        <f>SUM(D70:G70)</f>
        <v>6200000</v>
      </c>
    </row>
    <row r="71" spans="1:8" hidden="1">
      <c r="A71" s="279" t="s">
        <v>26</v>
      </c>
      <c r="B71" s="277" t="s">
        <v>342</v>
      </c>
      <c r="C71" s="271" t="s">
        <v>343</v>
      </c>
      <c r="D71" s="272">
        <f>+'MODIFICACION N° 01'!D25</f>
        <v>0</v>
      </c>
      <c r="E71" s="272">
        <f>+'MODIFICACION N° 01'!D152+'MODIFICACION N° 01'!D211+'MODIFICACION N° 01'!D287+'MODIFICACION N° 01'!D362+'MODIFICACION N° 01'!D408+'MODIFICACION N° 01'!D584+'MODIFICACION N° 01'!D634+'MODIFICACION N° 01'!D880+'MODIFICACION N° 01'!D995+'MODIFICACION N° 01'!D1089+'MODIFICACION N° 01'!D1166+'MODIFICACION N° 01'!D1315+'MODIFICACION N° 01'!D1387+'MODIFICACION N° 01'!D1642+'MODIFICACION N° 01'!D1683</f>
        <v>0</v>
      </c>
      <c r="F71" s="272">
        <f>+'MODIFICACION N° 01'!D1781+'MODIFICACION N° 01'!D1840+'MODIFICACION N° 01'!D1898+'MODIFICACION N° 01'!D1957+'MODIFICACION N° 01'!D2044+'MODIFICACION N° 01'!D2123+'MODIFICACION N° 01'!D2212</f>
        <v>0</v>
      </c>
      <c r="G71" s="272">
        <v>0</v>
      </c>
      <c r="H71" s="272">
        <f>SUM(D71:G71)</f>
        <v>0</v>
      </c>
    </row>
    <row r="72" spans="1:8" ht="10.5">
      <c r="A72" s="86"/>
      <c r="B72" s="277"/>
      <c r="C72" s="271"/>
      <c r="D72" s="272"/>
      <c r="E72" s="272"/>
      <c r="F72" s="272"/>
      <c r="G72" s="272"/>
      <c r="H72" s="272"/>
    </row>
    <row r="73" spans="1:8" ht="21">
      <c r="A73" s="273" t="s">
        <v>49</v>
      </c>
      <c r="B73" s="274" t="s">
        <v>50</v>
      </c>
      <c r="C73" s="280" t="s">
        <v>403</v>
      </c>
      <c r="D73" s="276">
        <f>SUM(D74:D75)</f>
        <v>102375</v>
      </c>
      <c r="E73" s="276">
        <f>SUM(E74:E75)</f>
        <v>380250</v>
      </c>
      <c r="F73" s="276">
        <f>SUM(F74:F75)</f>
        <v>121875</v>
      </c>
      <c r="G73" s="276">
        <v>0</v>
      </c>
      <c r="H73" s="276">
        <f>SUM(H74:H75)</f>
        <v>604500</v>
      </c>
    </row>
    <row r="74" spans="1:8" ht="20.399999999999999">
      <c r="A74" s="279" t="s">
        <v>49</v>
      </c>
      <c r="B74" s="277" t="s">
        <v>52</v>
      </c>
      <c r="C74" s="281" t="s">
        <v>262</v>
      </c>
      <c r="D74" s="282">
        <f>+'MODIFICACION N° 01'!D28</f>
        <v>97125</v>
      </c>
      <c r="E74" s="282">
        <f>+'MODIFICACION N° 01'!D155+'MODIFICACION N° 01'!D214+'MODIFICACION N° 01'!D290+'MODIFICACION N° 01'!D365+'MODIFICACION N° 01'!D411+'MODIFICACION N° 01'!D587+'MODIFICACION N° 01'!D637+'MODIFICACION N° 01'!D883+'MODIFICACION N° 01'!D998+'MODIFICACION N° 01'!D1092+'MODIFICACION N° 01'!D1169+'MODIFICACION N° 01'!D1318+'MODIFICACION N° 01'!D1390+'MODIFICACION N° 01'!D1645+'MODIFICACION N° 01'!D1686</f>
        <v>360750</v>
      </c>
      <c r="F74" s="282">
        <f>+'MODIFICACION N° 01'!D1784+'MODIFICACION N° 01'!D1843+'MODIFICACION N° 01'!D1901+'MODIFICACION N° 01'!D1960+'MODIFICACION N° 01'!D2047+'MODIFICACION N° 01'!D2126+'MODIFICACION N° 01'!D2215</f>
        <v>115625</v>
      </c>
      <c r="G74" s="282">
        <v>0</v>
      </c>
      <c r="H74" s="282">
        <f>SUM(D74:G74)</f>
        <v>573500</v>
      </c>
    </row>
    <row r="75" spans="1:8" ht="20.399999999999999">
      <c r="A75" s="279" t="s">
        <v>49</v>
      </c>
      <c r="B75" s="277" t="s">
        <v>54</v>
      </c>
      <c r="C75" s="281" t="s">
        <v>55</v>
      </c>
      <c r="D75" s="282">
        <f>+'MODIFICACION N° 01'!D29</f>
        <v>5250</v>
      </c>
      <c r="E75" s="282">
        <f>+'MODIFICACION N° 01'!D1687+'MODIFICACION N° 01'!D1646+'MODIFICACION N° 01'!D1391+'MODIFICACION N° 01'!D1319+'MODIFICACION N° 01'!D1170+'MODIFICACION N° 01'!D1093+'MODIFICACION N° 01'!D999+'MODIFICACION N° 01'!D884+'MODIFICACION N° 01'!D638+'MODIFICACION N° 01'!D588+'MODIFICACION N° 01'!D412+'MODIFICACION N° 01'!D366+'MODIFICACION N° 01'!D291+'MODIFICACION N° 01'!D215+'MODIFICACION N° 01'!D156</f>
        <v>19500</v>
      </c>
      <c r="F75" s="282">
        <f>+'MODIFICACION N° 01'!D2216+'MODIFICACION N° 01'!D2127+'MODIFICACION N° 01'!D2048+'MODIFICACION N° 01'!D1961+'MODIFICACION N° 01'!D1902+'MODIFICACION N° 01'!D1844+'MODIFICACION N° 01'!D1785</f>
        <v>6250</v>
      </c>
      <c r="G75" s="282">
        <v>0</v>
      </c>
      <c r="H75" s="282">
        <f>SUM(D75:G75)</f>
        <v>31000</v>
      </c>
    </row>
    <row r="76" spans="1:8">
      <c r="A76" s="266"/>
      <c r="B76" s="277"/>
      <c r="C76" s="271"/>
      <c r="D76" s="272"/>
      <c r="E76" s="272"/>
      <c r="F76" s="272"/>
      <c r="G76" s="272"/>
      <c r="H76" s="272"/>
    </row>
    <row r="77" spans="1:8" ht="31.5">
      <c r="A77" s="273" t="s">
        <v>49</v>
      </c>
      <c r="B77" s="274" t="s">
        <v>56</v>
      </c>
      <c r="C77" s="280" t="s">
        <v>57</v>
      </c>
      <c r="D77" s="276">
        <f>SUM(D78:D80)</f>
        <v>102375</v>
      </c>
      <c r="E77" s="276">
        <f>SUM(E78:E80)</f>
        <v>386880</v>
      </c>
      <c r="F77" s="276">
        <f>SUM(F78:F80)</f>
        <v>124451.66666666667</v>
      </c>
      <c r="G77" s="276">
        <v>0</v>
      </c>
      <c r="H77" s="276">
        <f>SUM(H78:H80)</f>
        <v>613706.66666666674</v>
      </c>
    </row>
    <row r="78" spans="1:8" ht="20.399999999999999">
      <c r="A78" s="279" t="s">
        <v>49</v>
      </c>
      <c r="B78" s="277" t="s">
        <v>58</v>
      </c>
      <c r="C78" s="281" t="s">
        <v>59</v>
      </c>
      <c r="D78" s="272">
        <f>+'MODIFICACION N° 01'!D32</f>
        <v>55125</v>
      </c>
      <c r="E78" s="272">
        <f>+'MODIFICACION N° 01'!D1690+'MODIFICACION N° 01'!D1649+'MODIFICACION N° 01'!D1394+'MODIFICACION N° 01'!D1322+'MODIFICACION N° 01'!D1173+'MODIFICACION N° 01'!D1096+'MODIFICACION N° 01'!D1002+'MODIFICACION N° 01'!D887+'MODIFICACION N° 01'!D641+'MODIFICACION N° 01'!D591+'MODIFICACION N° 01'!D415+'MODIFICACION N° 01'!D369+'MODIFICACION N° 01'!D294+'MODIFICACION N° 01'!D218+'MODIFICACION N° 01'!D159</f>
        <v>211380</v>
      </c>
      <c r="F78" s="272">
        <f>+'MODIFICACION N° 01'!D1788+'MODIFICACION N° 01'!D1847+'MODIFICACION N° 01'!D1905+'MODIFICACION N° 01'!D1964+'MODIFICACION N° 01'!D2051+'MODIFICACION N° 01'!D2130+'MODIFICACION N° 01'!D2219</f>
        <v>68201.666666666672</v>
      </c>
      <c r="G78" s="272">
        <v>0</v>
      </c>
      <c r="H78" s="272">
        <f>SUM(D78:G78)</f>
        <v>334706.66666666669</v>
      </c>
    </row>
    <row r="79" spans="1:8" ht="20.399999999999999">
      <c r="A79" s="279" t="s">
        <v>49</v>
      </c>
      <c r="B79" s="277" t="s">
        <v>60</v>
      </c>
      <c r="C79" s="281" t="s">
        <v>263</v>
      </c>
      <c r="D79" s="272">
        <f>+'MODIFICACION N° 01'!D33</f>
        <v>31500</v>
      </c>
      <c r="E79" s="272">
        <f>+'MODIFICACION N° 01'!D160+'MODIFICACION N° 01'!D219+'MODIFICACION N° 01'!D295+'MODIFICACION N° 01'!D370+'MODIFICACION N° 01'!D416+'MODIFICACION N° 01'!D592+'MODIFICACION N° 01'!D642+'MODIFICACION N° 01'!D888+'MODIFICACION N° 01'!D1003+'MODIFICACION N° 01'!D1097+'MODIFICACION N° 01'!D1174+'MODIFICACION N° 01'!D1323+'MODIFICACION N° 01'!D1395+'MODIFICACION N° 01'!D1650+'MODIFICACION N° 01'!D1691</f>
        <v>117000</v>
      </c>
      <c r="F79" s="272">
        <f>+'MODIFICACION N° 01'!D2220+'MODIFICACION N° 01'!D2131+'MODIFICACION N° 01'!D2052+'MODIFICACION N° 01'!D1965+'MODIFICACION N° 01'!D1906+'MODIFICACION N° 01'!D1848+'MODIFICACION N° 01'!D1789</f>
        <v>37500</v>
      </c>
      <c r="G79" s="272">
        <v>0</v>
      </c>
      <c r="H79" s="272">
        <f>SUM(D79:G79)</f>
        <v>186000</v>
      </c>
    </row>
    <row r="80" spans="1:8">
      <c r="A80" s="279" t="s">
        <v>49</v>
      </c>
      <c r="B80" s="277" t="s">
        <v>62</v>
      </c>
      <c r="C80" s="281" t="s">
        <v>63</v>
      </c>
      <c r="D80" s="272">
        <f>+'MODIFICACION N° 01'!D34</f>
        <v>15750</v>
      </c>
      <c r="E80" s="272">
        <f>+'MODIFICACION N° 01'!D161+'MODIFICACION N° 01'!D220+'MODIFICACION N° 01'!D296+'MODIFICACION N° 01'!D371+'MODIFICACION N° 01'!D417+'MODIFICACION N° 01'!D593+'MODIFICACION N° 01'!D643+'MODIFICACION N° 01'!D889+'MODIFICACION N° 01'!D1004+'MODIFICACION N° 01'!D1098+'MODIFICACION N° 01'!D1175+'MODIFICACION N° 01'!D1324+'MODIFICACION N° 01'!D1396+'MODIFICACION N° 01'!D1651+'MODIFICACION N° 01'!D1692</f>
        <v>58500</v>
      </c>
      <c r="F80" s="272">
        <f>+'MODIFICACION N° 01'!D1790+'MODIFICACION N° 01'!D1849+'MODIFICACION N° 01'!D1907+'MODIFICACION N° 01'!D1966+'MODIFICACION N° 01'!D2053+'MODIFICACION N° 01'!D2132+'MODIFICACION N° 01'!D2221</f>
        <v>18750</v>
      </c>
      <c r="G80" s="272">
        <v>0</v>
      </c>
      <c r="H80" s="272">
        <f>SUM(D80:G80)</f>
        <v>93000</v>
      </c>
    </row>
    <row r="81" spans="1:8">
      <c r="A81" s="266"/>
      <c r="B81" s="271"/>
      <c r="C81" s="271"/>
      <c r="D81" s="283"/>
      <c r="E81" s="283"/>
      <c r="F81" s="283"/>
      <c r="G81" s="283"/>
      <c r="H81" s="283"/>
    </row>
    <row r="82" spans="1:8">
      <c r="A82" s="266"/>
      <c r="B82" s="271"/>
      <c r="C82" s="271"/>
      <c r="D82" s="283"/>
      <c r="E82" s="283"/>
      <c r="F82" s="283"/>
      <c r="G82" s="283"/>
      <c r="H82" s="283"/>
    </row>
    <row r="83" spans="1:8" ht="10.5">
      <c r="A83" s="86" t="s">
        <v>64</v>
      </c>
      <c r="B83" s="284" t="s">
        <v>205</v>
      </c>
      <c r="C83" s="269" t="s">
        <v>65</v>
      </c>
      <c r="D83" s="89">
        <f>+D85+D102+D111+D89+D94+D122+D115+D136+D118+D133</f>
        <v>100000</v>
      </c>
      <c r="E83" s="89">
        <f>+E85+E102+E111+E89+E94+E122+E115+E136+E118</f>
        <v>0</v>
      </c>
      <c r="F83" s="89">
        <f>+F85+F102+F111+F89+F94+F122+F115+F136+F118</f>
        <v>0</v>
      </c>
      <c r="G83" s="89">
        <v>0</v>
      </c>
      <c r="H83" s="89">
        <f>+H85+H102+H111+H89+H94+H122+H115+H136+H118+H133</f>
        <v>100000</v>
      </c>
    </row>
    <row r="84" spans="1:8">
      <c r="A84" s="266"/>
      <c r="B84" s="277"/>
      <c r="C84" s="278"/>
      <c r="D84" s="81"/>
      <c r="E84" s="81"/>
      <c r="F84" s="81"/>
      <c r="G84" s="81"/>
      <c r="H84" s="81"/>
    </row>
    <row r="85" spans="1:8" ht="10.5" hidden="1">
      <c r="A85" s="273" t="s">
        <v>64</v>
      </c>
      <c r="B85" s="274">
        <v>1.01</v>
      </c>
      <c r="C85" s="280" t="s">
        <v>67</v>
      </c>
      <c r="D85" s="276">
        <f>SUM(D86:D87)</f>
        <v>0</v>
      </c>
      <c r="E85" s="276">
        <f>SUM(E86:E87)</f>
        <v>0</v>
      </c>
      <c r="F85" s="276">
        <f>SUM(F86:F87)</f>
        <v>0</v>
      </c>
      <c r="G85" s="276">
        <f>SUM(G86:G87)</f>
        <v>0</v>
      </c>
      <c r="H85" s="276">
        <f>SUM(H86:H87)</f>
        <v>0</v>
      </c>
    </row>
    <row r="86" spans="1:8" hidden="1">
      <c r="A86" s="80" t="s">
        <v>64</v>
      </c>
      <c r="B86" s="90" t="s">
        <v>68</v>
      </c>
      <c r="C86" s="278" t="s">
        <v>511</v>
      </c>
      <c r="D86" s="81">
        <f>+'MODIFICACION N° 01'!D40</f>
        <v>0</v>
      </c>
      <c r="E86" s="81">
        <v>0</v>
      </c>
      <c r="F86" s="81">
        <v>0</v>
      </c>
      <c r="G86" s="81">
        <v>0</v>
      </c>
      <c r="H86" s="81">
        <f>SUM(D86:G86)</f>
        <v>0</v>
      </c>
    </row>
    <row r="87" spans="1:8" hidden="1">
      <c r="A87" s="80" t="s">
        <v>64</v>
      </c>
      <c r="B87" s="90" t="s">
        <v>70</v>
      </c>
      <c r="C87" s="278" t="s">
        <v>71</v>
      </c>
      <c r="D87" s="81">
        <v>0</v>
      </c>
      <c r="E87" s="81">
        <f>+'MODIFICACION N° 01'!D1402+'MODIFICACION N° 01'!D302+'MODIFICACION N° 01'!D226+'MODIFICACION N° 01'!D650+'MODIFICACION N° 01'!D895+'MODIFICACION N° 01'!D1104+'MODIFICACION N° 01'!D1698</f>
        <v>0</v>
      </c>
      <c r="F87" s="81">
        <f>+'MODIFICACION N° 01'!D2138+'MODIFICACION N° 01'!D1914+'MODIFICACION N° 01'!D1972</f>
        <v>0</v>
      </c>
      <c r="G87" s="81">
        <v>0</v>
      </c>
      <c r="H87" s="81">
        <f>SUM(D87:G87)</f>
        <v>0</v>
      </c>
    </row>
    <row r="88" spans="1:8" hidden="1">
      <c r="A88" s="266"/>
      <c r="B88" s="277"/>
      <c r="C88" s="278"/>
      <c r="D88" s="81"/>
      <c r="E88" s="81"/>
      <c r="F88" s="81"/>
      <c r="G88" s="81"/>
      <c r="H88" s="81"/>
    </row>
    <row r="89" spans="1:8" ht="10.5" hidden="1">
      <c r="A89" s="273" t="s">
        <v>64</v>
      </c>
      <c r="B89" s="285" t="s">
        <v>72</v>
      </c>
      <c r="C89" s="286" t="s">
        <v>73</v>
      </c>
      <c r="D89" s="276">
        <f>SUM(D90:D92)</f>
        <v>0</v>
      </c>
      <c r="E89" s="276">
        <f>SUM(E90:E92)</f>
        <v>0</v>
      </c>
      <c r="F89" s="276">
        <f>SUM(F90:F92)</f>
        <v>0</v>
      </c>
      <c r="G89" s="276">
        <f>SUM(G90:G92)</f>
        <v>0</v>
      </c>
      <c r="H89" s="276">
        <f>SUM(H90:H92)</f>
        <v>0</v>
      </c>
    </row>
    <row r="90" spans="1:8" hidden="1">
      <c r="A90" s="204" t="s">
        <v>64</v>
      </c>
      <c r="B90" s="277" t="s">
        <v>358</v>
      </c>
      <c r="C90" s="278" t="s">
        <v>359</v>
      </c>
      <c r="D90" s="81">
        <v>0</v>
      </c>
      <c r="E90" s="81">
        <f>+'MODIFICACION N° 01'!D1406</f>
        <v>0</v>
      </c>
      <c r="F90" s="81">
        <v>0</v>
      </c>
      <c r="G90" s="81">
        <v>0</v>
      </c>
      <c r="H90" s="81">
        <f>SUM(D90:G90)</f>
        <v>0</v>
      </c>
    </row>
    <row r="91" spans="1:8" hidden="1">
      <c r="A91" s="204" t="s">
        <v>64</v>
      </c>
      <c r="B91" s="277" t="s">
        <v>74</v>
      </c>
      <c r="C91" s="278" t="s">
        <v>75</v>
      </c>
      <c r="D91" s="81">
        <v>0</v>
      </c>
      <c r="E91" s="81">
        <f>+'MODIFICACION N° 01'!D229+'MODIFICACION N° 01'!D305+'MODIFICACION N° 01'!D423+'MODIFICACION N° 01'!D599+'MODIFICACION N° 01'!D1105+'MODIFICACION N° 01'!D1334+'MODIFICACION N° 01'!D898</f>
        <v>0</v>
      </c>
      <c r="F91" s="81">
        <v>0</v>
      </c>
      <c r="G91" s="81">
        <v>0</v>
      </c>
      <c r="H91" s="81">
        <f>SUM(D91:G91)</f>
        <v>0</v>
      </c>
    </row>
    <row r="92" spans="1:8" hidden="1">
      <c r="A92" s="204" t="s">
        <v>64</v>
      </c>
      <c r="B92" s="277" t="s">
        <v>76</v>
      </c>
      <c r="C92" s="278" t="s">
        <v>77</v>
      </c>
      <c r="D92" s="81">
        <v>0</v>
      </c>
      <c r="E92" s="81">
        <f>+'MODIFICACION N° 01'!D1408+'MODIFICACION N° 01'!D1335</f>
        <v>0</v>
      </c>
      <c r="F92" s="81">
        <v>0</v>
      </c>
      <c r="G92" s="81">
        <v>0</v>
      </c>
      <c r="H92" s="81">
        <f>SUM(D92:G92)</f>
        <v>0</v>
      </c>
    </row>
    <row r="93" spans="1:8" hidden="1">
      <c r="A93" s="204"/>
      <c r="B93" s="277"/>
      <c r="C93" s="278"/>
      <c r="D93" s="81"/>
      <c r="E93" s="81"/>
      <c r="F93" s="81"/>
      <c r="G93" s="81"/>
      <c r="H93" s="81"/>
    </row>
    <row r="94" spans="1:8" ht="10.5" hidden="1">
      <c r="A94" s="273" t="s">
        <v>64</v>
      </c>
      <c r="B94" s="285" t="s">
        <v>279</v>
      </c>
      <c r="C94" s="286" t="s">
        <v>78</v>
      </c>
      <c r="D94" s="276">
        <f>SUM(D95:D100)</f>
        <v>0</v>
      </c>
      <c r="E94" s="276">
        <f>SUM(E95:E100)</f>
        <v>0</v>
      </c>
      <c r="F94" s="276">
        <f>SUM(F95:F100)</f>
        <v>0</v>
      </c>
      <c r="G94" s="276">
        <f>SUM(G95:G100)</f>
        <v>0</v>
      </c>
      <c r="H94" s="276">
        <f>SUM(H95:H100)</f>
        <v>0</v>
      </c>
    </row>
    <row r="95" spans="1:8" hidden="1">
      <c r="A95" s="204" t="s">
        <v>64</v>
      </c>
      <c r="B95" s="277" t="s">
        <v>79</v>
      </c>
      <c r="C95" s="278" t="s">
        <v>80</v>
      </c>
      <c r="D95" s="81">
        <v>0</v>
      </c>
      <c r="E95" s="81">
        <f>+'MODIFICACION N° 01'!D1411+'MODIFICACION N° 01'!D1014</f>
        <v>0</v>
      </c>
      <c r="F95" s="81">
        <v>0</v>
      </c>
      <c r="G95" s="81">
        <v>0</v>
      </c>
      <c r="H95" s="81">
        <f t="shared" ref="H95:H100" si="2">SUM(D95:G95)</f>
        <v>0</v>
      </c>
    </row>
    <row r="96" spans="1:8" hidden="1">
      <c r="A96" s="204" t="s">
        <v>64</v>
      </c>
      <c r="B96" s="277" t="s">
        <v>214</v>
      </c>
      <c r="C96" s="278" t="s">
        <v>215</v>
      </c>
      <c r="D96" s="81">
        <v>0</v>
      </c>
      <c r="E96" s="81">
        <f>+'MODIFICACION N° 01'!D1015+'MODIFICACION N° 01'!D653</f>
        <v>0</v>
      </c>
      <c r="F96" s="81">
        <v>0</v>
      </c>
      <c r="G96" s="81">
        <v>0</v>
      </c>
      <c r="H96" s="81">
        <f t="shared" si="2"/>
        <v>0</v>
      </c>
    </row>
    <row r="97" spans="1:8" hidden="1">
      <c r="A97" s="204" t="s">
        <v>64</v>
      </c>
      <c r="B97" s="277" t="s">
        <v>81</v>
      </c>
      <c r="C97" s="278" t="s">
        <v>82</v>
      </c>
      <c r="D97" s="81">
        <f>+'MODIFICACION N° 01'!D43</f>
        <v>0</v>
      </c>
      <c r="E97" s="81">
        <f>+'MODIFICACION N° 01'!D654+'MODIFICACION N° 01'!D901</f>
        <v>0</v>
      </c>
      <c r="F97" s="81">
        <f>+'MODIFICACION N° 01'!D2227</f>
        <v>0</v>
      </c>
      <c r="G97" s="81">
        <v>0</v>
      </c>
      <c r="H97" s="81">
        <f t="shared" si="2"/>
        <v>0</v>
      </c>
    </row>
    <row r="98" spans="1:8" hidden="1">
      <c r="A98" s="204" t="s">
        <v>64</v>
      </c>
      <c r="B98" s="277" t="s">
        <v>83</v>
      </c>
      <c r="C98" s="278" t="s">
        <v>84</v>
      </c>
      <c r="D98" s="81">
        <f>+'MODIFICACION N° 01'!D44</f>
        <v>0</v>
      </c>
      <c r="E98" s="81">
        <v>0</v>
      </c>
      <c r="F98" s="81">
        <v>0</v>
      </c>
      <c r="G98" s="81">
        <v>0</v>
      </c>
      <c r="H98" s="81">
        <f t="shared" si="2"/>
        <v>0</v>
      </c>
    </row>
    <row r="99" spans="1:8" ht="20.399999999999999" hidden="1">
      <c r="A99" s="204" t="s">
        <v>64</v>
      </c>
      <c r="B99" s="277" t="s">
        <v>85</v>
      </c>
      <c r="C99" s="287" t="s">
        <v>86</v>
      </c>
      <c r="D99" s="81">
        <v>0</v>
      </c>
      <c r="E99" s="81">
        <f>+'MODIFICACION N° 01'!D1016</f>
        <v>0</v>
      </c>
      <c r="F99" s="81">
        <v>0</v>
      </c>
      <c r="G99" s="81">
        <v>0</v>
      </c>
      <c r="H99" s="81">
        <f t="shared" si="2"/>
        <v>0</v>
      </c>
    </row>
    <row r="100" spans="1:8" hidden="1">
      <c r="A100" s="204" t="s">
        <v>64</v>
      </c>
      <c r="B100" s="277" t="s">
        <v>87</v>
      </c>
      <c r="C100" s="278" t="s">
        <v>88</v>
      </c>
      <c r="D100" s="81">
        <v>0</v>
      </c>
      <c r="E100" s="81">
        <v>0</v>
      </c>
      <c r="F100" s="81">
        <v>0</v>
      </c>
      <c r="G100" s="81">
        <v>0</v>
      </c>
      <c r="H100" s="81">
        <f t="shared" si="2"/>
        <v>0</v>
      </c>
    </row>
    <row r="101" spans="1:8" hidden="1">
      <c r="A101" s="204"/>
      <c r="B101" s="277"/>
      <c r="C101" s="278"/>
      <c r="D101" s="81"/>
      <c r="E101" s="81"/>
      <c r="F101" s="81"/>
      <c r="G101" s="81"/>
      <c r="H101" s="81"/>
    </row>
    <row r="102" spans="1:8" ht="10.5" hidden="1">
      <c r="A102" s="273" t="s">
        <v>64</v>
      </c>
      <c r="B102" s="274" t="s">
        <v>89</v>
      </c>
      <c r="C102" s="280" t="s">
        <v>90</v>
      </c>
      <c r="D102" s="276">
        <f>SUM(D103:D109)</f>
        <v>0</v>
      </c>
      <c r="E102" s="276">
        <f t="shared" ref="E102:H102" si="3">SUM(E103:E109)</f>
        <v>0</v>
      </c>
      <c r="F102" s="276">
        <f t="shared" si="3"/>
        <v>0</v>
      </c>
      <c r="G102" s="276">
        <f t="shared" si="3"/>
        <v>0</v>
      </c>
      <c r="H102" s="276">
        <f t="shared" si="3"/>
        <v>0</v>
      </c>
    </row>
    <row r="103" spans="1:8" hidden="1">
      <c r="A103" s="279" t="s">
        <v>64</v>
      </c>
      <c r="B103" s="90" t="s">
        <v>360</v>
      </c>
      <c r="C103" s="271" t="s">
        <v>361</v>
      </c>
      <c r="D103" s="81">
        <v>0</v>
      </c>
      <c r="E103" s="81">
        <f>+'MODIFICACION N° 01'!D1414</f>
        <v>0</v>
      </c>
      <c r="F103" s="81">
        <v>0</v>
      </c>
      <c r="G103" s="81">
        <v>0</v>
      </c>
      <c r="H103" s="81">
        <f t="shared" ref="H103" si="4">SUM(D103:G103)</f>
        <v>0</v>
      </c>
    </row>
    <row r="104" spans="1:8" hidden="1">
      <c r="A104" s="279" t="s">
        <v>64</v>
      </c>
      <c r="B104" s="90" t="s">
        <v>245</v>
      </c>
      <c r="C104" s="271" t="s">
        <v>246</v>
      </c>
      <c r="D104" s="81">
        <v>0</v>
      </c>
      <c r="E104" s="81">
        <v>0</v>
      </c>
      <c r="F104" s="81">
        <f>+'MODIFICACION N° 01'!D2230</f>
        <v>0</v>
      </c>
      <c r="G104" s="81">
        <v>0</v>
      </c>
      <c r="H104" s="81">
        <f t="shared" ref="H104:H109" si="5">SUM(D104:G104)</f>
        <v>0</v>
      </c>
    </row>
    <row r="105" spans="1:8" hidden="1">
      <c r="A105" s="279" t="s">
        <v>64</v>
      </c>
      <c r="B105" s="90" t="s">
        <v>207</v>
      </c>
      <c r="C105" s="271" t="s">
        <v>216</v>
      </c>
      <c r="D105" s="81">
        <v>0</v>
      </c>
      <c r="E105" s="81">
        <f>+'MODIFICACION N° 01'!D1657+'MODIFICACION N° 01'!D426+'MODIFICACION N° 01'!D657+'MODIFICACION N° 01'!D1415</f>
        <v>0</v>
      </c>
      <c r="F105" s="81">
        <f>+'MODIFICACION N° 01'!D2291+'MODIFICACION N° 01'!D2141+'MODIFICACION N° 01'!D2062+'MODIFICACION N° 01'!D2231</f>
        <v>0</v>
      </c>
      <c r="G105" s="81">
        <v>0</v>
      </c>
      <c r="H105" s="81">
        <f t="shared" si="5"/>
        <v>0</v>
      </c>
    </row>
    <row r="106" spans="1:8" hidden="1">
      <c r="A106" s="279" t="s">
        <v>64</v>
      </c>
      <c r="B106" s="90" t="s">
        <v>91</v>
      </c>
      <c r="C106" s="271" t="s">
        <v>92</v>
      </c>
      <c r="D106" s="81">
        <f>+'MODIFICACION N° 01'!D47</f>
        <v>0</v>
      </c>
      <c r="E106" s="81">
        <f>+'MODIFICACION N° 01'!D1108</f>
        <v>0</v>
      </c>
      <c r="F106" s="81">
        <v>0</v>
      </c>
      <c r="G106" s="81">
        <v>0</v>
      </c>
      <c r="H106" s="81">
        <f t="shared" si="5"/>
        <v>0</v>
      </c>
    </row>
    <row r="107" spans="1:8" hidden="1">
      <c r="A107" s="288" t="s">
        <v>64</v>
      </c>
      <c r="B107" s="289" t="s">
        <v>93</v>
      </c>
      <c r="C107" s="287" t="s">
        <v>94</v>
      </c>
      <c r="D107" s="81">
        <f>+'MODIFICACION N° 01'!D48</f>
        <v>0</v>
      </c>
      <c r="E107" s="81">
        <v>0</v>
      </c>
      <c r="F107" s="81">
        <v>0</v>
      </c>
      <c r="G107" s="81">
        <v>0</v>
      </c>
      <c r="H107" s="81">
        <f t="shared" si="5"/>
        <v>0</v>
      </c>
    </row>
    <row r="108" spans="1:8" hidden="1">
      <c r="A108" s="288" t="s">
        <v>64</v>
      </c>
      <c r="B108" s="289" t="s">
        <v>95</v>
      </c>
      <c r="C108" s="287" t="s">
        <v>96</v>
      </c>
      <c r="D108" s="81">
        <f>+'MODIFICACION N° 01'!D49</f>
        <v>0</v>
      </c>
      <c r="E108" s="81">
        <f>+'MODIFICACION N° 01'!D378+'MODIFICACION N° 01'!D658+'MODIFICACION N° 01'!D1541+'MODIFICACION N° 01'!D501+'MODIFICACION N° 01'!D1213</f>
        <v>0</v>
      </c>
      <c r="F108" s="81">
        <v>0</v>
      </c>
      <c r="G108" s="81">
        <v>0</v>
      </c>
      <c r="H108" s="81">
        <f t="shared" si="5"/>
        <v>0</v>
      </c>
    </row>
    <row r="109" spans="1:8" hidden="1">
      <c r="A109" s="279" t="s">
        <v>64</v>
      </c>
      <c r="B109" s="90" t="s">
        <v>97</v>
      </c>
      <c r="C109" s="271" t="s">
        <v>98</v>
      </c>
      <c r="D109" s="81">
        <v>0</v>
      </c>
      <c r="E109" s="81">
        <f>++'MODIFICACION N° 01'!D1418+'MODIFICACION N° 01'!D659+'MODIFICACION N° 01'!D602+'MODIFICACION N° 01'!D1658+'MODIFICACION N° 01'!D428</f>
        <v>0</v>
      </c>
      <c r="F109" s="81">
        <f>+'MODIFICACION N° 01'!D2232+'MODIFICACION N° 01'!D2320</f>
        <v>0</v>
      </c>
      <c r="G109" s="81">
        <v>0</v>
      </c>
      <c r="H109" s="81">
        <f t="shared" si="5"/>
        <v>0</v>
      </c>
    </row>
    <row r="110" spans="1:8" ht="10.8" hidden="1" customHeight="1">
      <c r="A110" s="266"/>
      <c r="B110" s="277"/>
      <c r="C110" s="271"/>
      <c r="D110" s="81"/>
      <c r="E110" s="81"/>
      <c r="F110" s="81"/>
      <c r="G110" s="81"/>
      <c r="H110" s="81"/>
    </row>
    <row r="111" spans="1:8" ht="10.5">
      <c r="A111" s="273" t="s">
        <v>64</v>
      </c>
      <c r="B111" s="274">
        <v>1.05</v>
      </c>
      <c r="C111" s="280" t="s">
        <v>362</v>
      </c>
      <c r="D111" s="276">
        <f>SUM(D112:D113)</f>
        <v>100000</v>
      </c>
      <c r="E111" s="276">
        <f t="shared" ref="E111:H111" si="6">SUM(E112:E113)</f>
        <v>0</v>
      </c>
      <c r="F111" s="276">
        <f t="shared" si="6"/>
        <v>0</v>
      </c>
      <c r="G111" s="276">
        <f t="shared" si="6"/>
        <v>0</v>
      </c>
      <c r="H111" s="276">
        <f t="shared" si="6"/>
        <v>100000</v>
      </c>
    </row>
    <row r="112" spans="1:8" ht="10.199999999999999" hidden="1" customHeight="1">
      <c r="A112" s="279" t="s">
        <v>64</v>
      </c>
      <c r="B112" s="90" t="s">
        <v>249</v>
      </c>
      <c r="C112" s="271" t="s">
        <v>250</v>
      </c>
      <c r="D112" s="81">
        <f>+'MODIFICACION N° 01'!D52</f>
        <v>0</v>
      </c>
      <c r="E112" s="81">
        <v>0</v>
      </c>
      <c r="F112" s="81">
        <v>0</v>
      </c>
      <c r="G112" s="81">
        <v>0</v>
      </c>
      <c r="H112" s="81">
        <f>SUM(D112:G112)</f>
        <v>0</v>
      </c>
    </row>
    <row r="113" spans="1:8" ht="10.199999999999999" customHeight="1">
      <c r="A113" s="279" t="s">
        <v>64</v>
      </c>
      <c r="B113" s="90" t="s">
        <v>581</v>
      </c>
      <c r="C113" s="271" t="s">
        <v>582</v>
      </c>
      <c r="D113" s="81">
        <f>+'MODIFICACION N° 01'!D53</f>
        <v>100000</v>
      </c>
      <c r="E113" s="81">
        <v>0</v>
      </c>
      <c r="F113" s="81">
        <v>0</v>
      </c>
      <c r="G113" s="81">
        <v>0</v>
      </c>
      <c r="H113" s="81">
        <f>SUM(D113:G113)</f>
        <v>100000</v>
      </c>
    </row>
    <row r="114" spans="1:8" ht="10.199999999999999" customHeight="1">
      <c r="A114" s="279"/>
      <c r="B114" s="90"/>
      <c r="C114" s="271"/>
      <c r="D114" s="81"/>
      <c r="E114" s="81"/>
      <c r="F114" s="81"/>
      <c r="G114" s="81"/>
      <c r="H114" s="81"/>
    </row>
    <row r="115" spans="1:8" ht="21" hidden="1">
      <c r="A115" s="273" t="s">
        <v>64</v>
      </c>
      <c r="B115" s="274" t="s">
        <v>99</v>
      </c>
      <c r="C115" s="280" t="s">
        <v>100</v>
      </c>
      <c r="D115" s="276">
        <f>SUM(D116:D116)</f>
        <v>0</v>
      </c>
      <c r="E115" s="276">
        <f>SUM(E116:E116)</f>
        <v>0</v>
      </c>
      <c r="F115" s="276">
        <f>SUM(F116:F116)</f>
        <v>0</v>
      </c>
      <c r="G115" s="276">
        <f>SUM(G116:G116)</f>
        <v>0</v>
      </c>
      <c r="H115" s="276">
        <f>SUM(H116:H116)</f>
        <v>0</v>
      </c>
    </row>
    <row r="116" spans="1:8" hidden="1">
      <c r="A116" s="279" t="s">
        <v>64</v>
      </c>
      <c r="B116" s="90" t="s">
        <v>101</v>
      </c>
      <c r="C116" s="271" t="s">
        <v>102</v>
      </c>
      <c r="D116" s="81">
        <f>+'MODIFICACION N° 01'!D56</f>
        <v>0</v>
      </c>
      <c r="E116" s="81">
        <f>+'MODIFICACION N° 01'!D605</f>
        <v>0</v>
      </c>
      <c r="F116" s="81">
        <f>+'MODIFICACION N° 01'!D1796</f>
        <v>0</v>
      </c>
      <c r="G116" s="81">
        <v>0</v>
      </c>
      <c r="H116" s="81">
        <f>SUM(D116:G116)</f>
        <v>0</v>
      </c>
    </row>
    <row r="117" spans="1:8" ht="10.199999999999999" hidden="1" customHeight="1">
      <c r="A117" s="279"/>
      <c r="B117" s="90"/>
      <c r="C117" s="271"/>
      <c r="D117" s="81"/>
      <c r="E117" s="81"/>
      <c r="F117" s="81"/>
      <c r="G117" s="81"/>
      <c r="H117" s="81"/>
    </row>
    <row r="118" spans="1:8" ht="10.199999999999999" hidden="1" customHeight="1">
      <c r="A118" s="273" t="s">
        <v>64</v>
      </c>
      <c r="B118" s="274" t="s">
        <v>281</v>
      </c>
      <c r="C118" s="280" t="s">
        <v>282</v>
      </c>
      <c r="D118" s="276">
        <f>+D119</f>
        <v>0</v>
      </c>
      <c r="E118" s="276">
        <f>+E119+E120</f>
        <v>0</v>
      </c>
      <c r="F118" s="276">
        <f>+F119+F120</f>
        <v>0</v>
      </c>
      <c r="G118" s="276">
        <f>+G119+G120</f>
        <v>0</v>
      </c>
      <c r="H118" s="276">
        <f>SUM(H119:H120)</f>
        <v>0</v>
      </c>
    </row>
    <row r="119" spans="1:8" ht="10.199999999999999" hidden="1" customHeight="1">
      <c r="A119" s="279" t="s">
        <v>64</v>
      </c>
      <c r="B119" s="90" t="s">
        <v>363</v>
      </c>
      <c r="C119" s="271" t="s">
        <v>364</v>
      </c>
      <c r="D119" s="81">
        <f>+'MODIFICACION N° 01'!D59</f>
        <v>0</v>
      </c>
      <c r="E119" s="81">
        <f>+'MODIFICACION N° 01'!D662</f>
        <v>0</v>
      </c>
      <c r="F119" s="81">
        <v>0</v>
      </c>
      <c r="G119" s="81">
        <v>0</v>
      </c>
      <c r="H119" s="81">
        <f>SUM(D119:G119)</f>
        <v>0</v>
      </c>
    </row>
    <row r="120" spans="1:8" ht="10.199999999999999" hidden="1" customHeight="1">
      <c r="A120" s="279" t="s">
        <v>64</v>
      </c>
      <c r="B120" s="90" t="s">
        <v>283</v>
      </c>
      <c r="C120" s="271" t="s">
        <v>284</v>
      </c>
      <c r="D120" s="81">
        <v>0</v>
      </c>
      <c r="E120" s="81">
        <f>+'MODIFICACION N° 01'!D663+'MODIFICACION N° 01'!D1500</f>
        <v>0</v>
      </c>
      <c r="F120" s="81">
        <v>0</v>
      </c>
      <c r="G120" s="81">
        <v>0</v>
      </c>
      <c r="H120" s="81">
        <f>SUM(D120:G120)</f>
        <v>0</v>
      </c>
    </row>
    <row r="121" spans="1:8" ht="10.199999999999999" hidden="1" customHeight="1">
      <c r="A121" s="279"/>
      <c r="B121" s="90"/>
      <c r="C121" s="271"/>
      <c r="D121" s="81"/>
      <c r="E121" s="81"/>
      <c r="F121" s="81"/>
      <c r="G121" s="81"/>
      <c r="H121" s="81"/>
    </row>
    <row r="122" spans="1:8" ht="10.199999999999999" hidden="1" customHeight="1">
      <c r="A122" s="273" t="s">
        <v>64</v>
      </c>
      <c r="B122" s="274" t="s">
        <v>251</v>
      </c>
      <c r="C122" s="280" t="s">
        <v>103</v>
      </c>
      <c r="D122" s="276">
        <f>SUM(D123:D131)</f>
        <v>0</v>
      </c>
      <c r="E122" s="276">
        <f>SUM(E123:E131)</f>
        <v>0</v>
      </c>
      <c r="F122" s="276">
        <f>SUM(F123:F131)</f>
        <v>0</v>
      </c>
      <c r="G122" s="276">
        <f>SUM(G123:G131)</f>
        <v>0</v>
      </c>
      <c r="H122" s="276">
        <f>SUM(H123:H131)</f>
        <v>0</v>
      </c>
    </row>
    <row r="123" spans="1:8" hidden="1">
      <c r="A123" s="279" t="s">
        <v>64</v>
      </c>
      <c r="B123" s="90" t="s">
        <v>104</v>
      </c>
      <c r="C123" s="281" t="s">
        <v>105</v>
      </c>
      <c r="D123" s="81">
        <f>+'MODIFICACION N° 01'!D62</f>
        <v>0</v>
      </c>
      <c r="E123" s="81">
        <f>+'MODIFICACION N° 01'!D1019+'MODIFICACION N° 01'!D1428+'MODIFICACION N° 01'!D666</f>
        <v>0</v>
      </c>
      <c r="F123" s="81">
        <f>+'MODIFICACION N° 01'!D1749</f>
        <v>0</v>
      </c>
      <c r="G123" s="81">
        <v>0</v>
      </c>
      <c r="H123" s="81">
        <f t="shared" ref="H123:H129" si="7">SUM(D123:G123)</f>
        <v>0</v>
      </c>
    </row>
    <row r="124" spans="1:8" hidden="1">
      <c r="A124" s="279" t="s">
        <v>64</v>
      </c>
      <c r="B124" s="90" t="s">
        <v>571</v>
      </c>
      <c r="C124" s="281" t="s">
        <v>572</v>
      </c>
      <c r="D124" s="81">
        <v>0</v>
      </c>
      <c r="E124" s="81">
        <f>+'MODIFICACION N° 01'!D1020</f>
        <v>0</v>
      </c>
      <c r="F124" s="81">
        <v>0</v>
      </c>
      <c r="G124" s="81"/>
      <c r="H124" s="81">
        <f t="shared" si="7"/>
        <v>0</v>
      </c>
    </row>
    <row r="125" spans="1:8" hidden="1">
      <c r="A125" s="279" t="s">
        <v>64</v>
      </c>
      <c r="B125" s="90" t="s">
        <v>252</v>
      </c>
      <c r="C125" s="281" t="s">
        <v>253</v>
      </c>
      <c r="D125" s="81">
        <v>0</v>
      </c>
      <c r="E125" s="81">
        <f>+'MODIFICACION N° 01'!D431</f>
        <v>0</v>
      </c>
      <c r="F125" s="81">
        <f>+'MODIFICACION N° 01'!D1750</f>
        <v>0</v>
      </c>
      <c r="G125" s="81">
        <v>0</v>
      </c>
      <c r="H125" s="81">
        <f t="shared" si="7"/>
        <v>0</v>
      </c>
    </row>
    <row r="126" spans="1:8" ht="20.399999999999999" hidden="1">
      <c r="A126" s="279" t="s">
        <v>64</v>
      </c>
      <c r="B126" s="90" t="s">
        <v>108</v>
      </c>
      <c r="C126" s="281" t="s">
        <v>109</v>
      </c>
      <c r="D126" s="81">
        <f>+'MODIFICACION N° 01'!D64</f>
        <v>0</v>
      </c>
      <c r="E126" s="81">
        <f>+'MODIFICACION N° 01'!D308+'MODIFICACION N° 01'!D432+'MODIFICACION N° 01'!D667</f>
        <v>0</v>
      </c>
      <c r="F126" s="81">
        <f>+'MODIFICACION N° 01'!D2144</f>
        <v>0</v>
      </c>
      <c r="G126" s="81">
        <v>0</v>
      </c>
      <c r="H126" s="81">
        <f t="shared" si="7"/>
        <v>0</v>
      </c>
    </row>
    <row r="127" spans="1:8" hidden="1">
      <c r="A127" s="279" t="s">
        <v>64</v>
      </c>
      <c r="B127" s="90" t="s">
        <v>110</v>
      </c>
      <c r="C127" s="281" t="s">
        <v>111</v>
      </c>
      <c r="D127" s="81">
        <f>+'MODIFICACION N° 01'!D63</f>
        <v>0</v>
      </c>
      <c r="E127" s="81">
        <f>+'MODIFICACION N° 01'!D1111+'MODIFICACION N° 01'!D1429+'MODIFICACION N° 01'!D232</f>
        <v>0</v>
      </c>
      <c r="F127" s="81">
        <f>+'MODIFICACION N° 01'!D2145</f>
        <v>0</v>
      </c>
      <c r="G127" s="81">
        <v>0</v>
      </c>
      <c r="H127" s="81">
        <f t="shared" si="7"/>
        <v>0</v>
      </c>
    </row>
    <row r="128" spans="1:8" hidden="1">
      <c r="A128" s="279" t="s">
        <v>64</v>
      </c>
      <c r="B128" s="90" t="s">
        <v>106</v>
      </c>
      <c r="C128" s="281" t="s">
        <v>107</v>
      </c>
      <c r="D128" s="81">
        <f>+'MODIFICACION N° 01'!D65</f>
        <v>0</v>
      </c>
      <c r="E128" s="81">
        <f>+'MODIFICACION N° 01'!D668</f>
        <v>0</v>
      </c>
      <c r="F128" s="81">
        <v>0</v>
      </c>
      <c r="G128" s="81">
        <v>0</v>
      </c>
      <c r="H128" s="81">
        <f t="shared" si="7"/>
        <v>0</v>
      </c>
    </row>
    <row r="129" spans="1:8" ht="20.399999999999999" hidden="1">
      <c r="A129" s="279" t="s">
        <v>64</v>
      </c>
      <c r="B129" s="90" t="s">
        <v>112</v>
      </c>
      <c r="C129" s="281" t="s">
        <v>113</v>
      </c>
      <c r="D129" s="81">
        <f>+'MODIFICACION N° 01'!D66</f>
        <v>0</v>
      </c>
      <c r="E129" s="81">
        <f>+'MODIFICACION N° 01'!D1232</f>
        <v>0</v>
      </c>
      <c r="F129" s="81">
        <v>0</v>
      </c>
      <c r="G129" s="81">
        <v>0</v>
      </c>
      <c r="H129" s="81">
        <f t="shared" si="7"/>
        <v>0</v>
      </c>
    </row>
    <row r="130" spans="1:8" ht="20.399999999999999" hidden="1">
      <c r="A130" s="279" t="s">
        <v>64</v>
      </c>
      <c r="B130" s="90" t="s">
        <v>114</v>
      </c>
      <c r="C130" s="281" t="s">
        <v>115</v>
      </c>
      <c r="D130" s="81">
        <f>+'MODIFICACION N° 01'!D67</f>
        <v>0</v>
      </c>
      <c r="E130" s="81">
        <f>+'MODIFICACION N° 01'!D309+'MODIFICACION N° 01'!D1430+'MODIFICACION N° 01'!D433</f>
        <v>0</v>
      </c>
      <c r="F130" s="81">
        <v>0</v>
      </c>
      <c r="G130" s="81">
        <v>0</v>
      </c>
      <c r="H130" s="81">
        <f t="shared" ref="H130:H134" si="8">SUM(D130:G130)</f>
        <v>0</v>
      </c>
    </row>
    <row r="131" spans="1:8" ht="10.199999999999999" hidden="1" customHeight="1">
      <c r="A131" s="279" t="s">
        <v>64</v>
      </c>
      <c r="B131" s="90" t="s">
        <v>116</v>
      </c>
      <c r="C131" s="271" t="s">
        <v>117</v>
      </c>
      <c r="D131" s="81">
        <v>0</v>
      </c>
      <c r="E131" s="81">
        <f>+'MODIFICACION N° 01'!D1431+'MODIFICACION N° 01'!D904</f>
        <v>0</v>
      </c>
      <c r="F131" s="81">
        <v>0</v>
      </c>
      <c r="G131" s="81">
        <v>0</v>
      </c>
      <c r="H131" s="81">
        <f t="shared" si="8"/>
        <v>0</v>
      </c>
    </row>
    <row r="132" spans="1:8" ht="10.199999999999999" hidden="1" customHeight="1">
      <c r="A132" s="279"/>
      <c r="B132" s="90"/>
      <c r="C132" s="271"/>
      <c r="D132" s="81"/>
      <c r="E132" s="81"/>
      <c r="F132" s="81"/>
      <c r="G132" s="81"/>
      <c r="H132" s="81"/>
    </row>
    <row r="133" spans="1:8" ht="10.199999999999999" hidden="1" customHeight="1">
      <c r="A133" s="273" t="s">
        <v>374</v>
      </c>
      <c r="B133" s="274">
        <v>1.0900000000000001</v>
      </c>
      <c r="C133" s="280" t="s">
        <v>512</v>
      </c>
      <c r="D133" s="276">
        <f>+D134</f>
        <v>0</v>
      </c>
      <c r="E133" s="276">
        <f>+E134</f>
        <v>0</v>
      </c>
      <c r="F133" s="276">
        <f>+F134</f>
        <v>0</v>
      </c>
      <c r="G133" s="276"/>
      <c r="H133" s="276">
        <f>SUM(D133:G133)</f>
        <v>0</v>
      </c>
    </row>
    <row r="134" spans="1:8" ht="10.199999999999999" hidden="1" customHeight="1">
      <c r="A134" s="279" t="s">
        <v>374</v>
      </c>
      <c r="B134" s="90" t="s">
        <v>513</v>
      </c>
      <c r="C134" s="271" t="s">
        <v>514</v>
      </c>
      <c r="D134" s="81">
        <f>+'MODIFICACION N° 01'!D70</f>
        <v>0</v>
      </c>
      <c r="E134" s="81">
        <v>0</v>
      </c>
      <c r="F134" s="81">
        <v>0</v>
      </c>
      <c r="G134" s="81"/>
      <c r="H134" s="81">
        <f t="shared" si="8"/>
        <v>0</v>
      </c>
    </row>
    <row r="135" spans="1:8" ht="10.199999999999999" hidden="1" customHeight="1">
      <c r="A135" s="279"/>
      <c r="B135" s="90"/>
      <c r="C135" s="271"/>
      <c r="D135" s="81"/>
      <c r="E135" s="81"/>
      <c r="F135" s="81"/>
      <c r="G135" s="81"/>
      <c r="H135" s="81"/>
    </row>
    <row r="136" spans="1:8" ht="10.199999999999999" hidden="1" customHeight="1">
      <c r="A136" s="273" t="s">
        <v>64</v>
      </c>
      <c r="B136" s="274" t="s">
        <v>118</v>
      </c>
      <c r="C136" s="280" t="s">
        <v>119</v>
      </c>
      <c r="D136" s="276">
        <f>SUM(D137:D138)</f>
        <v>0</v>
      </c>
      <c r="E136" s="276">
        <f>SUM(E137:E138)</f>
        <v>0</v>
      </c>
      <c r="F136" s="276">
        <f>SUM(F137:F138)</f>
        <v>0</v>
      </c>
      <c r="G136" s="276">
        <f>SUM(G137:G138)</f>
        <v>0</v>
      </c>
      <c r="H136" s="276">
        <f>SUM(H137:H138)</f>
        <v>0</v>
      </c>
    </row>
    <row r="137" spans="1:8" ht="10.199999999999999" hidden="1" customHeight="1">
      <c r="A137" s="279" t="s">
        <v>64</v>
      </c>
      <c r="B137" s="90" t="s">
        <v>546</v>
      </c>
      <c r="C137" s="271" t="s">
        <v>547</v>
      </c>
      <c r="D137" s="81">
        <v>0</v>
      </c>
      <c r="E137" s="81">
        <f>+'MODIFICACION N° 01'!D436+'MODIFICACION N° 01'!D1114</f>
        <v>0</v>
      </c>
      <c r="F137" s="81">
        <v>0</v>
      </c>
      <c r="G137" s="81">
        <v>0</v>
      </c>
      <c r="H137" s="81">
        <f>SUM(D137:G137)</f>
        <v>0</v>
      </c>
    </row>
    <row r="138" spans="1:8" ht="10.199999999999999" hidden="1" customHeight="1">
      <c r="A138" s="279" t="s">
        <v>64</v>
      </c>
      <c r="B138" s="90" t="s">
        <v>120</v>
      </c>
      <c r="C138" s="271" t="s">
        <v>121</v>
      </c>
      <c r="D138" s="81">
        <v>0</v>
      </c>
      <c r="E138" s="81">
        <f>+'MODIFICACION N° 01'!D1341</f>
        <v>0</v>
      </c>
      <c r="F138" s="81">
        <v>0</v>
      </c>
      <c r="G138" s="81">
        <v>0</v>
      </c>
      <c r="H138" s="81">
        <f>SUM(D138:G138)</f>
        <v>0</v>
      </c>
    </row>
    <row r="139" spans="1:8" ht="10.199999999999999" hidden="1" customHeight="1">
      <c r="A139" s="279"/>
      <c r="B139" s="90"/>
      <c r="C139" s="271"/>
      <c r="D139" s="81"/>
      <c r="E139" s="81"/>
      <c r="F139" s="81"/>
      <c r="G139" s="81"/>
      <c r="H139" s="81"/>
    </row>
    <row r="140" spans="1:8" ht="10.199999999999999" hidden="1" customHeight="1">
      <c r="A140" s="279"/>
      <c r="B140" s="90"/>
      <c r="C140" s="271"/>
      <c r="D140" s="81"/>
      <c r="E140" s="81"/>
      <c r="F140" s="81"/>
      <c r="G140" s="81"/>
      <c r="H140" s="81"/>
    </row>
    <row r="141" spans="1:8" ht="10.199999999999999" hidden="1" customHeight="1">
      <c r="A141" s="86" t="s">
        <v>64</v>
      </c>
      <c r="B141" s="284">
        <v>2</v>
      </c>
      <c r="C141" s="269" t="s">
        <v>122</v>
      </c>
      <c r="D141" s="89">
        <f>+D143+D153+D162+D166+D150</f>
        <v>0</v>
      </c>
      <c r="E141" s="89">
        <f>+E143+E153+E162+E166+E150</f>
        <v>0</v>
      </c>
      <c r="F141" s="89">
        <f>+F143+F153+F162+F166+F150</f>
        <v>0</v>
      </c>
      <c r="G141" s="89">
        <f>+G143+G153+G162+G166+G150</f>
        <v>0</v>
      </c>
      <c r="H141" s="89">
        <f>+H143+H153+H162+H166+H150</f>
        <v>0</v>
      </c>
    </row>
    <row r="142" spans="1:8" ht="10.199999999999999" hidden="1" customHeight="1">
      <c r="A142" s="279"/>
      <c r="B142" s="90"/>
      <c r="C142" s="271"/>
      <c r="D142" s="81"/>
      <c r="E142" s="81"/>
      <c r="F142" s="81"/>
      <c r="G142" s="81"/>
      <c r="H142" s="81"/>
    </row>
    <row r="143" spans="1:8" ht="10.199999999999999" hidden="1" customHeight="1">
      <c r="A143" s="273" t="s">
        <v>64</v>
      </c>
      <c r="B143" s="274" t="s">
        <v>123</v>
      </c>
      <c r="C143" s="280" t="s">
        <v>124</v>
      </c>
      <c r="D143" s="276">
        <f>SUM(D144:D147)</f>
        <v>0</v>
      </c>
      <c r="E143" s="276">
        <f>SUM(E144:E148)</f>
        <v>0</v>
      </c>
      <c r="F143" s="276">
        <f>SUM(F144:F147)</f>
        <v>0</v>
      </c>
      <c r="G143" s="276">
        <f>SUM(G144:G147)</f>
        <v>0</v>
      </c>
      <c r="H143" s="276">
        <f>SUM(H144:H148)</f>
        <v>0</v>
      </c>
    </row>
    <row r="144" spans="1:8" ht="10.199999999999999" hidden="1" customHeight="1">
      <c r="A144" s="279" t="s">
        <v>64</v>
      </c>
      <c r="B144" s="90" t="s">
        <v>125</v>
      </c>
      <c r="C144" s="271" t="s">
        <v>126</v>
      </c>
      <c r="D144" s="81">
        <f>+'MODIFICACION N° 01'!D77</f>
        <v>0</v>
      </c>
      <c r="E144" s="81">
        <f>+'MODIFICACION N° 01'!D238+'MODIFICACION N° 01'!D442+'MODIFICACION N° 01'!D1437+'MODIFICACION N° 01'!D1704</f>
        <v>0</v>
      </c>
      <c r="F144" s="81">
        <f>+'MODIFICACION N° 01'!D1855+'MODIFICACION N° 01'!D1920+'MODIFICACION N° 01'!D2151</f>
        <v>0</v>
      </c>
      <c r="G144" s="81">
        <v>0</v>
      </c>
      <c r="H144" s="81">
        <f>SUM(D144:G144)</f>
        <v>0</v>
      </c>
    </row>
    <row r="145" spans="1:8" ht="10.199999999999999" hidden="1" customHeight="1">
      <c r="A145" s="279" t="s">
        <v>64</v>
      </c>
      <c r="B145" s="90" t="s">
        <v>127</v>
      </c>
      <c r="C145" s="271" t="s">
        <v>128</v>
      </c>
      <c r="D145" s="81">
        <v>0</v>
      </c>
      <c r="E145" s="81">
        <f>+'MODIFICACION N° 01'!D1347+'MODIFICACION N° 01'!D610+'MODIFICACION N° 01'!D314+'MODIFICACION N° 01'!D1120+'MODIFICACION N° 01'!D1027</f>
        <v>0</v>
      </c>
      <c r="F145" s="81">
        <f>+'MODIFICACION N° 01'!D1856+'MODIFICACION N° 01'!D1981++'MODIFICACION N° 01'!D2152</f>
        <v>0</v>
      </c>
      <c r="G145" s="81">
        <v>0</v>
      </c>
      <c r="H145" s="81">
        <f>SUM(D145:G145)</f>
        <v>0</v>
      </c>
    </row>
    <row r="146" spans="1:8" ht="10.199999999999999" hidden="1" customHeight="1">
      <c r="A146" s="279" t="s">
        <v>64</v>
      </c>
      <c r="B146" s="90" t="s">
        <v>365</v>
      </c>
      <c r="C146" s="271" t="s">
        <v>366</v>
      </c>
      <c r="D146" s="81">
        <v>0</v>
      </c>
      <c r="E146" s="81">
        <v>0</v>
      </c>
      <c r="F146" s="81">
        <v>0</v>
      </c>
      <c r="G146" s="81">
        <v>0</v>
      </c>
      <c r="H146" s="81">
        <f>SUM(D146:G146)</f>
        <v>0</v>
      </c>
    </row>
    <row r="147" spans="1:8" ht="10.199999999999999" hidden="1" customHeight="1">
      <c r="A147" s="279" t="s">
        <v>64</v>
      </c>
      <c r="B147" s="90" t="s">
        <v>129</v>
      </c>
      <c r="C147" s="271" t="s">
        <v>130</v>
      </c>
      <c r="D147" s="81">
        <v>0</v>
      </c>
      <c r="E147" s="81">
        <f>+'MODIFICACION N° 01'!D315+'MODIFICACION N° 01'!D1438+'MODIFICACION N° 01'!D674</f>
        <v>0</v>
      </c>
      <c r="F147" s="81">
        <f>+'MODIFICACION N° 01'!D1921+'MODIFICACION N° 01'!D2153</f>
        <v>0</v>
      </c>
      <c r="G147" s="81">
        <v>0</v>
      </c>
      <c r="H147" s="81">
        <f>SUM(D147:G147)</f>
        <v>0</v>
      </c>
    </row>
    <row r="148" spans="1:8" ht="10.199999999999999" hidden="1" customHeight="1">
      <c r="A148" s="279" t="s">
        <v>64</v>
      </c>
      <c r="B148" s="90" t="s">
        <v>218</v>
      </c>
      <c r="C148" s="271" t="s">
        <v>598</v>
      </c>
      <c r="D148" s="81">
        <v>0</v>
      </c>
      <c r="E148" s="81">
        <f>+'MODIFICACION N° 01'!D1439+'MODIFICACION N° 01'!D239+'MODIFICACION N° 01'!D443</f>
        <v>0</v>
      </c>
      <c r="F148" s="81"/>
      <c r="G148" s="81"/>
      <c r="H148" s="81">
        <f>SUM(D148:G148)</f>
        <v>0</v>
      </c>
    </row>
    <row r="149" spans="1:8" ht="10.199999999999999" hidden="1" customHeight="1">
      <c r="A149" s="279"/>
      <c r="B149" s="90"/>
      <c r="C149" s="271"/>
      <c r="D149" s="81"/>
      <c r="E149" s="81"/>
      <c r="F149" s="81"/>
      <c r="G149" s="81"/>
      <c r="H149" s="81"/>
    </row>
    <row r="150" spans="1:8" ht="10.199999999999999" hidden="1" customHeight="1">
      <c r="A150" s="273" t="s">
        <v>64</v>
      </c>
      <c r="B150" s="274" t="s">
        <v>236</v>
      </c>
      <c r="C150" s="280" t="s">
        <v>237</v>
      </c>
      <c r="D150" s="276">
        <f>SUM(D151)</f>
        <v>0</v>
      </c>
      <c r="E150" s="276">
        <f>SUM(E151)</f>
        <v>0</v>
      </c>
      <c r="F150" s="276">
        <f>SUM(F151)</f>
        <v>0</v>
      </c>
      <c r="G150" s="276">
        <f>SUM(G151)</f>
        <v>0</v>
      </c>
      <c r="H150" s="276">
        <f>SUM(H151)</f>
        <v>0</v>
      </c>
    </row>
    <row r="151" spans="1:8" ht="10.199999999999999" hidden="1" customHeight="1">
      <c r="A151" s="279" t="s">
        <v>64</v>
      </c>
      <c r="B151" s="90" t="s">
        <v>285</v>
      </c>
      <c r="C151" s="271" t="s">
        <v>286</v>
      </c>
      <c r="D151" s="81">
        <v>0</v>
      </c>
      <c r="E151" s="81">
        <f>+'MODIFICACION N° 01'!D910</f>
        <v>0</v>
      </c>
      <c r="F151" s="81">
        <v>0</v>
      </c>
      <c r="G151" s="81">
        <v>0</v>
      </c>
      <c r="H151" s="81">
        <f>SUM(D151:G151)</f>
        <v>0</v>
      </c>
    </row>
    <row r="152" spans="1:8" ht="10.199999999999999" hidden="1" customHeight="1">
      <c r="A152" s="279"/>
      <c r="B152" s="90"/>
      <c r="C152" s="271"/>
      <c r="D152" s="81"/>
      <c r="E152" s="81"/>
      <c r="F152" s="81"/>
      <c r="G152" s="81"/>
      <c r="H152" s="81"/>
    </row>
    <row r="153" spans="1:8" ht="21" hidden="1">
      <c r="A153" s="273" t="s">
        <v>64</v>
      </c>
      <c r="B153" s="274" t="s">
        <v>131</v>
      </c>
      <c r="C153" s="280" t="s">
        <v>132</v>
      </c>
      <c r="D153" s="276">
        <f>SUM(D154:D160)</f>
        <v>0</v>
      </c>
      <c r="E153" s="276">
        <f>SUM(E154:E160)</f>
        <v>0</v>
      </c>
      <c r="F153" s="276">
        <f>SUM(F154:F160)</f>
        <v>0</v>
      </c>
      <c r="G153" s="276">
        <f>SUM(G154:G160)</f>
        <v>0</v>
      </c>
      <c r="H153" s="276">
        <f>SUM(H154:H160)</f>
        <v>0</v>
      </c>
    </row>
    <row r="154" spans="1:8" hidden="1">
      <c r="A154" s="279" t="s">
        <v>64</v>
      </c>
      <c r="B154" s="90" t="s">
        <v>133</v>
      </c>
      <c r="C154" s="271" t="s">
        <v>134</v>
      </c>
      <c r="D154" s="81">
        <v>0</v>
      </c>
      <c r="E154" s="81">
        <f>+'MODIFICACION N° 01'!D913+'MODIFICACION N° 01'!D318+'MODIFICACION N° 01'!D1442+'MODIFICACION N° 01'!D447+'MODIFICACION N° 01'!D677+'MODIFICACION N° 01'!D242</f>
        <v>0</v>
      </c>
      <c r="F154" s="81">
        <f>+'MODIFICACION N° 01'!D1859++'MODIFICACION N° 01'!D1924+'MODIFICACION N° 01'!D1985+'MODIFICACION N° 01'!D2156</f>
        <v>0</v>
      </c>
      <c r="G154" s="81">
        <f>+'MODIFICACION N° 01'!D2360</f>
        <v>0</v>
      </c>
      <c r="H154" s="81">
        <f>SUM(D154:G154)</f>
        <v>0</v>
      </c>
    </row>
    <row r="155" spans="1:8" hidden="1">
      <c r="A155" s="279" t="s">
        <v>64</v>
      </c>
      <c r="B155" s="90" t="s">
        <v>135</v>
      </c>
      <c r="C155" s="271" t="s">
        <v>136</v>
      </c>
      <c r="D155" s="81">
        <f>+'MODIFICACION N° 01'!D80</f>
        <v>0</v>
      </c>
      <c r="E155" s="81">
        <f>+'MODIFICACION N° 01'!D319+'MODIFICACION N° 01'!D448</f>
        <v>0</v>
      </c>
      <c r="F155" s="81">
        <f>+'MODIFICACION N° 01'!D1860+'MODIFICACION N° 01'!D1925+'MODIFICACION N° 01'!D1986+'MODIFICACION N° 01'!D2157</f>
        <v>0</v>
      </c>
      <c r="G155" s="81">
        <f>+'MODIFICACION N° 01'!D2361</f>
        <v>0</v>
      </c>
      <c r="H155" s="81">
        <f t="shared" ref="H155:H160" si="9">SUM(D155:G155)</f>
        <v>0</v>
      </c>
    </row>
    <row r="156" spans="1:8" hidden="1">
      <c r="A156" s="279" t="s">
        <v>64</v>
      </c>
      <c r="B156" s="90" t="s">
        <v>287</v>
      </c>
      <c r="C156" s="271" t="s">
        <v>288</v>
      </c>
      <c r="D156" s="81">
        <v>0</v>
      </c>
      <c r="E156" s="81">
        <f>+'MODIFICACION N° 01'!D1443</f>
        <v>0</v>
      </c>
      <c r="F156" s="81">
        <f>+'MODIFICACION N° 01'!D1861+'MODIFICACION N° 01'!D1926+'MODIFICACION N° 01'!D1987+'MODIFICACION N° 01'!D2158</f>
        <v>0</v>
      </c>
      <c r="G156" s="81">
        <f>+'MODIFICACION N° 01'!D2362</f>
        <v>0</v>
      </c>
      <c r="H156" s="81">
        <f t="shared" si="9"/>
        <v>0</v>
      </c>
    </row>
    <row r="157" spans="1:8" ht="20.399999999999999" hidden="1">
      <c r="A157" s="279" t="s">
        <v>64</v>
      </c>
      <c r="B157" s="90" t="s">
        <v>254</v>
      </c>
      <c r="C157" s="281" t="s">
        <v>255</v>
      </c>
      <c r="D157" s="81">
        <f>+'MODIFICACION N° 01'!D81</f>
        <v>0</v>
      </c>
      <c r="E157" s="81">
        <f>+'MODIFICACION N° 01'!D1031+'MODIFICACION N° 01'!D449+'MODIFICACION N° 01'!D1509+'MODIFICACION N° 01'!D678</f>
        <v>0</v>
      </c>
      <c r="F157" s="81">
        <v>0</v>
      </c>
      <c r="G157" s="81">
        <v>0</v>
      </c>
      <c r="H157" s="81">
        <f t="shared" si="9"/>
        <v>0</v>
      </c>
    </row>
    <row r="158" spans="1:8" hidden="1">
      <c r="A158" s="279" t="s">
        <v>64</v>
      </c>
      <c r="B158" s="90" t="s">
        <v>137</v>
      </c>
      <c r="C158" s="281" t="s">
        <v>138</v>
      </c>
      <c r="D158" s="81">
        <v>0</v>
      </c>
      <c r="E158" s="81">
        <f>+'MODIFICACION N° 01'!D679</f>
        <v>0</v>
      </c>
      <c r="F158" s="81"/>
      <c r="G158" s="81"/>
      <c r="H158" s="81">
        <f t="shared" si="9"/>
        <v>0</v>
      </c>
    </row>
    <row r="159" spans="1:8" ht="10.199999999999999" hidden="1" customHeight="1">
      <c r="A159" s="279" t="s">
        <v>64</v>
      </c>
      <c r="B159" s="90" t="s">
        <v>240</v>
      </c>
      <c r="C159" s="271" t="s">
        <v>241</v>
      </c>
      <c r="D159" s="81">
        <f>+'MODIFICACION N° 01'!D82</f>
        <v>0</v>
      </c>
      <c r="E159" s="81">
        <f>+'MODIFICACION N° 01'!D680+'MODIFICACION N° 01'!D450+'MODIFICACION N° 01'!D1032</f>
        <v>0</v>
      </c>
      <c r="F159" s="81">
        <f>+'MODIFICACION N° 01'!D2159+'MODIFICACION N° 01'!D2076</f>
        <v>0</v>
      </c>
      <c r="G159" s="81">
        <f>+'MODIFICACION N° 01'!D2363</f>
        <v>0</v>
      </c>
      <c r="H159" s="81">
        <f t="shared" si="9"/>
        <v>0</v>
      </c>
    </row>
    <row r="160" spans="1:8" ht="20.399999999999999" hidden="1">
      <c r="A160" s="290" t="s">
        <v>64</v>
      </c>
      <c r="B160" s="291" t="s">
        <v>256</v>
      </c>
      <c r="C160" s="281" t="s">
        <v>257</v>
      </c>
      <c r="D160" s="81">
        <f>+'MODIFICACION N° 01'!D83</f>
        <v>0</v>
      </c>
      <c r="E160" s="81">
        <f>+'MODIFICACION N° 01'!D320+'MODIFICACION N° 01'!D451</f>
        <v>0</v>
      </c>
      <c r="F160" s="81">
        <v>0</v>
      </c>
      <c r="G160" s="81">
        <v>0</v>
      </c>
      <c r="H160" s="81">
        <f t="shared" si="9"/>
        <v>0</v>
      </c>
    </row>
    <row r="161" spans="1:8" ht="10.199999999999999" hidden="1" customHeight="1">
      <c r="A161" s="279"/>
      <c r="B161" s="90"/>
      <c r="C161" s="271"/>
      <c r="D161" s="81"/>
      <c r="E161" s="81"/>
      <c r="F161" s="81"/>
      <c r="G161" s="81"/>
      <c r="H161" s="81"/>
    </row>
    <row r="162" spans="1:8" ht="10.199999999999999" hidden="1" customHeight="1">
      <c r="A162" s="273" t="s">
        <v>64</v>
      </c>
      <c r="B162" s="274" t="s">
        <v>139</v>
      </c>
      <c r="C162" s="280" t="s">
        <v>140</v>
      </c>
      <c r="D162" s="276">
        <f>SUM(D163:D164)</f>
        <v>0</v>
      </c>
      <c r="E162" s="276">
        <f>SUM(E163:E164)</f>
        <v>0</v>
      </c>
      <c r="F162" s="276">
        <f>SUM(F163:F164)</f>
        <v>0</v>
      </c>
      <c r="G162" s="276">
        <f>SUM(G163:G164)</f>
        <v>0</v>
      </c>
      <c r="H162" s="276">
        <f>SUM(H163:H164)</f>
        <v>0</v>
      </c>
    </row>
    <row r="163" spans="1:8" ht="10.199999999999999" hidden="1" customHeight="1">
      <c r="A163" s="279" t="s">
        <v>64</v>
      </c>
      <c r="B163" s="90" t="s">
        <v>141</v>
      </c>
      <c r="C163" s="271" t="s">
        <v>142</v>
      </c>
      <c r="D163" s="81">
        <f>+'MODIFICACION N° 01'!D86</f>
        <v>0</v>
      </c>
      <c r="E163" s="81">
        <f>+'MODIFICACION N° 01'!D323+'MODIFICACION N° 01'!D1447+'MODIFICACION N° 01'!D454+'MODIFICACION N° 01'!D1707+'MODIFICACION N° 01'!D1126+'MODIFICACION N° 01'!D245</f>
        <v>0</v>
      </c>
      <c r="F163" s="81">
        <f>+'MODIFICACION N° 01'!D2162</f>
        <v>0</v>
      </c>
      <c r="G163" s="81">
        <v>0</v>
      </c>
      <c r="H163" s="81">
        <f>SUM(D163:G163)</f>
        <v>0</v>
      </c>
    </row>
    <row r="164" spans="1:8" ht="10.199999999999999" hidden="1" customHeight="1">
      <c r="A164" s="279" t="s">
        <v>64</v>
      </c>
      <c r="B164" s="90" t="s">
        <v>143</v>
      </c>
      <c r="C164" s="271" t="s">
        <v>144</v>
      </c>
      <c r="D164" s="81">
        <f>+'MODIFICACION N° 01'!D87</f>
        <v>0</v>
      </c>
      <c r="E164" s="81">
        <f>+'MODIFICACION N° 01'!D455+'MODIFICACION N° 01'!D1448+'MODIFICACION N° 01'!D324+'MODIFICACION N° 01'!D1708+'MODIFICACION N° 01'!D1350+'MODIFICACION N° 01'!D246+'MODIFICACION N° 01'!D1127</f>
        <v>0</v>
      </c>
      <c r="F164" s="81">
        <f>+'MODIFICACION N° 01'!D2163+'MODIFICACION N° 01'!D1991</f>
        <v>0</v>
      </c>
      <c r="G164" s="81">
        <v>0</v>
      </c>
      <c r="H164" s="81">
        <f>SUM(D164:F164)</f>
        <v>0</v>
      </c>
    </row>
    <row r="165" spans="1:8" ht="10.199999999999999" hidden="1" customHeight="1">
      <c r="A165" s="279"/>
      <c r="B165" s="90"/>
      <c r="C165" s="271"/>
      <c r="D165" s="81"/>
      <c r="E165" s="81"/>
      <c r="F165" s="81"/>
      <c r="G165" s="81"/>
      <c r="H165" s="81"/>
    </row>
    <row r="166" spans="1:8" ht="10.199999999999999" hidden="1" customHeight="1">
      <c r="A166" s="273" t="s">
        <v>64</v>
      </c>
      <c r="B166" s="274" t="s">
        <v>145</v>
      </c>
      <c r="C166" s="280" t="s">
        <v>146</v>
      </c>
      <c r="D166" s="276">
        <f>SUM(D167:D174)</f>
        <v>0</v>
      </c>
      <c r="E166" s="276">
        <f>SUM(E167:E174)</f>
        <v>0</v>
      </c>
      <c r="F166" s="276">
        <f>SUM(F167:F174)</f>
        <v>0</v>
      </c>
      <c r="G166" s="276">
        <f>SUM(G167:G174)</f>
        <v>0</v>
      </c>
      <c r="H166" s="276">
        <f>SUM(H167:H174)</f>
        <v>0</v>
      </c>
    </row>
    <row r="167" spans="1:8" ht="10.8" hidden="1" customHeight="1">
      <c r="A167" s="279" t="s">
        <v>64</v>
      </c>
      <c r="B167" s="90" t="s">
        <v>147</v>
      </c>
      <c r="C167" s="271" t="s">
        <v>148</v>
      </c>
      <c r="D167" s="81">
        <f>+'MODIFICACION N° 01'!D91</f>
        <v>0</v>
      </c>
      <c r="E167" s="81">
        <f>+'MODIFICACION N° 01'!D1452</f>
        <v>0</v>
      </c>
      <c r="F167" s="81">
        <v>0</v>
      </c>
      <c r="G167" s="81">
        <f>+'MODIFICACION N° 01'!D2366</f>
        <v>0</v>
      </c>
      <c r="H167" s="81">
        <f t="shared" ref="H167:H174" si="10">SUM(D167:G167)</f>
        <v>0</v>
      </c>
    </row>
    <row r="168" spans="1:8" ht="20.399999999999999" hidden="1">
      <c r="A168" s="279" t="s">
        <v>64</v>
      </c>
      <c r="B168" s="90" t="s">
        <v>369</v>
      </c>
      <c r="C168" s="281" t="s">
        <v>370</v>
      </c>
      <c r="D168" s="81">
        <f>+'MODIFICACION N° 01'!D92</f>
        <v>0</v>
      </c>
      <c r="E168" s="81">
        <f>+'MODIFICACION N° 01'!D1453</f>
        <v>0</v>
      </c>
      <c r="F168" s="81">
        <v>0</v>
      </c>
      <c r="G168" s="81">
        <v>0</v>
      </c>
      <c r="H168" s="81">
        <f t="shared" si="10"/>
        <v>0</v>
      </c>
    </row>
    <row r="169" spans="1:8" ht="10.199999999999999" hidden="1" customHeight="1">
      <c r="A169" s="279" t="s">
        <v>64</v>
      </c>
      <c r="B169" s="90" t="s">
        <v>149</v>
      </c>
      <c r="C169" s="271" t="s">
        <v>150</v>
      </c>
      <c r="D169" s="81">
        <f>+'MODIFICACION N° 01'!D93</f>
        <v>0</v>
      </c>
      <c r="E169" s="81">
        <f>+'MODIFICACION N° 01'!D1454+'MODIFICACION N° 01'!D683+'MODIFICACION N° 01'!D916+'MODIFICACION N° 01'!D1038</f>
        <v>0</v>
      </c>
      <c r="F169" s="81">
        <v>0</v>
      </c>
      <c r="G169" s="81">
        <v>0</v>
      </c>
      <c r="H169" s="81">
        <f t="shared" si="10"/>
        <v>0</v>
      </c>
    </row>
    <row r="170" spans="1:8" ht="10.199999999999999" hidden="1" customHeight="1">
      <c r="A170" s="279" t="s">
        <v>64</v>
      </c>
      <c r="B170" s="90" t="s">
        <v>151</v>
      </c>
      <c r="C170" s="271" t="s">
        <v>152</v>
      </c>
      <c r="D170" s="81">
        <f>+'MODIFICACION N° 01'!D94</f>
        <v>0</v>
      </c>
      <c r="E170" s="81">
        <f>+'MODIFICACION N° 01'!D327+'MODIFICACION N° 01'!D1455+'MODIFICACION N° 01'!D458+'MODIFICACION N° 01'!D1711+'MODIFICACION N° 01'!D684+'MODIFICACION N° 01'!D170+'MODIFICACION N° 01'!D1039+'MODIFICACION N° 01'!D249+'MODIFICACION N° 01'!D1353</f>
        <v>0</v>
      </c>
      <c r="F170" s="81">
        <f>+'MODIFICACION N° 01'!D1994+'MODIFICACION N° 01'!D2166</f>
        <v>0</v>
      </c>
      <c r="G170" s="81">
        <v>0</v>
      </c>
      <c r="H170" s="81">
        <f t="shared" si="10"/>
        <v>0</v>
      </c>
    </row>
    <row r="171" spans="1:8" ht="10.199999999999999" hidden="1" customHeight="1">
      <c r="A171" s="279" t="s">
        <v>64</v>
      </c>
      <c r="B171" s="90" t="s">
        <v>153</v>
      </c>
      <c r="C171" s="271" t="s">
        <v>154</v>
      </c>
      <c r="D171" s="81">
        <f>+'MODIFICACION N° 01'!D95</f>
        <v>0</v>
      </c>
      <c r="E171" s="81">
        <f>+'MODIFICACION N° 01'!D1712</f>
        <v>0</v>
      </c>
      <c r="F171" s="81">
        <f>+'MODIFICACION N° 01'!D1929+'MODIFICACION N° 01'!D1995+'MODIFICACION N° 01'!D2167</f>
        <v>0</v>
      </c>
      <c r="G171" s="81">
        <v>0</v>
      </c>
      <c r="H171" s="81">
        <f t="shared" si="10"/>
        <v>0</v>
      </c>
    </row>
    <row r="172" spans="1:8" ht="10.199999999999999" hidden="1" customHeight="1">
      <c r="A172" s="279" t="s">
        <v>64</v>
      </c>
      <c r="B172" s="90" t="s">
        <v>155</v>
      </c>
      <c r="C172" s="271" t="s">
        <v>156</v>
      </c>
      <c r="D172" s="81">
        <v>0</v>
      </c>
      <c r="E172" s="81">
        <f>+'MODIFICACION N° 01'!D328+'MODIFICACION N° 01'!D1456+'MODIFICACION N° 01'!D1713+'MODIFICACION N° 01'!D685</f>
        <v>0</v>
      </c>
      <c r="F172" s="81">
        <f>+'MODIFICACION N° 01'!D1864+'MODIFICACION N° 01'!D1930+'MODIFICACION N° 01'!D1996</f>
        <v>0</v>
      </c>
      <c r="G172" s="81">
        <v>0</v>
      </c>
      <c r="H172" s="81">
        <f t="shared" si="10"/>
        <v>0</v>
      </c>
    </row>
    <row r="173" spans="1:8" ht="10.199999999999999" hidden="1" customHeight="1">
      <c r="A173" s="279" t="s">
        <v>64</v>
      </c>
      <c r="B173" s="90" t="s">
        <v>289</v>
      </c>
      <c r="C173" s="271" t="s">
        <v>290</v>
      </c>
      <c r="D173" s="81">
        <v>0</v>
      </c>
      <c r="E173" s="81">
        <f>+'MODIFICACION N° 01'!D917</f>
        <v>0</v>
      </c>
      <c r="F173" s="81">
        <v>0</v>
      </c>
      <c r="G173" s="81"/>
      <c r="H173" s="81">
        <f t="shared" si="10"/>
        <v>0</v>
      </c>
    </row>
    <row r="174" spans="1:8" ht="10.199999999999999" hidden="1" customHeight="1">
      <c r="A174" s="279" t="s">
        <v>64</v>
      </c>
      <c r="B174" s="90" t="s">
        <v>291</v>
      </c>
      <c r="C174" s="271" t="s">
        <v>315</v>
      </c>
      <c r="D174" s="81">
        <f>+'MODIFICACION N° 01'!D96</f>
        <v>0</v>
      </c>
      <c r="E174" s="81">
        <f>+'MODIFICACION N° 01'!D918+'MODIFICACION N° 01'!D459+'MODIFICACION N° 01'!D686+'MODIFICACION N° 01'!D1457</f>
        <v>0</v>
      </c>
      <c r="F174" s="81">
        <f>+'MODIFICACION N° 01'!D2169</f>
        <v>0</v>
      </c>
      <c r="G174" s="81">
        <v>0</v>
      </c>
      <c r="H174" s="81">
        <f t="shared" si="10"/>
        <v>0</v>
      </c>
    </row>
    <row r="175" spans="1:8" ht="10.199999999999999" hidden="1" customHeight="1">
      <c r="A175" s="279"/>
      <c r="B175" s="90"/>
      <c r="C175" s="271"/>
      <c r="D175" s="81"/>
      <c r="E175" s="81"/>
      <c r="F175" s="81"/>
      <c r="G175" s="81"/>
      <c r="H175" s="81"/>
    </row>
    <row r="176" spans="1:8" ht="10.199999999999999" hidden="1" customHeight="1">
      <c r="A176" s="279"/>
      <c r="B176" s="90"/>
      <c r="C176" s="269"/>
      <c r="D176" s="81"/>
      <c r="E176" s="81"/>
      <c r="F176" s="81"/>
      <c r="G176" s="81"/>
      <c r="H176" s="81"/>
    </row>
    <row r="177" spans="1:8" ht="10.5" hidden="1">
      <c r="A177" s="273" t="s">
        <v>548</v>
      </c>
      <c r="B177" s="284" t="s">
        <v>642</v>
      </c>
      <c r="C177" s="269" t="s">
        <v>641</v>
      </c>
      <c r="D177" s="89">
        <f>+D179</f>
        <v>0</v>
      </c>
      <c r="E177" s="89">
        <f>+E179</f>
        <v>0</v>
      </c>
      <c r="F177" s="89">
        <f>+F179</f>
        <v>0</v>
      </c>
      <c r="G177" s="89">
        <f>+G179</f>
        <v>0</v>
      </c>
      <c r="H177" s="89">
        <f>+H179</f>
        <v>0</v>
      </c>
    </row>
    <row r="178" spans="1:8" ht="7.8" hidden="1" customHeight="1">
      <c r="A178" s="279"/>
      <c r="B178" s="90"/>
      <c r="C178" s="271"/>
      <c r="D178" s="81"/>
      <c r="E178" s="81"/>
      <c r="F178" s="81"/>
      <c r="G178" s="81"/>
      <c r="H178" s="81"/>
    </row>
    <row r="179" spans="1:8" ht="10.5" hidden="1">
      <c r="A179" s="273" t="s">
        <v>548</v>
      </c>
      <c r="B179" s="285" t="s">
        <v>643</v>
      </c>
      <c r="C179" s="286" t="s">
        <v>550</v>
      </c>
      <c r="D179" s="276">
        <f>+D180</f>
        <v>0</v>
      </c>
      <c r="E179" s="276">
        <f>+E180</f>
        <v>0</v>
      </c>
      <c r="F179" s="276">
        <f>+F180</f>
        <v>0</v>
      </c>
      <c r="G179" s="276">
        <f>+G180</f>
        <v>0</v>
      </c>
      <c r="H179" s="276">
        <f>SUM(D179:F179)</f>
        <v>0</v>
      </c>
    </row>
    <row r="180" spans="1:8" ht="20.399999999999999" hidden="1">
      <c r="A180" s="279" t="s">
        <v>548</v>
      </c>
      <c r="B180" s="90" t="s">
        <v>551</v>
      </c>
      <c r="C180" s="281" t="s">
        <v>552</v>
      </c>
      <c r="D180" s="81">
        <v>0</v>
      </c>
      <c r="E180" s="81">
        <f>+'MODIFICACION N° 01'!D465+'MODIFICACION N° 01'!D1133</f>
        <v>0</v>
      </c>
      <c r="F180" s="81">
        <v>0</v>
      </c>
      <c r="G180" s="81">
        <v>0</v>
      </c>
      <c r="H180" s="81">
        <f>SUM(D180:G180)</f>
        <v>0</v>
      </c>
    </row>
    <row r="181" spans="1:8" hidden="1">
      <c r="A181" s="279"/>
      <c r="B181" s="90"/>
      <c r="C181" s="271"/>
      <c r="D181" s="81"/>
      <c r="E181" s="81"/>
      <c r="F181" s="81"/>
      <c r="G181" s="81"/>
      <c r="H181" s="81"/>
    </row>
    <row r="182" spans="1:8" hidden="1">
      <c r="A182" s="279"/>
      <c r="B182" s="90"/>
      <c r="C182" s="271"/>
      <c r="D182" s="81"/>
      <c r="E182" s="81"/>
      <c r="F182" s="81"/>
      <c r="G182" s="81"/>
      <c r="H182" s="81"/>
    </row>
    <row r="183" spans="1:8" ht="10.5" hidden="1">
      <c r="A183" s="273">
        <v>2</v>
      </c>
      <c r="B183" s="284">
        <v>5</v>
      </c>
      <c r="C183" s="269" t="s">
        <v>157</v>
      </c>
      <c r="D183" s="89">
        <f>+D185+D195+D201</f>
        <v>0</v>
      </c>
      <c r="E183" s="89">
        <f>+E185+E195+E201</f>
        <v>0</v>
      </c>
      <c r="F183" s="89">
        <f>+F185+F195+F201</f>
        <v>0</v>
      </c>
      <c r="G183" s="89">
        <f>+G185+G195+G201</f>
        <v>0</v>
      </c>
      <c r="H183" s="89">
        <f>+H185+H195+H201</f>
        <v>0</v>
      </c>
    </row>
    <row r="184" spans="1:8" hidden="1">
      <c r="A184" s="279"/>
      <c r="B184" s="90"/>
      <c r="C184" s="271"/>
      <c r="D184" s="81"/>
      <c r="E184" s="81"/>
      <c r="F184" s="81"/>
      <c r="G184" s="81"/>
      <c r="H184" s="81"/>
    </row>
    <row r="185" spans="1:8" ht="10.5" hidden="1">
      <c r="A185" s="273" t="s">
        <v>158</v>
      </c>
      <c r="B185" s="285" t="s">
        <v>159</v>
      </c>
      <c r="C185" s="286" t="s">
        <v>160</v>
      </c>
      <c r="D185" s="276">
        <f>SUM(D186:D193)</f>
        <v>0</v>
      </c>
      <c r="E185" s="276">
        <f>SUM(E186:E193)</f>
        <v>0</v>
      </c>
      <c r="F185" s="276">
        <f>SUM(F186:F193)</f>
        <v>0</v>
      </c>
      <c r="G185" s="276">
        <f>SUM(G186:G193)</f>
        <v>0</v>
      </c>
      <c r="H185" s="276">
        <f>SUM(H186:H193)</f>
        <v>0</v>
      </c>
    </row>
    <row r="186" spans="1:8" hidden="1">
      <c r="A186" s="279" t="s">
        <v>158</v>
      </c>
      <c r="B186" s="90" t="s">
        <v>221</v>
      </c>
      <c r="C186" s="281" t="s">
        <v>222</v>
      </c>
      <c r="D186" s="81">
        <v>0</v>
      </c>
      <c r="E186" s="81">
        <f>+'MODIFICACION N° 01'!D1463+'MODIFICACION N° 01'!D176+'MODIFICACION N° 01'!D471+'MODIFICACION N° 01'!D1719+'MODIFICACION N° 01'!D1664+'MODIFICACION N° 01'!D1139</f>
        <v>0</v>
      </c>
      <c r="F186" s="81">
        <f>+'MODIFICACION N° 01'!D2175</f>
        <v>0</v>
      </c>
      <c r="G186" s="81">
        <v>0</v>
      </c>
      <c r="H186" s="81">
        <f>SUM(D186:G186)</f>
        <v>0</v>
      </c>
    </row>
    <row r="187" spans="1:8" hidden="1">
      <c r="A187" s="279" t="s">
        <v>158</v>
      </c>
      <c r="B187" s="90" t="s">
        <v>161</v>
      </c>
      <c r="C187" s="281" t="s">
        <v>162</v>
      </c>
      <c r="D187" s="81">
        <v>0</v>
      </c>
      <c r="E187" s="81">
        <f>+'MODIFICACION N° 01'!D334+'MODIFICACION N° 01'!D1045+'MODIFICACION N° 01'!D254+'MODIFICACION N° 01'!D1273+'MODIFICACION N° 01'!D472</f>
        <v>0</v>
      </c>
      <c r="F187" s="81">
        <f>+'MODIFICACION N° 01'!D1802+'MODIFICACION N° 01'!D1871</f>
        <v>0</v>
      </c>
      <c r="G187" s="81">
        <v>0</v>
      </c>
      <c r="H187" s="81">
        <f>SUM(D187:G187)</f>
        <v>0</v>
      </c>
    </row>
    <row r="188" spans="1:8" hidden="1">
      <c r="A188" s="279" t="s">
        <v>158</v>
      </c>
      <c r="B188" s="90" t="s">
        <v>163</v>
      </c>
      <c r="C188" s="281" t="s">
        <v>164</v>
      </c>
      <c r="D188" s="81">
        <f>+'MODIFICACION N° 01'!D102</f>
        <v>0</v>
      </c>
      <c r="E188" s="81">
        <f>+'MODIFICACION N° 01'!D1046+'MODIFICACION N° 01'!D692</f>
        <v>0</v>
      </c>
      <c r="F188" s="81">
        <v>0</v>
      </c>
      <c r="G188" s="81">
        <v>0</v>
      </c>
      <c r="H188" s="81">
        <f t="shared" ref="H188:H193" si="11">SUM(D188:G188)</f>
        <v>0</v>
      </c>
    </row>
    <row r="189" spans="1:8" hidden="1">
      <c r="A189" s="279" t="s">
        <v>158</v>
      </c>
      <c r="B189" s="90" t="s">
        <v>165</v>
      </c>
      <c r="C189" s="281" t="s">
        <v>166</v>
      </c>
      <c r="D189" s="81">
        <f>+'MODIFICACION N° 01'!D103</f>
        <v>0</v>
      </c>
      <c r="E189" s="81">
        <f>+'MODIFICACION N° 01'!D1047+'MODIFICACION N° 01'!D693+'MODIFICACION N° 01'!D473+'MODIFICACION N° 01'!D384</f>
        <v>0</v>
      </c>
      <c r="F189" s="81">
        <v>0</v>
      </c>
      <c r="G189" s="81">
        <v>0</v>
      </c>
      <c r="H189" s="81">
        <f t="shared" si="11"/>
        <v>0</v>
      </c>
    </row>
    <row r="190" spans="1:8" hidden="1">
      <c r="A190" s="279" t="s">
        <v>158</v>
      </c>
      <c r="B190" s="90" t="s">
        <v>167</v>
      </c>
      <c r="C190" s="281" t="s">
        <v>168</v>
      </c>
      <c r="D190" s="81">
        <f>+'MODIFICACION N° 01'!D104</f>
        <v>0</v>
      </c>
      <c r="E190" s="81">
        <f>+'MODIFICACION N° 01'!D1464+'MODIFICACION N° 01'!D474+'MODIFICACION N° 01'!D694</f>
        <v>0</v>
      </c>
      <c r="F190" s="81">
        <f>+'MODIFICACION N° 01'!D2002</f>
        <v>0</v>
      </c>
      <c r="G190" s="81">
        <v>0</v>
      </c>
      <c r="H190" s="81">
        <f t="shared" si="11"/>
        <v>0</v>
      </c>
    </row>
    <row r="191" spans="1:8" hidden="1">
      <c r="A191" s="279" t="s">
        <v>158</v>
      </c>
      <c r="B191" s="90" t="s">
        <v>372</v>
      </c>
      <c r="C191" s="281" t="s">
        <v>373</v>
      </c>
      <c r="D191" s="254">
        <v>0</v>
      </c>
      <c r="E191" s="254">
        <f>+'MODIFICACION N° 01'!D475</f>
        <v>0</v>
      </c>
      <c r="F191" s="254">
        <f>+'MODIFICACION N° 01'!D2092</f>
        <v>0</v>
      </c>
      <c r="G191" s="254">
        <v>0</v>
      </c>
      <c r="H191" s="254">
        <f t="shared" si="11"/>
        <v>0</v>
      </c>
    </row>
    <row r="192" spans="1:8" hidden="1">
      <c r="A192" s="279" t="s">
        <v>158</v>
      </c>
      <c r="B192" s="90" t="s">
        <v>293</v>
      </c>
      <c r="C192" s="281" t="s">
        <v>294</v>
      </c>
      <c r="D192" s="81">
        <f>+'MODIFICACION N° 01'!D105</f>
        <v>0</v>
      </c>
      <c r="E192" s="81">
        <f>+'MODIFICACION N° 01'!D695</f>
        <v>0</v>
      </c>
      <c r="F192" s="81">
        <v>0</v>
      </c>
      <c r="G192" s="81">
        <v>0</v>
      </c>
      <c r="H192" s="81">
        <f t="shared" si="11"/>
        <v>0</v>
      </c>
    </row>
    <row r="193" spans="1:8" hidden="1">
      <c r="A193" s="279" t="s">
        <v>158</v>
      </c>
      <c r="B193" s="90" t="s">
        <v>169</v>
      </c>
      <c r="C193" s="281" t="s">
        <v>170</v>
      </c>
      <c r="D193" s="81">
        <f>+'MODIFICACION N° 01'!D106</f>
        <v>0</v>
      </c>
      <c r="E193" s="81">
        <f>+'MODIFICACION N° 01'!D1465+'MODIFICACION N° 01'!D696+'MODIFICACION N° 01'!D1720+'MODIFICACION N° 01'!D1665+'MODIFICACION N° 01'!D1049</f>
        <v>0</v>
      </c>
      <c r="F193" s="81">
        <v>0</v>
      </c>
      <c r="G193" s="81">
        <v>0</v>
      </c>
      <c r="H193" s="81">
        <f t="shared" si="11"/>
        <v>0</v>
      </c>
    </row>
    <row r="194" spans="1:8" hidden="1">
      <c r="A194" s="279"/>
      <c r="B194" s="90"/>
      <c r="C194" s="271"/>
      <c r="D194" s="81"/>
      <c r="E194" s="81"/>
      <c r="F194" s="81"/>
      <c r="G194" s="81"/>
      <c r="H194" s="81"/>
    </row>
    <row r="195" spans="1:8" ht="10.5" hidden="1">
      <c r="A195" s="273"/>
      <c r="B195" s="285" t="s">
        <v>171</v>
      </c>
      <c r="C195" s="286" t="s">
        <v>172</v>
      </c>
      <c r="D195" s="276">
        <f>SUM(D196:D200)</f>
        <v>0</v>
      </c>
      <c r="E195" s="276">
        <f t="shared" ref="E195:F195" si="12">SUM(E196:E200)</f>
        <v>0</v>
      </c>
      <c r="F195" s="276">
        <f t="shared" si="12"/>
        <v>0</v>
      </c>
      <c r="G195" s="276">
        <f t="shared" ref="G195:H195" si="13">SUM(G196:G200)</f>
        <v>0</v>
      </c>
      <c r="H195" s="276">
        <f t="shared" si="13"/>
        <v>0</v>
      </c>
    </row>
    <row r="196" spans="1:8" ht="10.5" hidden="1">
      <c r="A196" s="279" t="s">
        <v>414</v>
      </c>
      <c r="B196" s="90" t="s">
        <v>415</v>
      </c>
      <c r="C196" s="271" t="s">
        <v>416</v>
      </c>
      <c r="D196" s="81">
        <v>0</v>
      </c>
      <c r="E196" s="81">
        <v>0</v>
      </c>
      <c r="F196" s="81">
        <f>+'MODIFICACION N° 01'!D2238</f>
        <v>0</v>
      </c>
      <c r="G196" s="276"/>
      <c r="H196" s="81">
        <f>SUM(D196:G196)</f>
        <v>0</v>
      </c>
    </row>
    <row r="197" spans="1:8" hidden="1">
      <c r="A197" s="279" t="s">
        <v>229</v>
      </c>
      <c r="B197" s="90" t="s">
        <v>230</v>
      </c>
      <c r="C197" s="271" t="s">
        <v>231</v>
      </c>
      <c r="D197" s="81">
        <v>0</v>
      </c>
      <c r="E197" s="81">
        <v>0</v>
      </c>
      <c r="F197" s="81">
        <f>+'MODIFICACION N° 01'!D2178+'MODIFICACION N° 01'!D1805+'MODIFICACION N° 01'!D1819</f>
        <v>0</v>
      </c>
      <c r="G197" s="81">
        <v>0</v>
      </c>
      <c r="H197" s="81">
        <f>SUM(D197:G197)</f>
        <v>0</v>
      </c>
    </row>
    <row r="198" spans="1:8" hidden="1">
      <c r="A198" s="279" t="s">
        <v>173</v>
      </c>
      <c r="B198" s="90" t="s">
        <v>174</v>
      </c>
      <c r="C198" s="271" t="s">
        <v>175</v>
      </c>
      <c r="D198" s="81">
        <v>0</v>
      </c>
      <c r="E198" s="81">
        <f>+'MODIFICACION N° 01'!D1142+'MODIFICACION N° 01'!D478+'MODIFICACION N° 01'!D1468</f>
        <v>0</v>
      </c>
      <c r="F198" s="81">
        <f>+'MODIFICACION N° 01'!D2096</f>
        <v>0</v>
      </c>
      <c r="G198" s="81">
        <v>0</v>
      </c>
      <c r="H198" s="81">
        <f>SUM(D198:G198)</f>
        <v>0</v>
      </c>
    </row>
    <row r="199" spans="1:8" hidden="1">
      <c r="A199" s="279" t="s">
        <v>181</v>
      </c>
      <c r="B199" s="277" t="s">
        <v>182</v>
      </c>
      <c r="C199" s="287" t="s">
        <v>183</v>
      </c>
      <c r="D199" s="81">
        <v>0</v>
      </c>
      <c r="E199" s="81">
        <f>+'MODIFICACION N° 01'!D1469+'MODIFICACION N° 01'!D699+'MODIFICACION N° 01'!D1052+'MODIFICACION N° 01'!D257</f>
        <v>0</v>
      </c>
      <c r="F199" s="81">
        <f>+'MODIFICACION N° 01'!D2016+'MODIFICACION N° 01'!D2239</f>
        <v>0</v>
      </c>
      <c r="G199" s="81">
        <v>0</v>
      </c>
      <c r="H199" s="81">
        <f>SUM(D199:G199)</f>
        <v>0</v>
      </c>
    </row>
    <row r="200" spans="1:8" hidden="1">
      <c r="A200" s="279"/>
      <c r="B200" s="90"/>
      <c r="C200" s="271"/>
      <c r="D200" s="81"/>
      <c r="E200" s="81"/>
      <c r="F200" s="81"/>
      <c r="G200" s="81"/>
      <c r="H200" s="81"/>
    </row>
    <row r="201" spans="1:8" ht="10.5" hidden="1">
      <c r="A201" s="279" t="s">
        <v>158</v>
      </c>
      <c r="B201" s="292">
        <v>5.99</v>
      </c>
      <c r="C201" s="293" t="s">
        <v>177</v>
      </c>
      <c r="D201" s="276">
        <f>+D202</f>
        <v>0</v>
      </c>
      <c r="E201" s="276">
        <f>+E202</f>
        <v>0</v>
      </c>
      <c r="F201" s="276">
        <f>+F202</f>
        <v>0</v>
      </c>
      <c r="G201" s="276">
        <f>+G202</f>
        <v>0</v>
      </c>
      <c r="H201" s="276">
        <f>SUM(D201:F201)</f>
        <v>0</v>
      </c>
    </row>
    <row r="202" spans="1:8" hidden="1">
      <c r="A202" s="279" t="s">
        <v>178</v>
      </c>
      <c r="B202" s="90" t="s">
        <v>179</v>
      </c>
      <c r="C202" s="271" t="s">
        <v>536</v>
      </c>
      <c r="D202" s="81">
        <f>+'MODIFICACION N° 01'!D109</f>
        <v>0</v>
      </c>
      <c r="E202" s="81">
        <f>+'MODIFICACION N° 01'!D1055</f>
        <v>0</v>
      </c>
      <c r="F202" s="81">
        <f>+'MODIFICACION N° 01'!D2187+'MODIFICACION N° 01'!D1808</f>
        <v>0</v>
      </c>
      <c r="G202" s="81">
        <v>0</v>
      </c>
      <c r="H202" s="81">
        <f>SUM(D202:G202)</f>
        <v>0</v>
      </c>
    </row>
    <row r="203" spans="1:8" hidden="1">
      <c r="A203" s="279"/>
      <c r="B203" s="90"/>
      <c r="C203" s="271"/>
      <c r="D203" s="81"/>
      <c r="E203" s="81"/>
      <c r="F203" s="81"/>
      <c r="G203" s="81"/>
      <c r="H203" s="81"/>
    </row>
    <row r="204" spans="1:8" hidden="1">
      <c r="A204" s="279"/>
      <c r="B204" s="90"/>
      <c r="C204" s="271"/>
      <c r="D204" s="81"/>
      <c r="E204" s="81"/>
      <c r="F204" s="81"/>
      <c r="G204" s="81"/>
      <c r="H204" s="81"/>
    </row>
    <row r="205" spans="1:8" ht="10.199999999999999" hidden="1" customHeight="1">
      <c r="A205" s="273" t="s">
        <v>348</v>
      </c>
      <c r="B205" s="284">
        <v>6</v>
      </c>
      <c r="C205" s="269" t="s">
        <v>185</v>
      </c>
      <c r="D205" s="89">
        <f>+D207+D211+D214+D217+D222</f>
        <v>0</v>
      </c>
      <c r="E205" s="89">
        <f t="shared" ref="E205:F205" si="14">+E207+E211+E214+E217+E222</f>
        <v>0</v>
      </c>
      <c r="F205" s="89">
        <f t="shared" si="14"/>
        <v>0</v>
      </c>
      <c r="G205" s="89">
        <f>+G214+G222+G217+G207</f>
        <v>0</v>
      </c>
      <c r="H205" s="89">
        <f>+H214+H222+H217+H207+H211</f>
        <v>0</v>
      </c>
    </row>
    <row r="206" spans="1:8" ht="10.199999999999999" hidden="1" customHeight="1">
      <c r="A206" s="279"/>
      <c r="B206" s="90"/>
      <c r="C206" s="271"/>
      <c r="D206" s="81"/>
      <c r="E206" s="81"/>
      <c r="F206" s="81"/>
      <c r="G206" s="81"/>
      <c r="H206" s="81"/>
    </row>
    <row r="207" spans="1:8" ht="21" hidden="1">
      <c r="A207" s="273" t="s">
        <v>374</v>
      </c>
      <c r="B207" s="274" t="s">
        <v>375</v>
      </c>
      <c r="C207" s="280" t="s">
        <v>596</v>
      </c>
      <c r="D207" s="276">
        <f>+D208</f>
        <v>0</v>
      </c>
      <c r="E207" s="276">
        <f>+E208</f>
        <v>0</v>
      </c>
      <c r="F207" s="276">
        <f>+F208</f>
        <v>0</v>
      </c>
      <c r="G207" s="276">
        <f>+G208</f>
        <v>0</v>
      </c>
      <c r="H207" s="276">
        <f>SUM(D207:F207)</f>
        <v>0</v>
      </c>
    </row>
    <row r="208" spans="1:8" hidden="1">
      <c r="A208" s="279" t="s">
        <v>374</v>
      </c>
      <c r="B208" s="277" t="s">
        <v>377</v>
      </c>
      <c r="C208" s="282" t="s">
        <v>378</v>
      </c>
      <c r="D208" s="81">
        <f>SUM(D209:D209)</f>
        <v>0</v>
      </c>
      <c r="E208" s="81">
        <f>SUM(E209:E209)</f>
        <v>0</v>
      </c>
      <c r="F208" s="81">
        <f>SUM(F209:F209)</f>
        <v>0</v>
      </c>
      <c r="G208" s="81">
        <f>SUM(G209:G209)</f>
        <v>0</v>
      </c>
      <c r="H208" s="81">
        <f>SUM(D208:G208)</f>
        <v>0</v>
      </c>
    </row>
    <row r="209" spans="1:8" ht="10.199999999999999" hidden="1" customHeight="1">
      <c r="A209" s="294"/>
      <c r="B209" s="295" t="s">
        <v>379</v>
      </c>
      <c r="C209" s="296" t="s">
        <v>380</v>
      </c>
      <c r="D209" s="297">
        <f>+'MODIFICACION N° 01'!D111</f>
        <v>0</v>
      </c>
      <c r="E209" s="297">
        <f>+'MODIFICACION N° 01'!D1476</f>
        <v>0</v>
      </c>
      <c r="F209" s="297">
        <v>0</v>
      </c>
      <c r="G209" s="297">
        <v>0</v>
      </c>
      <c r="H209" s="297">
        <f>SUM(D209:G209)</f>
        <v>0</v>
      </c>
    </row>
    <row r="210" spans="1:8" ht="10.199999999999999" hidden="1" customHeight="1">
      <c r="A210" s="279"/>
      <c r="B210" s="90"/>
      <c r="C210" s="271"/>
      <c r="D210" s="81"/>
      <c r="E210" s="81"/>
      <c r="F210" s="81"/>
      <c r="G210" s="81"/>
      <c r="H210" s="297"/>
    </row>
    <row r="211" spans="1:8" ht="10.199999999999999" hidden="1" customHeight="1">
      <c r="A211" s="273" t="s">
        <v>184</v>
      </c>
      <c r="B211" s="274" t="s">
        <v>559</v>
      </c>
      <c r="C211" s="280" t="s">
        <v>560</v>
      </c>
      <c r="D211" s="276">
        <f>+D212</f>
        <v>0</v>
      </c>
      <c r="E211" s="276">
        <f>+E212</f>
        <v>0</v>
      </c>
      <c r="F211" s="276">
        <f>+F212</f>
        <v>0</v>
      </c>
      <c r="G211" s="276">
        <f>+G212</f>
        <v>0</v>
      </c>
      <c r="H211" s="276">
        <f>SUM(D211:G211)</f>
        <v>0</v>
      </c>
    </row>
    <row r="212" spans="1:8" ht="10.199999999999999" hidden="1" customHeight="1">
      <c r="A212" s="279" t="s">
        <v>184</v>
      </c>
      <c r="B212" s="277" t="s">
        <v>561</v>
      </c>
      <c r="C212" s="81" t="s">
        <v>562</v>
      </c>
      <c r="D212" s="81">
        <v>0</v>
      </c>
      <c r="E212" s="81">
        <f>+'MODIFICACION N° 01'!D705</f>
        <v>0</v>
      </c>
      <c r="F212" s="81">
        <v>0</v>
      </c>
      <c r="G212" s="81">
        <v>0</v>
      </c>
      <c r="H212" s="81">
        <f>SUM(D212:G212)</f>
        <v>0</v>
      </c>
    </row>
    <row r="213" spans="1:8" ht="10.199999999999999" hidden="1" customHeight="1">
      <c r="A213" s="279"/>
      <c r="B213" s="90"/>
      <c r="C213" s="271"/>
      <c r="D213" s="81"/>
      <c r="E213" s="81"/>
      <c r="F213" s="81"/>
      <c r="G213" s="81"/>
      <c r="H213" s="81"/>
    </row>
    <row r="214" spans="1:8" ht="10.199999999999999" hidden="1" customHeight="1">
      <c r="A214" s="273" t="s">
        <v>184</v>
      </c>
      <c r="B214" s="274" t="s">
        <v>516</v>
      </c>
      <c r="C214" s="280" t="s">
        <v>517</v>
      </c>
      <c r="D214" s="276">
        <f>+D215</f>
        <v>0</v>
      </c>
      <c r="E214" s="276">
        <f>+E215</f>
        <v>0</v>
      </c>
      <c r="F214" s="276">
        <f>+F215</f>
        <v>0</v>
      </c>
      <c r="G214" s="276">
        <f>+G215</f>
        <v>0</v>
      </c>
      <c r="H214" s="276">
        <f>+H215</f>
        <v>0</v>
      </c>
    </row>
    <row r="215" spans="1:8" ht="10.199999999999999" hidden="1" customHeight="1">
      <c r="A215" s="279" t="s">
        <v>184</v>
      </c>
      <c r="B215" s="277" t="s">
        <v>466</v>
      </c>
      <c r="C215" s="81" t="s">
        <v>467</v>
      </c>
      <c r="D215" s="81">
        <f>+'MODIFICACION N° 01'!D115</f>
        <v>0</v>
      </c>
      <c r="E215" s="81">
        <f>+'MODIFICACION N° 01'!D186+'MODIFICACION N° 01'!D263+'MODIFICACION N° 01'!D1061+'MODIFICACION N° 01'!D340+'MODIFICACION N° 01'!D1148+'MODIFICACION N° 01'!D1360+'MODIFICACION N° 01'!D1193+'MODIFICACION N° 01'!D924+'MODIFICACION N° 01'!D708</f>
        <v>0</v>
      </c>
      <c r="F215" s="81">
        <f>+'MODIFICACION N° 01'!D2245+'MODIFICACION N° 01'!D1877+'MODIFICACION N° 01'!D2184+'MODIFICACION N° 01'!D1936+'MODIFICACION N° 01'!D2102</f>
        <v>0</v>
      </c>
      <c r="G215" s="81">
        <v>0</v>
      </c>
      <c r="H215" s="81">
        <f>SUM(D215:G215)</f>
        <v>0</v>
      </c>
    </row>
    <row r="216" spans="1:8" ht="10.199999999999999" hidden="1" customHeight="1">
      <c r="A216" s="279"/>
      <c r="B216" s="277"/>
      <c r="C216" s="81"/>
      <c r="D216" s="81"/>
      <c r="E216" s="81"/>
      <c r="F216" s="81"/>
      <c r="G216" s="81"/>
      <c r="H216" s="81"/>
    </row>
    <row r="217" spans="1:8" ht="20.399999999999999" hidden="1" customHeight="1">
      <c r="A217" s="273" t="s">
        <v>184</v>
      </c>
      <c r="B217" s="274" t="s">
        <v>518</v>
      </c>
      <c r="C217" s="280" t="s">
        <v>644</v>
      </c>
      <c r="D217" s="276">
        <f>+D218</f>
        <v>0</v>
      </c>
      <c r="E217" s="276">
        <f>+E218</f>
        <v>0</v>
      </c>
      <c r="F217" s="276">
        <f>+F218</f>
        <v>0</v>
      </c>
      <c r="G217" s="276">
        <f>+G218</f>
        <v>0</v>
      </c>
      <c r="H217" s="276">
        <f>SUM(D217:F217)</f>
        <v>0</v>
      </c>
    </row>
    <row r="218" spans="1:8" ht="10.199999999999999" hidden="1" customHeight="1">
      <c r="A218" s="279" t="s">
        <v>184</v>
      </c>
      <c r="B218" s="277" t="s">
        <v>520</v>
      </c>
      <c r="C218" s="81" t="s">
        <v>521</v>
      </c>
      <c r="D218" s="81">
        <f>SUM(D219:D220)</f>
        <v>0</v>
      </c>
      <c r="E218" s="81">
        <f>SUM(E219:E220)</f>
        <v>0</v>
      </c>
      <c r="F218" s="81">
        <f>SUM(F219:F220)</f>
        <v>0</v>
      </c>
      <c r="G218" s="81">
        <f>SUM(G219:G220)</f>
        <v>0</v>
      </c>
      <c r="H218" s="81">
        <f>SUM(D218:G218)</f>
        <v>0</v>
      </c>
    </row>
    <row r="219" spans="1:8" ht="20.399999999999999" hidden="1">
      <c r="A219" s="294"/>
      <c r="B219" s="295" t="s">
        <v>522</v>
      </c>
      <c r="C219" s="296" t="s">
        <v>523</v>
      </c>
      <c r="D219" s="297">
        <f>+'MODIFICACION N° 01'!D119</f>
        <v>0</v>
      </c>
      <c r="E219" s="297">
        <v>0</v>
      </c>
      <c r="F219" s="297">
        <v>0</v>
      </c>
      <c r="G219" s="297">
        <v>0</v>
      </c>
      <c r="H219" s="297">
        <f>SUM(D219:G219)</f>
        <v>0</v>
      </c>
    </row>
    <row r="220" spans="1:8" ht="11.4" hidden="1" customHeight="1">
      <c r="A220" s="294"/>
      <c r="B220" s="295" t="s">
        <v>645</v>
      </c>
      <c r="C220" s="297" t="s">
        <v>646</v>
      </c>
      <c r="D220" s="297">
        <v>0</v>
      </c>
      <c r="E220" s="297">
        <v>0</v>
      </c>
      <c r="F220" s="297">
        <v>0</v>
      </c>
      <c r="G220" s="297">
        <v>0</v>
      </c>
      <c r="H220" s="297">
        <f>SUM(D220:G220)</f>
        <v>0</v>
      </c>
    </row>
    <row r="221" spans="1:8" ht="10.199999999999999" hidden="1" customHeight="1">
      <c r="A221" s="279"/>
      <c r="B221" s="277"/>
      <c r="C221" s="81"/>
      <c r="D221" s="81"/>
      <c r="E221" s="81"/>
      <c r="F221" s="81"/>
      <c r="G221" s="81"/>
      <c r="H221" s="81"/>
    </row>
    <row r="222" spans="1:8" ht="10.199999999999999" hidden="1" customHeight="1">
      <c r="A222" s="273" t="s">
        <v>184</v>
      </c>
      <c r="B222" s="285" t="s">
        <v>186</v>
      </c>
      <c r="C222" s="286" t="s">
        <v>187</v>
      </c>
      <c r="D222" s="276">
        <f>SUM(D223:D224)</f>
        <v>0</v>
      </c>
      <c r="E222" s="276">
        <f>SUM(E223:E224)</f>
        <v>0</v>
      </c>
      <c r="F222" s="276">
        <f>SUM(F223:F224)</f>
        <v>0</v>
      </c>
      <c r="G222" s="276">
        <f>SUM(G223:G224)</f>
        <v>0</v>
      </c>
      <c r="H222" s="276">
        <f>SUM(D222:F222)</f>
        <v>0</v>
      </c>
    </row>
    <row r="223" spans="1:8" ht="10.199999999999999" hidden="1" customHeight="1">
      <c r="A223" s="279" t="s">
        <v>184</v>
      </c>
      <c r="B223" s="277" t="s">
        <v>349</v>
      </c>
      <c r="C223" s="81" t="s">
        <v>350</v>
      </c>
      <c r="D223" s="81">
        <f>+'MODIFICACION N° 01'!D122</f>
        <v>0</v>
      </c>
      <c r="E223" s="81">
        <v>0</v>
      </c>
      <c r="F223" s="81">
        <f>+'MODIFICACION N° 01'!D2303</f>
        <v>0</v>
      </c>
      <c r="G223" s="81">
        <v>0</v>
      </c>
      <c r="H223" s="81">
        <f>SUM(D223:G223)</f>
        <v>0</v>
      </c>
    </row>
    <row r="224" spans="1:8" ht="10.199999999999999" hidden="1" customHeight="1">
      <c r="A224" s="279" t="s">
        <v>184</v>
      </c>
      <c r="B224" s="277" t="s">
        <v>188</v>
      </c>
      <c r="C224" s="81" t="s">
        <v>189</v>
      </c>
      <c r="D224" s="81">
        <v>0</v>
      </c>
      <c r="E224" s="81">
        <v>0</v>
      </c>
      <c r="F224" s="81">
        <v>0</v>
      </c>
      <c r="G224" s="81">
        <v>0</v>
      </c>
      <c r="H224" s="81">
        <f>SUM(D224:G224)</f>
        <v>0</v>
      </c>
    </row>
    <row r="225" spans="1:8" ht="10.199999999999999" hidden="1" customHeight="1">
      <c r="A225" s="279"/>
      <c r="B225" s="277"/>
      <c r="C225" s="81"/>
      <c r="D225" s="81"/>
      <c r="E225" s="81"/>
      <c r="F225" s="81"/>
      <c r="G225" s="81"/>
      <c r="H225" s="81"/>
    </row>
    <row r="226" spans="1:8" ht="10.199999999999999" hidden="1" customHeight="1">
      <c r="A226" s="279"/>
      <c r="B226" s="277"/>
      <c r="C226" s="81"/>
      <c r="D226" s="81"/>
      <c r="E226" s="81"/>
      <c r="F226" s="81"/>
      <c r="G226" s="81"/>
      <c r="H226" s="81"/>
    </row>
    <row r="227" spans="1:8" ht="10.199999999999999" hidden="1" customHeight="1">
      <c r="A227" s="273">
        <v>2.2999999999999998</v>
      </c>
      <c r="B227" s="284" t="s">
        <v>5</v>
      </c>
      <c r="C227" s="269" t="s">
        <v>524</v>
      </c>
      <c r="D227" s="89">
        <f>+D229</f>
        <v>0</v>
      </c>
      <c r="E227" s="89">
        <f>+E229</f>
        <v>0</v>
      </c>
      <c r="F227" s="89">
        <f>+F229</f>
        <v>0</v>
      </c>
      <c r="G227" s="89">
        <f>+G229</f>
        <v>0</v>
      </c>
      <c r="H227" s="89">
        <f>+H229</f>
        <v>0</v>
      </c>
    </row>
    <row r="228" spans="1:8" ht="10.199999999999999" hidden="1" customHeight="1">
      <c r="A228" s="279"/>
      <c r="B228" s="90"/>
      <c r="C228" s="271"/>
      <c r="D228" s="81"/>
      <c r="E228" s="81"/>
      <c r="F228" s="81"/>
      <c r="G228" s="81"/>
      <c r="H228" s="81"/>
    </row>
    <row r="229" spans="1:8" ht="21" hidden="1">
      <c r="A229" s="273" t="s">
        <v>525</v>
      </c>
      <c r="B229" s="274" t="s">
        <v>526</v>
      </c>
      <c r="C229" s="280" t="s">
        <v>527</v>
      </c>
      <c r="D229" s="276">
        <f>+D230</f>
        <v>0</v>
      </c>
      <c r="E229" s="276">
        <f>+E230</f>
        <v>0</v>
      </c>
      <c r="F229" s="276">
        <f>+F230</f>
        <v>0</v>
      </c>
      <c r="G229" s="276">
        <f>+G230</f>
        <v>0</v>
      </c>
      <c r="H229" s="276">
        <f>+H230</f>
        <v>0</v>
      </c>
    </row>
    <row r="230" spans="1:8" ht="10.199999999999999" hidden="1" customHeight="1">
      <c r="A230" s="279" t="s">
        <v>525</v>
      </c>
      <c r="B230" s="277" t="s">
        <v>528</v>
      </c>
      <c r="C230" s="81" t="s">
        <v>529</v>
      </c>
      <c r="D230" s="81">
        <f>+D231</f>
        <v>0</v>
      </c>
      <c r="E230" s="81">
        <f>+E231</f>
        <v>0</v>
      </c>
      <c r="F230" s="81">
        <f>+F231</f>
        <v>0</v>
      </c>
      <c r="G230" s="81">
        <v>0</v>
      </c>
      <c r="H230" s="81">
        <f>SUM(D230:G230)</f>
        <v>0</v>
      </c>
    </row>
    <row r="231" spans="1:8" ht="20.399999999999999" hidden="1">
      <c r="A231" s="294"/>
      <c r="B231" s="295" t="s">
        <v>530</v>
      </c>
      <c r="C231" s="296" t="s">
        <v>531</v>
      </c>
      <c r="D231" s="297">
        <f>+'MODIFICACION N° 01'!D129</f>
        <v>0</v>
      </c>
      <c r="E231" s="297">
        <v>0</v>
      </c>
      <c r="F231" s="297">
        <v>0</v>
      </c>
      <c r="G231" s="297">
        <v>0</v>
      </c>
      <c r="H231" s="297">
        <f>SUM(D231:G231)</f>
        <v>0</v>
      </c>
    </row>
    <row r="232" spans="1:8" ht="10.8" customHeight="1">
      <c r="A232" s="298"/>
      <c r="B232" s="299"/>
      <c r="C232" s="299"/>
      <c r="D232" s="299"/>
      <c r="E232" s="299"/>
      <c r="F232" s="299"/>
      <c r="G232" s="299"/>
      <c r="H232" s="299"/>
    </row>
    <row r="233" spans="1:8" ht="10.8" customHeight="1">
      <c r="B233" s="300"/>
      <c r="C233" s="301"/>
      <c r="D233" s="302"/>
      <c r="E233" s="302"/>
      <c r="F233" s="302"/>
      <c r="G233" s="302"/>
      <c r="H233" s="302"/>
    </row>
    <row r="234" spans="1:8" ht="10.8" customHeight="1">
      <c r="B234" s="262"/>
      <c r="C234" s="263"/>
      <c r="D234" s="264"/>
      <c r="E234" s="264"/>
      <c r="F234" s="264"/>
      <c r="G234" s="264"/>
      <c r="H234" s="264"/>
    </row>
    <row r="235" spans="1:8">
      <c r="B235" s="262"/>
      <c r="C235" s="263"/>
      <c r="D235" s="264"/>
      <c r="E235" s="264"/>
      <c r="F235" s="264"/>
      <c r="G235" s="264"/>
      <c r="H235" s="264"/>
    </row>
    <row r="236" spans="1:8">
      <c r="B236" s="262"/>
      <c r="C236" s="263"/>
      <c r="D236" s="264"/>
      <c r="E236" s="264"/>
      <c r="F236" s="264"/>
      <c r="G236" s="264"/>
      <c r="H236" s="264"/>
    </row>
    <row r="237" spans="1:8">
      <c r="B237" s="262"/>
      <c r="C237" s="263"/>
      <c r="D237" s="264"/>
      <c r="E237" s="264"/>
      <c r="F237" s="264"/>
      <c r="G237" s="264"/>
      <c r="H237" s="264"/>
    </row>
    <row r="238" spans="1:8">
      <c r="B238" s="262"/>
      <c r="C238" s="263"/>
      <c r="D238" s="264"/>
      <c r="E238" s="264"/>
      <c r="F238" s="264"/>
      <c r="G238" s="264"/>
      <c r="H238" s="264"/>
    </row>
    <row r="239" spans="1:8">
      <c r="B239" s="262"/>
      <c r="C239" s="263"/>
      <c r="D239" s="264"/>
      <c r="E239" s="264"/>
      <c r="F239" s="264"/>
      <c r="G239" s="264"/>
      <c r="H239" s="264"/>
    </row>
    <row r="240" spans="1:8">
      <c r="B240" s="262"/>
      <c r="C240" s="263"/>
      <c r="D240" s="264"/>
      <c r="E240" s="264"/>
      <c r="F240" s="264"/>
      <c r="G240" s="264"/>
      <c r="H240" s="264"/>
    </row>
    <row r="241" spans="2:8">
      <c r="B241" s="262"/>
      <c r="C241" s="263"/>
      <c r="D241" s="264"/>
      <c r="E241" s="264"/>
      <c r="F241" s="264"/>
      <c r="G241" s="264"/>
      <c r="H241" s="264"/>
    </row>
    <row r="242" spans="2:8">
      <c r="B242" s="262"/>
      <c r="C242" s="263"/>
      <c r="D242" s="264"/>
      <c r="E242" s="264"/>
      <c r="F242" s="264"/>
      <c r="G242" s="264"/>
      <c r="H242" s="264"/>
    </row>
    <row r="243" spans="2:8">
      <c r="B243" s="262"/>
      <c r="C243" s="263"/>
      <c r="D243" s="264"/>
      <c r="E243" s="264"/>
      <c r="F243" s="264"/>
      <c r="G243" s="264"/>
      <c r="H243" s="264"/>
    </row>
    <row r="244" spans="2:8">
      <c r="B244" s="262"/>
      <c r="C244" s="263"/>
      <c r="D244" s="264"/>
      <c r="E244" s="264"/>
      <c r="F244" s="264"/>
      <c r="G244" s="264"/>
      <c r="H244" s="264"/>
    </row>
    <row r="245" spans="2:8">
      <c r="B245" s="262"/>
      <c r="C245" s="263"/>
      <c r="D245" s="264"/>
      <c r="E245" s="264"/>
      <c r="F245" s="264"/>
      <c r="G245" s="264"/>
      <c r="H245" s="264"/>
    </row>
    <row r="246" spans="2:8">
      <c r="B246" s="262"/>
      <c r="C246" s="263"/>
      <c r="D246" s="264"/>
      <c r="E246" s="264"/>
      <c r="F246" s="264"/>
      <c r="G246" s="264"/>
      <c r="H246" s="264"/>
    </row>
    <row r="247" spans="2:8">
      <c r="B247" s="262"/>
      <c r="C247" s="263"/>
      <c r="D247" s="264"/>
      <c r="E247" s="264"/>
      <c r="F247" s="264"/>
      <c r="G247" s="264"/>
      <c r="H247" s="264"/>
    </row>
    <row r="248" spans="2:8">
      <c r="B248" s="262"/>
      <c r="C248" s="263"/>
      <c r="D248" s="264"/>
      <c r="E248" s="264"/>
      <c r="F248" s="264"/>
      <c r="G248" s="264"/>
      <c r="H248" s="264"/>
    </row>
    <row r="249" spans="2:8">
      <c r="B249" s="262"/>
      <c r="C249" s="263"/>
      <c r="D249" s="264"/>
      <c r="E249" s="264"/>
      <c r="F249" s="264"/>
      <c r="G249" s="264"/>
      <c r="H249" s="264"/>
    </row>
    <row r="250" spans="2:8">
      <c r="B250" s="262"/>
      <c r="C250" s="263"/>
      <c r="D250" s="264"/>
      <c r="E250" s="264"/>
      <c r="F250" s="264"/>
      <c r="G250" s="264"/>
      <c r="H250" s="264"/>
    </row>
  </sheetData>
  <mergeCells count="15">
    <mergeCell ref="A1:H1"/>
    <mergeCell ref="A3:H3"/>
    <mergeCell ref="A7:H7"/>
    <mergeCell ref="A8:H8"/>
    <mergeCell ref="A9:H9"/>
    <mergeCell ref="A11:C11"/>
    <mergeCell ref="A12:C12"/>
    <mergeCell ref="A44:H44"/>
    <mergeCell ref="A46:H46"/>
    <mergeCell ref="A49:H49"/>
    <mergeCell ref="A50:H50"/>
    <mergeCell ref="A51:H51"/>
    <mergeCell ref="B53:C53"/>
    <mergeCell ref="B54:C54"/>
    <mergeCell ref="A53:A54"/>
  </mergeCells>
  <printOptions horizontalCentered="1"/>
  <pageMargins left="0.39370078740157483" right="0.39370078740157483" top="0.78740157480314965" bottom="0.59055118110236227" header="0.31496062992125984" footer="0.31496062992125984"/>
  <pageSetup scale="82" firstPageNumber="9" fitToHeight="10" orientation="landscape" useFirstPageNumber="1" verticalDpi="597" r:id="rId1"/>
  <headerFooter alignWithMargins="0">
    <oddHeader>&amp;CPágina &amp;P</oddHeader>
  </headerFooter>
  <rowBreaks count="1" manualBreakCount="1">
    <brk id="43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-0.249977111117893"/>
  </sheetPr>
  <dimension ref="A1:G174"/>
  <sheetViews>
    <sheetView showGridLines="0" zoomScaleNormal="100" workbookViewId="0">
      <selection activeCell="J88" sqref="J88"/>
    </sheetView>
  </sheetViews>
  <sheetFormatPr baseColWidth="10" defaultColWidth="11.5546875" defaultRowHeight="12.3"/>
  <cols>
    <col min="1" max="1" width="3.5546875" style="1" customWidth="1"/>
    <col min="2" max="2" width="6.5546875" style="1" customWidth="1"/>
    <col min="3" max="3" width="33.21875" style="1" customWidth="1"/>
    <col min="4" max="6" width="18.44140625" style="1" customWidth="1"/>
    <col min="7" max="7" width="18.44140625" style="183" customWidth="1"/>
    <col min="8" max="16384" width="11.5546875" style="6"/>
  </cols>
  <sheetData>
    <row r="1" spans="1:7" s="181" customFormat="1" ht="15">
      <c r="A1" s="781" t="s">
        <v>647</v>
      </c>
      <c r="B1" s="781"/>
      <c r="C1" s="781"/>
      <c r="D1" s="781"/>
      <c r="E1" s="781"/>
      <c r="F1" s="781"/>
      <c r="G1" s="781"/>
    </row>
    <row r="2" spans="1:7" s="181" customFormat="1" ht="15">
      <c r="A2" s="781"/>
      <c r="B2" s="781"/>
      <c r="C2" s="781"/>
      <c r="D2" s="781"/>
      <c r="E2" s="781"/>
      <c r="F2" s="184"/>
      <c r="G2" s="185"/>
    </row>
    <row r="3" spans="1:7" s="182" customFormat="1" ht="15">
      <c r="A3" s="774" t="str">
        <f>+'IND-ESTR-CLASIF '!A69:E69</f>
        <v>MODIFICACIÓN  Nº 01-2025</v>
      </c>
      <c r="B3" s="774"/>
      <c r="C3" s="774"/>
      <c r="D3" s="774"/>
      <c r="E3" s="774"/>
      <c r="F3" s="774"/>
      <c r="G3" s="774"/>
    </row>
    <row r="4" spans="1:7">
      <c r="A4" s="186"/>
      <c r="B4" s="186"/>
      <c r="C4" s="186"/>
      <c r="D4" s="186"/>
      <c r="E4" s="186"/>
      <c r="F4" s="186"/>
      <c r="G4" s="187"/>
    </row>
    <row r="5" spans="1:7">
      <c r="A5" s="186"/>
      <c r="B5" s="186"/>
      <c r="C5" s="186"/>
      <c r="D5" s="186"/>
      <c r="E5" s="186"/>
      <c r="F5" s="186"/>
      <c r="G5" s="187"/>
    </row>
    <row r="6" spans="1:7">
      <c r="A6" s="779" t="s">
        <v>648</v>
      </c>
      <c r="B6" s="779"/>
      <c r="C6" s="779"/>
      <c r="D6" s="779"/>
      <c r="E6" s="779"/>
      <c r="F6" s="779"/>
      <c r="G6" s="779"/>
    </row>
    <row r="7" spans="1:7">
      <c r="A7" s="779" t="s">
        <v>649</v>
      </c>
      <c r="B7" s="779"/>
      <c r="C7" s="779"/>
      <c r="D7" s="779"/>
      <c r="E7" s="779"/>
      <c r="F7" s="779"/>
      <c r="G7" s="779"/>
    </row>
    <row r="8" spans="1:7">
      <c r="A8" s="779" t="s">
        <v>498</v>
      </c>
      <c r="B8" s="779"/>
      <c r="C8" s="779"/>
      <c r="D8" s="779"/>
      <c r="E8" s="779"/>
      <c r="F8" s="779"/>
      <c r="G8" s="779"/>
    </row>
    <row r="9" spans="1:7">
      <c r="A9" s="8"/>
      <c r="B9" s="8"/>
      <c r="C9" s="8"/>
      <c r="D9" s="8"/>
      <c r="E9" s="8"/>
      <c r="F9" s="8"/>
      <c r="G9" s="188"/>
    </row>
    <row r="10" spans="1:7" ht="13.2" hidden="1" customHeight="1">
      <c r="A10" s="186"/>
      <c r="B10" s="186"/>
      <c r="C10" s="186"/>
      <c r="D10" s="189">
        <f>+'EGR x PART GRAL (DISMINUCIONES)'!D13</f>
        <v>-2100000</v>
      </c>
      <c r="E10" s="189">
        <f>+'EGR x PART GRAL (DISMINUCIONES)'!E13</f>
        <v>-5934873.3300000001</v>
      </c>
      <c r="F10" s="189">
        <f>+'EGR x PART GRAL (DISMINUCIONES)'!F13</f>
        <v>0</v>
      </c>
      <c r="G10" s="190">
        <f>+'EGR x PART GRAL (DISMINUCIONES)'!H13</f>
        <v>-8034873.3300000001</v>
      </c>
    </row>
    <row r="11" spans="1:7" ht="13.8" hidden="1" customHeight="1">
      <c r="A11" s="191"/>
      <c r="B11" s="191"/>
      <c r="C11" s="192"/>
      <c r="D11" s="193">
        <f>+D10-D13</f>
        <v>0</v>
      </c>
      <c r="E11" s="193">
        <f>+E10-E13</f>
        <v>0</v>
      </c>
      <c r="F11" s="193">
        <f>+F10-F13</f>
        <v>0</v>
      </c>
      <c r="G11" s="190">
        <f>+G10-G13</f>
        <v>0</v>
      </c>
    </row>
    <row r="12" spans="1:7" ht="49.8" customHeight="1">
      <c r="A12" s="780" t="s">
        <v>509</v>
      </c>
      <c r="B12" s="780"/>
      <c r="C12" s="780"/>
      <c r="D12" s="70" t="s">
        <v>650</v>
      </c>
      <c r="E12" s="70" t="s">
        <v>501</v>
      </c>
      <c r="F12" s="70" t="s">
        <v>502</v>
      </c>
      <c r="G12" s="70" t="s">
        <v>504</v>
      </c>
    </row>
    <row r="13" spans="1:7" ht="30" customHeight="1">
      <c r="A13" s="778" t="s">
        <v>651</v>
      </c>
      <c r="B13" s="778"/>
      <c r="C13" s="778"/>
      <c r="D13" s="194">
        <f>+D15+D39+D65+D85</f>
        <v>-2100000</v>
      </c>
      <c r="E13" s="194">
        <f>+E15+E39+E65+E85</f>
        <v>-5934873.3300000001</v>
      </c>
      <c r="F13" s="194">
        <f>+F15+F39+F65+F85</f>
        <v>0</v>
      </c>
      <c r="G13" s="195">
        <f>SUM(D13:F13)</f>
        <v>-8034873.3300000001</v>
      </c>
    </row>
    <row r="14" spans="1:7">
      <c r="A14" s="196"/>
      <c r="B14" s="196"/>
      <c r="C14" s="197"/>
      <c r="D14" s="198"/>
      <c r="E14" s="198"/>
      <c r="F14" s="198"/>
      <c r="G14" s="199"/>
    </row>
    <row r="15" spans="1:7">
      <c r="A15" s="200">
        <v>1</v>
      </c>
      <c r="B15" s="200"/>
      <c r="C15" s="201" t="s">
        <v>652</v>
      </c>
      <c r="D15" s="202">
        <f>+D17+D26+D32</f>
        <v>-2100000</v>
      </c>
      <c r="E15" s="202">
        <f>+E17+E26+E32</f>
        <v>-5934873.3300000001</v>
      </c>
      <c r="F15" s="202">
        <f>+F17+F26+F32</f>
        <v>0</v>
      </c>
      <c r="G15" s="203">
        <f>SUM(D15:F15)</f>
        <v>-8034873.3300000001</v>
      </c>
    </row>
    <row r="16" spans="1:7">
      <c r="A16" s="204"/>
      <c r="B16" s="204"/>
      <c r="C16" s="205"/>
      <c r="D16" s="206"/>
      <c r="E16" s="206"/>
      <c r="F16" s="206"/>
      <c r="G16" s="207"/>
    </row>
    <row r="17" spans="1:7">
      <c r="A17" s="208"/>
      <c r="B17" s="209">
        <v>1.1000000000000001</v>
      </c>
      <c r="C17" s="210" t="s">
        <v>653</v>
      </c>
      <c r="D17" s="211">
        <f>+D19+D23</f>
        <v>-2100000</v>
      </c>
      <c r="E17" s="211">
        <f>+E19+E23</f>
        <v>-5934873.3300000001</v>
      </c>
      <c r="F17" s="211">
        <f>+F19+F23</f>
        <v>0</v>
      </c>
      <c r="G17" s="212">
        <f>SUM(D17:F17)</f>
        <v>-8034873.3300000001</v>
      </c>
    </row>
    <row r="18" spans="1:7">
      <c r="A18" s="204"/>
      <c r="B18" s="213"/>
      <c r="C18" s="201"/>
      <c r="D18" s="206"/>
      <c r="E18" s="206"/>
      <c r="F18" s="206"/>
      <c r="G18" s="207"/>
    </row>
    <row r="19" spans="1:7">
      <c r="A19" s="204"/>
      <c r="B19" s="214" t="s">
        <v>23</v>
      </c>
      <c r="C19" s="215" t="s">
        <v>25</v>
      </c>
      <c r="D19" s="216">
        <f>SUM(D20:D21)</f>
        <v>-2000000</v>
      </c>
      <c r="E19" s="216">
        <f>SUM(E20:E21)</f>
        <v>-5934873.3300000001</v>
      </c>
      <c r="F19" s="216">
        <f>SUM(F20:F21)</f>
        <v>0</v>
      </c>
      <c r="G19" s="217">
        <f>SUM(D19:F19)</f>
        <v>-7934873.3300000001</v>
      </c>
    </row>
    <row r="20" spans="1:7" ht="12.6" customHeight="1">
      <c r="A20" s="204"/>
      <c r="B20" s="218" t="s">
        <v>26</v>
      </c>
      <c r="C20" s="205" t="s">
        <v>654</v>
      </c>
      <c r="D20" s="206">
        <f>+'EGR x PART GRAL (DISMINUCIONES)'!D64+'EGR x PART GRAL (DISMINUCIONES)'!D73+'EGR x PART GRAL (DISMINUCIONES)'!D69</f>
        <v>-2000000</v>
      </c>
      <c r="E20" s="206">
        <f>+'EGR x PART GRAL (DISMINUCIONES)'!E64+'EGR x PART GRAL (DISMINUCIONES)'!E73+'EGR x PART GRAL (DISMINUCIONES)'!E69</f>
        <v>-5934873.3300000001</v>
      </c>
      <c r="F20" s="206">
        <f>+'EGR x PART GRAL (DISMINUCIONES)'!F64+'EGR x PART GRAL (DISMINUCIONES)'!F73-'CAPITALIZACIÓN DE G.CORRIENTE'!L22</f>
        <v>0</v>
      </c>
      <c r="G20" s="217">
        <f>SUM(D20:F20)</f>
        <v>-7934873.3300000001</v>
      </c>
    </row>
    <row r="21" spans="1:7" hidden="1">
      <c r="A21" s="204"/>
      <c r="B21" s="218" t="s">
        <v>49</v>
      </c>
      <c r="C21" s="205" t="s">
        <v>655</v>
      </c>
      <c r="D21" s="206">
        <f>+'EGR x PART GRAL (DISMINUCIONES)'!D79+'EGR x PART GRAL (DISMINUCIONES)'!D83</f>
        <v>0</v>
      </c>
      <c r="E21" s="206">
        <f>+'EGR x PART GRAL (DISMINUCIONES)'!E79+'EGR x PART GRAL (DISMINUCIONES)'!E83</f>
        <v>0</v>
      </c>
      <c r="F21" s="206">
        <f>+'EGR x PART GRAL (DISMINUCIONES)'!F79+'EGR x PART GRAL (DISMINUCIONES)'!F83-'CAPITALIZACIÓN DE G.CORRIENTE'!L23</f>
        <v>0</v>
      </c>
      <c r="G21" s="217">
        <f>SUM(D21:F21)</f>
        <v>0</v>
      </c>
    </row>
    <row r="22" spans="1:7">
      <c r="A22" s="204"/>
      <c r="B22" s="218"/>
      <c r="C22" s="205"/>
      <c r="D22" s="206"/>
      <c r="E22" s="206"/>
      <c r="F22" s="206"/>
      <c r="G22" s="217"/>
    </row>
    <row r="23" spans="1:7">
      <c r="A23" s="204"/>
      <c r="B23" s="214" t="s">
        <v>64</v>
      </c>
      <c r="C23" s="215" t="s">
        <v>656</v>
      </c>
      <c r="D23" s="216">
        <f>+'EGR x PART GRAL (DISMINUCIONES)'!D91+'EGR x PART GRAL (DISMINUCIONES)'!D97+'EGR x PART GRAL (DISMINUCIONES)'!D102+'EGR x PART GRAL (DISMINUCIONES)'!D110+'EGR x PART GRAL (DISMINUCIONES)'!D119+'EGR x PART GRAL (DISMINUCIONES)'!D122+'EGR x PART GRAL (DISMINUCIONES)'!D125+'EGR x PART GRAL (DISMINUCIONES)'!D129+'EGR x PART GRAL (DISMINUCIONES)'!D145+'EGR x PART GRAL (DISMINUCIONES)'!D152+'EGR x PART GRAL (DISMINUCIONES)'!D158+'EGR x PART GRAL (DISMINUCIONES)'!D166+'EGR x PART GRAL (DISMINUCIONES)'!D170+'EGR x PART GRAL (DISMINUCIONES)'!D140</f>
        <v>-100000</v>
      </c>
      <c r="E23" s="216">
        <f>+'EGR x PART GRAL (DISMINUCIONES)'!E91+'EGR x PART GRAL (DISMINUCIONES)'!E97+'EGR x PART GRAL (DISMINUCIONES)'!E102+'EGR x PART GRAL (DISMINUCIONES)'!E110+'EGR x PART GRAL (DISMINUCIONES)'!E119+'EGR x PART GRAL (DISMINUCIONES)'!E122+'EGR x PART GRAL (DISMINUCIONES)'!E125+'EGR x PART GRAL (DISMINUCIONES)'!E129+'EGR x PART GRAL (DISMINUCIONES)'!E145+'EGR x PART GRAL (DISMINUCIONES)'!E152+'EGR x PART GRAL (DISMINUCIONES)'!E158+'EGR x PART GRAL (DISMINUCIONES)'!E166+'EGR x PART GRAL (DISMINUCIONES)'!E170+'EGR x PART GRAL (DISMINUCIONES)'!E140</f>
        <v>0</v>
      </c>
      <c r="F23" s="216">
        <f>+'EGR x PART GRAL (DISMINUCIONES)'!F91+'EGR x PART GRAL (DISMINUCIONES)'!F97+'EGR x PART GRAL (DISMINUCIONES)'!F102+'EGR x PART GRAL (DISMINUCIONES)'!F110+'EGR x PART GRAL (DISMINUCIONES)'!F119+'EGR x PART GRAL (DISMINUCIONES)'!F122+'EGR x PART GRAL (DISMINUCIONES)'!F125+'EGR x PART GRAL (DISMINUCIONES)'!F129+'EGR x PART GRAL (DISMINUCIONES)'!F145+'EGR x PART GRAL (DISMINUCIONES)'!F152+'EGR x PART GRAL (DISMINUCIONES)'!F158+'EGR x PART GRAL (DISMINUCIONES)'!F166+'EGR x PART GRAL (DISMINUCIONES)'!F170+'EGR x PART GRAL (DISMINUCIONES)'!F139-'CAPITALIZACIÓN DE G.CORRIENTE'!L25</f>
        <v>0</v>
      </c>
      <c r="G23" s="217">
        <f>SUM(D23:F23)</f>
        <v>-100000</v>
      </c>
    </row>
    <row r="24" spans="1:7" ht="13.2" hidden="1" customHeight="1">
      <c r="A24" s="204"/>
      <c r="B24" s="213"/>
      <c r="C24" s="205"/>
      <c r="D24" s="206"/>
      <c r="E24" s="206"/>
      <c r="F24" s="206"/>
      <c r="G24" s="217"/>
    </row>
    <row r="25" spans="1:7" ht="13.2" hidden="1" customHeight="1">
      <c r="A25" s="204"/>
      <c r="B25" s="213"/>
      <c r="C25" s="205"/>
      <c r="D25" s="206"/>
      <c r="E25" s="206"/>
      <c r="F25" s="206"/>
      <c r="G25" s="217"/>
    </row>
    <row r="26" spans="1:7" ht="13.2" hidden="1" customHeight="1">
      <c r="A26" s="208"/>
      <c r="B26" s="209">
        <v>1.2</v>
      </c>
      <c r="C26" s="210" t="s">
        <v>657</v>
      </c>
      <c r="D26" s="211">
        <f>SUM(D28:D29)</f>
        <v>0</v>
      </c>
      <c r="E26" s="211">
        <f>SUM(E28:E29)</f>
        <v>0</v>
      </c>
      <c r="F26" s="211">
        <f>SUM(F28:F29)</f>
        <v>0</v>
      </c>
      <c r="G26" s="212">
        <f>SUM(D26:F26)</f>
        <v>0</v>
      </c>
    </row>
    <row r="27" spans="1:7" ht="13.2" hidden="1" customHeight="1">
      <c r="A27" s="204"/>
      <c r="B27" s="213"/>
      <c r="C27" s="205"/>
      <c r="D27" s="206"/>
      <c r="E27" s="206"/>
      <c r="F27" s="206"/>
      <c r="G27" s="217"/>
    </row>
    <row r="28" spans="1:7" ht="13.2" hidden="1" customHeight="1">
      <c r="A28" s="204"/>
      <c r="B28" s="214" t="s">
        <v>548</v>
      </c>
      <c r="C28" s="215" t="s">
        <v>658</v>
      </c>
      <c r="D28" s="216">
        <v>0</v>
      </c>
      <c r="E28" s="216">
        <v>0</v>
      </c>
      <c r="F28" s="216">
        <v>0</v>
      </c>
      <c r="G28" s="217">
        <f>SUM(D28:F28)</f>
        <v>0</v>
      </c>
    </row>
    <row r="29" spans="1:7" ht="13.2" hidden="1" customHeight="1">
      <c r="A29" s="204"/>
      <c r="B29" s="214" t="s">
        <v>659</v>
      </c>
      <c r="C29" s="215" t="s">
        <v>660</v>
      </c>
      <c r="D29" s="216">
        <v>0</v>
      </c>
      <c r="E29" s="216">
        <v>0</v>
      </c>
      <c r="F29" s="216">
        <v>0</v>
      </c>
      <c r="G29" s="217">
        <f>SUM(D29:F29)</f>
        <v>0</v>
      </c>
    </row>
    <row r="30" spans="1:7" ht="13.2" hidden="1" customHeight="1">
      <c r="A30" s="204"/>
      <c r="B30" s="213"/>
      <c r="C30" s="205"/>
      <c r="D30" s="206"/>
      <c r="E30" s="206"/>
      <c r="F30" s="206"/>
      <c r="G30" s="217"/>
    </row>
    <row r="31" spans="1:7" ht="13.2" hidden="1" customHeight="1">
      <c r="A31" s="204"/>
      <c r="B31" s="213"/>
      <c r="C31" s="205"/>
      <c r="D31" s="206"/>
      <c r="E31" s="206"/>
      <c r="F31" s="206"/>
      <c r="G31" s="217"/>
    </row>
    <row r="32" spans="1:7" ht="13.2" hidden="1" customHeight="1">
      <c r="A32" s="208"/>
      <c r="B32" s="209">
        <v>1.3</v>
      </c>
      <c r="C32" s="210" t="s">
        <v>185</v>
      </c>
      <c r="D32" s="211">
        <f>SUM(D34:D36)</f>
        <v>0</v>
      </c>
      <c r="E32" s="211">
        <f>SUM(E34:E36)</f>
        <v>0</v>
      </c>
      <c r="F32" s="211">
        <f>SUM(F34:F36)</f>
        <v>0</v>
      </c>
      <c r="G32" s="212">
        <f>SUM(D32:F32)</f>
        <v>0</v>
      </c>
    </row>
    <row r="33" spans="1:7" ht="13.2" hidden="1" customHeight="1">
      <c r="A33" s="204"/>
      <c r="B33" s="213"/>
      <c r="C33" s="205"/>
      <c r="D33" s="206"/>
      <c r="E33" s="206"/>
      <c r="F33" s="206"/>
      <c r="G33" s="217"/>
    </row>
    <row r="34" spans="1:7" ht="21" hidden="1">
      <c r="A34" s="204"/>
      <c r="B34" s="214" t="s">
        <v>374</v>
      </c>
      <c r="C34" s="219" t="s">
        <v>376</v>
      </c>
      <c r="D34" s="216">
        <f>+'EGR x PART GRAL (DISMINUCIONES)'!D207</f>
        <v>0</v>
      </c>
      <c r="E34" s="216">
        <f>+'EGR x PART GRAL (DISMINUCIONES)'!E207</f>
        <v>0</v>
      </c>
      <c r="F34" s="216">
        <f>+'EGR x PART GRAL (DISMINUCIONES)'!G207</f>
        <v>0</v>
      </c>
      <c r="G34" s="217">
        <f>SUM(D34:F34)</f>
        <v>0</v>
      </c>
    </row>
    <row r="35" spans="1:7" ht="21" hidden="1">
      <c r="A35" s="204"/>
      <c r="B35" s="214" t="s">
        <v>184</v>
      </c>
      <c r="C35" s="219" t="s">
        <v>661</v>
      </c>
      <c r="D35" s="216">
        <f>+'EGR x PART GRAL (DISMINUCIONES)'!D213+'EGR x PART GRAL (DISMINUCIONES)'!D210</f>
        <v>0</v>
      </c>
      <c r="E35" s="216">
        <f>+'EGR x PART GRAL (DISMINUCIONES)'!E213+'EGR x PART GRAL (DISMINUCIONES)'!E210</f>
        <v>0</v>
      </c>
      <c r="F35" s="216">
        <f>+'EGR x PART GRAL (DISMINUCIONES)'!F213+'EGR x PART GRAL (DISMINUCIONES)'!F210</f>
        <v>0</v>
      </c>
      <c r="G35" s="217">
        <f>SUM(D35:F35)</f>
        <v>0</v>
      </c>
    </row>
    <row r="36" spans="1:7" ht="21" hidden="1">
      <c r="A36" s="204"/>
      <c r="B36" s="214" t="s">
        <v>662</v>
      </c>
      <c r="C36" s="219" t="s">
        <v>663</v>
      </c>
      <c r="D36" s="216">
        <v>0</v>
      </c>
      <c r="E36" s="216">
        <v>0</v>
      </c>
      <c r="F36" s="216">
        <v>0</v>
      </c>
      <c r="G36" s="217">
        <f>SUM(D36:F36)</f>
        <v>0</v>
      </c>
    </row>
    <row r="37" spans="1:7" ht="13.2" hidden="1" customHeight="1">
      <c r="A37" s="204"/>
      <c r="B37" s="213"/>
      <c r="C37" s="205"/>
      <c r="D37" s="206"/>
      <c r="E37" s="206"/>
      <c r="F37" s="206"/>
      <c r="G37" s="217"/>
    </row>
    <row r="38" spans="1:7" ht="13.2" hidden="1" customHeight="1">
      <c r="A38" s="204"/>
      <c r="B38" s="213"/>
      <c r="C38" s="205"/>
      <c r="D38" s="206"/>
      <c r="E38" s="206"/>
      <c r="F38" s="206"/>
      <c r="G38" s="217"/>
    </row>
    <row r="39" spans="1:7" ht="13.2" hidden="1" customHeight="1">
      <c r="A39" s="200">
        <v>2</v>
      </c>
      <c r="B39" s="200"/>
      <c r="C39" s="201" t="s">
        <v>664</v>
      </c>
      <c r="D39" s="202">
        <f>+D41+D49+D58</f>
        <v>0</v>
      </c>
      <c r="E39" s="202">
        <f>+E41+E49+E58</f>
        <v>0</v>
      </c>
      <c r="F39" s="202">
        <f>+F41+F49+F58</f>
        <v>0</v>
      </c>
      <c r="G39" s="203">
        <f>SUM(D39:F39)</f>
        <v>0</v>
      </c>
    </row>
    <row r="40" spans="1:7" ht="13.2" hidden="1" customHeight="1">
      <c r="A40" s="204"/>
      <c r="B40" s="213"/>
      <c r="C40" s="205"/>
      <c r="D40" s="206"/>
      <c r="E40" s="206"/>
      <c r="F40" s="206"/>
      <c r="G40" s="217"/>
    </row>
    <row r="41" spans="1:7" ht="13.2" hidden="1" customHeight="1">
      <c r="A41" s="208"/>
      <c r="B41" s="209">
        <v>2.1</v>
      </c>
      <c r="C41" s="210" t="s">
        <v>665</v>
      </c>
      <c r="D41" s="211">
        <f>SUM(D43:D47)</f>
        <v>0</v>
      </c>
      <c r="E41" s="211">
        <f>SUM(E43:E47)</f>
        <v>0</v>
      </c>
      <c r="F41" s="211">
        <f>SUM(F43:F47)</f>
        <v>0</v>
      </c>
      <c r="G41" s="212">
        <f>SUM(D41:F41)</f>
        <v>0</v>
      </c>
    </row>
    <row r="42" spans="1:7" ht="13.2" hidden="1" customHeight="1">
      <c r="A42" s="204"/>
      <c r="B42" s="213"/>
      <c r="C42" s="205"/>
      <c r="D42" s="206"/>
      <c r="E42" s="206"/>
      <c r="F42" s="206"/>
      <c r="G42" s="217"/>
    </row>
    <row r="43" spans="1:7" hidden="1">
      <c r="A43" s="204"/>
      <c r="B43" s="214" t="s">
        <v>414</v>
      </c>
      <c r="C43" s="215" t="s">
        <v>666</v>
      </c>
      <c r="D43" s="216">
        <f>+'EGR x PART GRAL (DISMINUCIONES)'!D194</f>
        <v>0</v>
      </c>
      <c r="E43" s="216">
        <f>+'EGR x PART GRAL (DISMINUCIONES)'!E194</f>
        <v>0</v>
      </c>
      <c r="F43" s="216">
        <f>+'EGR x PART GRAL (DISMINUCIONES)'!G194+'EGR x PART GRAL (DISMINUCIONES)'!F194</f>
        <v>0</v>
      </c>
      <c r="G43" s="217">
        <f>SUM(D43:F43)</f>
        <v>0</v>
      </c>
    </row>
    <row r="44" spans="1:7" ht="13.2" hidden="1" customHeight="1">
      <c r="A44" s="204"/>
      <c r="B44" s="214" t="s">
        <v>229</v>
      </c>
      <c r="C44" s="215" t="s">
        <v>667</v>
      </c>
      <c r="D44" s="216">
        <f>+'EGR x PART GRAL (DISMINUCIONES)'!D195</f>
        <v>0</v>
      </c>
      <c r="E44" s="216">
        <f>+'EGR x PART GRAL (DISMINUCIONES)'!E195</f>
        <v>0</v>
      </c>
      <c r="F44" s="216">
        <f>+'EGR x PART GRAL (DISMINUCIONES)'!G195+'CAPITALIZACIÓN DE G.CORRIENTE'!F15+'CAPITALIZACIÓN DE G.CORRIENTE'!G15+'CAPITALIZACIÓN DE G.CORRIENTE'!H15</f>
        <v>0</v>
      </c>
      <c r="G44" s="217">
        <f>SUM(D44:F44)</f>
        <v>0</v>
      </c>
    </row>
    <row r="45" spans="1:7" ht="13.2" hidden="1" customHeight="1">
      <c r="A45" s="204"/>
      <c r="B45" s="214" t="s">
        <v>668</v>
      </c>
      <c r="C45" s="215" t="s">
        <v>669</v>
      </c>
      <c r="D45" s="216">
        <v>0</v>
      </c>
      <c r="E45" s="216">
        <v>0</v>
      </c>
      <c r="F45" s="216">
        <v>0</v>
      </c>
      <c r="G45" s="217">
        <f>SUM(D45:F45)</f>
        <v>0</v>
      </c>
    </row>
    <row r="46" spans="1:7" ht="13.2" hidden="1" customHeight="1">
      <c r="A46" s="204"/>
      <c r="B46" s="214" t="s">
        <v>173</v>
      </c>
      <c r="C46" s="215" t="s">
        <v>629</v>
      </c>
      <c r="D46" s="216">
        <f>+'EGR x PART GRAL (DISMINUCIONES)'!D196</f>
        <v>0</v>
      </c>
      <c r="E46" s="216">
        <f>+'EGR x PART GRAL (DISMINUCIONES)'!E196</f>
        <v>0</v>
      </c>
      <c r="F46" s="216">
        <f>+'EGR x PART GRAL (DISMINUCIONES)'!G196+'CAPITALIZACIÓN DE G.CORRIENTE'!I15+'CAPITALIZACIÓN DE G.CORRIENTE'!J15</f>
        <v>0</v>
      </c>
      <c r="G46" s="217">
        <f>SUM(D46:F46)</f>
        <v>0</v>
      </c>
    </row>
    <row r="47" spans="1:7" ht="13.2" hidden="1" customHeight="1">
      <c r="A47" s="204"/>
      <c r="B47" s="214" t="s">
        <v>181</v>
      </c>
      <c r="C47" s="215" t="s">
        <v>670</v>
      </c>
      <c r="D47" s="216">
        <f>+'EGR x PART GRAL (DISMINUCIONES)'!D197</f>
        <v>0</v>
      </c>
      <c r="E47" s="216">
        <f>+'EGR x PART GRAL (DISMINUCIONES)'!E197</f>
        <v>0</v>
      </c>
      <c r="F47" s="216">
        <f>+'EGR x PART GRAL (DISMINUCIONES)'!G197+'EGR x PART GRAL (DISMINUCIONES)'!F197+'CAPITALIZACIÓN DE G.CORRIENTE'!K15</f>
        <v>0</v>
      </c>
      <c r="G47" s="217">
        <f>SUM(D47:F47)</f>
        <v>0</v>
      </c>
    </row>
    <row r="48" spans="1:7" hidden="1">
      <c r="A48" s="204"/>
      <c r="B48" s="213"/>
      <c r="C48" s="205"/>
      <c r="D48" s="206"/>
      <c r="E48" s="206"/>
      <c r="F48" s="206"/>
      <c r="G48" s="217"/>
    </row>
    <row r="49" spans="1:7" ht="13.2" hidden="1" customHeight="1">
      <c r="A49" s="208"/>
      <c r="B49" s="209">
        <v>2.2000000000000002</v>
      </c>
      <c r="C49" s="210" t="s">
        <v>671</v>
      </c>
      <c r="D49" s="211">
        <f>SUM(D51:D55)</f>
        <v>0</v>
      </c>
      <c r="E49" s="211">
        <f>SUM(E51:E55)</f>
        <v>0</v>
      </c>
      <c r="F49" s="211">
        <f>SUM(F51:F55)</f>
        <v>0</v>
      </c>
      <c r="G49" s="212">
        <f>SUM(D49:F49)</f>
        <v>0</v>
      </c>
    </row>
    <row r="50" spans="1:7" ht="13.2" hidden="1" customHeight="1">
      <c r="A50" s="204"/>
      <c r="B50" s="213"/>
      <c r="C50" s="205"/>
      <c r="D50" s="206"/>
      <c r="E50" s="206"/>
      <c r="F50" s="206"/>
      <c r="G50" s="217"/>
    </row>
    <row r="51" spans="1:7" ht="13.2" hidden="1" customHeight="1">
      <c r="A51" s="204"/>
      <c r="B51" s="214" t="s">
        <v>158</v>
      </c>
      <c r="C51" s="215" t="s">
        <v>672</v>
      </c>
      <c r="D51" s="216">
        <f>+'EGR x PART GRAL (DISMINUCIONES)'!D183</f>
        <v>0</v>
      </c>
      <c r="E51" s="216">
        <f>+'EGR x PART GRAL (DISMINUCIONES)'!E183</f>
        <v>0</v>
      </c>
      <c r="F51" s="216">
        <f>+'EGR x PART GRAL (DISMINUCIONES)'!G183+'EGR x PART GRAL (DISMINUCIONES)'!F183</f>
        <v>0</v>
      </c>
      <c r="G51" s="217">
        <f>SUM(D51:F51)</f>
        <v>0</v>
      </c>
    </row>
    <row r="52" spans="1:7" ht="13.2" hidden="1" customHeight="1">
      <c r="A52" s="204"/>
      <c r="B52" s="214" t="s">
        <v>673</v>
      </c>
      <c r="C52" s="215" t="s">
        <v>674</v>
      </c>
      <c r="D52" s="216">
        <v>0</v>
      </c>
      <c r="E52" s="216">
        <v>0</v>
      </c>
      <c r="F52" s="216">
        <v>0</v>
      </c>
      <c r="G52" s="217">
        <f>SUM(D52:F52)</f>
        <v>0</v>
      </c>
    </row>
    <row r="53" spans="1:7" ht="13.2" hidden="1" customHeight="1">
      <c r="A53" s="204"/>
      <c r="B53" s="214" t="s">
        <v>675</v>
      </c>
      <c r="C53" s="215" t="s">
        <v>676</v>
      </c>
      <c r="D53" s="216">
        <v>0</v>
      </c>
      <c r="E53" s="216">
        <v>0</v>
      </c>
      <c r="F53" s="216">
        <v>0</v>
      </c>
      <c r="G53" s="217">
        <f>SUM(D53:F53)</f>
        <v>0</v>
      </c>
    </row>
    <row r="54" spans="1:7" ht="13.2" hidden="1" customHeight="1">
      <c r="A54" s="204"/>
      <c r="B54" s="214" t="s">
        <v>178</v>
      </c>
      <c r="C54" s="215" t="s">
        <v>677</v>
      </c>
      <c r="D54" s="216">
        <f>+'EGR x PART GRAL (DISMINUCIONES)'!D201</f>
        <v>0</v>
      </c>
      <c r="E54" s="216">
        <f>+'EGR x PART GRAL (DISMINUCIONES)'!E201</f>
        <v>0</v>
      </c>
      <c r="F54" s="216">
        <f>+'EGR x PART GRAL (DISMINUCIONES)'!G201</f>
        <v>0</v>
      </c>
      <c r="G54" s="217">
        <f>SUM(D54:F54)</f>
        <v>0</v>
      </c>
    </row>
    <row r="55" spans="1:7" ht="13.2" hidden="1" customHeight="1">
      <c r="A55" s="204"/>
      <c r="B55" s="214" t="s">
        <v>295</v>
      </c>
      <c r="C55" s="215" t="s">
        <v>678</v>
      </c>
      <c r="D55" s="216">
        <f>+'EGR x PART GRAL (DISMINUCIONES)'!D200</f>
        <v>0</v>
      </c>
      <c r="E55" s="216">
        <f>+'EGR x PART GRAL (DISMINUCIONES)'!E200</f>
        <v>0</v>
      </c>
      <c r="F55" s="216">
        <f>+'EGR x PART GRAL (DISMINUCIONES)'!G200</f>
        <v>0</v>
      </c>
      <c r="G55" s="217">
        <f>SUM(D55:F55)</f>
        <v>0</v>
      </c>
    </row>
    <row r="56" spans="1:7" ht="13.2" hidden="1" customHeight="1">
      <c r="A56" s="204"/>
      <c r="B56" s="214"/>
      <c r="C56" s="215"/>
      <c r="D56" s="216"/>
      <c r="E56" s="216"/>
      <c r="F56" s="216"/>
      <c r="G56" s="217"/>
    </row>
    <row r="57" spans="1:7" ht="13.2" hidden="1" customHeight="1">
      <c r="A57" s="204"/>
      <c r="B57" s="214"/>
      <c r="C57" s="215"/>
      <c r="D57" s="206"/>
      <c r="E57" s="206"/>
      <c r="F57" s="206"/>
      <c r="G57" s="217"/>
    </row>
    <row r="58" spans="1:7" ht="13.2" hidden="1" customHeight="1">
      <c r="A58" s="208"/>
      <c r="B58" s="209">
        <v>2.2999999999999998</v>
      </c>
      <c r="C58" s="210" t="s">
        <v>524</v>
      </c>
      <c r="D58" s="211">
        <f>SUM(D60:D62)</f>
        <v>0</v>
      </c>
      <c r="E58" s="211">
        <f>SUM(E60:E62)</f>
        <v>0</v>
      </c>
      <c r="F58" s="211">
        <f>SUM(F60:F62)</f>
        <v>0</v>
      </c>
      <c r="G58" s="212">
        <f>SUM(D58:F58)</f>
        <v>0</v>
      </c>
    </row>
    <row r="59" spans="1:7" ht="13.2" hidden="1" customHeight="1">
      <c r="A59" s="204"/>
      <c r="B59" s="214"/>
      <c r="C59" s="215"/>
      <c r="D59" s="206"/>
      <c r="E59" s="206"/>
      <c r="F59" s="206"/>
      <c r="G59" s="217"/>
    </row>
    <row r="60" spans="1:7" ht="21" hidden="1">
      <c r="A60" s="204"/>
      <c r="B60" s="214" t="s">
        <v>679</v>
      </c>
      <c r="C60" s="219" t="s">
        <v>680</v>
      </c>
      <c r="D60" s="216">
        <v>0</v>
      </c>
      <c r="E60" s="216">
        <v>0</v>
      </c>
      <c r="F60" s="216">
        <v>0</v>
      </c>
      <c r="G60" s="217">
        <f>SUM(D60:F60)</f>
        <v>0</v>
      </c>
    </row>
    <row r="61" spans="1:7" ht="21" hidden="1">
      <c r="A61" s="204"/>
      <c r="B61" s="214" t="s">
        <v>525</v>
      </c>
      <c r="C61" s="219" t="s">
        <v>681</v>
      </c>
      <c r="D61" s="216">
        <v>0</v>
      </c>
      <c r="E61" s="216">
        <v>0</v>
      </c>
      <c r="F61" s="216">
        <v>0</v>
      </c>
      <c r="G61" s="217">
        <f>SUM(D61:F61)</f>
        <v>0</v>
      </c>
    </row>
    <row r="62" spans="1:7" ht="21" hidden="1">
      <c r="A62" s="204"/>
      <c r="B62" s="214" t="s">
        <v>682</v>
      </c>
      <c r="C62" s="219" t="s">
        <v>683</v>
      </c>
      <c r="D62" s="216">
        <v>0</v>
      </c>
      <c r="E62" s="216">
        <v>0</v>
      </c>
      <c r="F62" s="216">
        <v>0</v>
      </c>
      <c r="G62" s="217">
        <f>SUM(D62:F62)</f>
        <v>0</v>
      </c>
    </row>
    <row r="63" spans="1:7" ht="13.2" hidden="1" customHeight="1">
      <c r="A63" s="204"/>
      <c r="B63" s="214"/>
      <c r="C63" s="215"/>
      <c r="D63" s="206"/>
      <c r="E63" s="206"/>
      <c r="F63" s="206"/>
      <c r="G63" s="217"/>
    </row>
    <row r="64" spans="1:7" ht="13.2" hidden="1" customHeight="1">
      <c r="A64" s="204"/>
      <c r="B64" s="214"/>
      <c r="C64" s="215"/>
      <c r="D64" s="206"/>
      <c r="E64" s="206"/>
      <c r="F64" s="206"/>
      <c r="G64" s="217"/>
    </row>
    <row r="65" spans="1:7" ht="13.2" hidden="1" customHeight="1">
      <c r="A65" s="200">
        <v>3</v>
      </c>
      <c r="B65" s="200"/>
      <c r="C65" s="201" t="s">
        <v>684</v>
      </c>
      <c r="D65" s="202">
        <f>+D67+D70+D73+D79</f>
        <v>0</v>
      </c>
      <c r="E65" s="202">
        <f>+E67+E70+E73+E79</f>
        <v>0</v>
      </c>
      <c r="F65" s="202">
        <f>+F67+F70+F73+F79</f>
        <v>0</v>
      </c>
      <c r="G65" s="203">
        <f>SUM(D65:F65)</f>
        <v>0</v>
      </c>
    </row>
    <row r="66" spans="1:7" ht="13.2" hidden="1" customHeight="1">
      <c r="A66" s="204"/>
      <c r="B66" s="214"/>
      <c r="C66" s="215"/>
      <c r="D66" s="206"/>
      <c r="E66" s="206"/>
      <c r="F66" s="206"/>
      <c r="G66" s="217"/>
    </row>
    <row r="67" spans="1:7" ht="13.2" hidden="1" customHeight="1">
      <c r="A67" s="208"/>
      <c r="B67" s="209">
        <v>3.1</v>
      </c>
      <c r="C67" s="210" t="s">
        <v>685</v>
      </c>
      <c r="D67" s="211">
        <v>0</v>
      </c>
      <c r="E67" s="211">
        <v>0</v>
      </c>
      <c r="F67" s="211">
        <v>0</v>
      </c>
      <c r="G67" s="212">
        <f>SUM(D67:F67)</f>
        <v>0</v>
      </c>
    </row>
    <row r="68" spans="1:7" ht="13.2" hidden="1" customHeight="1">
      <c r="A68" s="208"/>
      <c r="B68" s="209"/>
      <c r="C68" s="210"/>
      <c r="D68" s="211"/>
      <c r="E68" s="211"/>
      <c r="F68" s="211"/>
      <c r="G68" s="212"/>
    </row>
    <row r="69" spans="1:7" ht="13.2" hidden="1" customHeight="1">
      <c r="A69" s="208"/>
      <c r="B69" s="209"/>
      <c r="C69" s="210"/>
      <c r="D69" s="211"/>
      <c r="E69" s="211"/>
      <c r="F69" s="211"/>
      <c r="G69" s="212"/>
    </row>
    <row r="70" spans="1:7" ht="13.2" hidden="1" customHeight="1">
      <c r="A70" s="208"/>
      <c r="B70" s="209">
        <v>3.2</v>
      </c>
      <c r="C70" s="210" t="s">
        <v>686</v>
      </c>
      <c r="D70" s="211">
        <v>0</v>
      </c>
      <c r="E70" s="211">
        <v>0</v>
      </c>
      <c r="F70" s="211">
        <v>0</v>
      </c>
      <c r="G70" s="212">
        <f>SUM(D70:F70)</f>
        <v>0</v>
      </c>
    </row>
    <row r="71" spans="1:7" ht="13.2" hidden="1" customHeight="1">
      <c r="A71" s="208"/>
      <c r="B71" s="209"/>
      <c r="C71" s="210"/>
      <c r="D71" s="211"/>
      <c r="E71" s="211"/>
      <c r="F71" s="211"/>
      <c r="G71" s="212"/>
    </row>
    <row r="72" spans="1:7" ht="13.2" hidden="1" customHeight="1">
      <c r="A72" s="208"/>
      <c r="B72" s="209"/>
      <c r="C72" s="210"/>
      <c r="D72" s="211"/>
      <c r="E72" s="211"/>
      <c r="F72" s="211"/>
      <c r="G72" s="212"/>
    </row>
    <row r="73" spans="1:7" ht="13.2" hidden="1" customHeight="1">
      <c r="A73" s="208"/>
      <c r="B73" s="209">
        <v>3.3</v>
      </c>
      <c r="C73" s="210" t="s">
        <v>687</v>
      </c>
      <c r="D73" s="211">
        <f>SUM(D75:D76)</f>
        <v>0</v>
      </c>
      <c r="E73" s="211">
        <f>SUM(E75:E76)</f>
        <v>0</v>
      </c>
      <c r="F73" s="211">
        <f>SUM(F75:F76)</f>
        <v>0</v>
      </c>
      <c r="G73" s="212">
        <f>SUM(D73:F73)</f>
        <v>0</v>
      </c>
    </row>
    <row r="74" spans="1:7" ht="13.2" hidden="1" customHeight="1">
      <c r="A74" s="204"/>
      <c r="B74" s="209"/>
      <c r="C74" s="215"/>
      <c r="D74" s="206"/>
      <c r="E74" s="206"/>
      <c r="F74" s="206"/>
      <c r="G74" s="217"/>
    </row>
    <row r="75" spans="1:7" ht="13.2" hidden="1" customHeight="1">
      <c r="A75" s="204"/>
      <c r="B75" s="214" t="s">
        <v>688</v>
      </c>
      <c r="C75" s="215" t="s">
        <v>689</v>
      </c>
      <c r="D75" s="216">
        <v>0</v>
      </c>
      <c r="E75" s="216">
        <v>0</v>
      </c>
      <c r="F75" s="216">
        <v>0</v>
      </c>
      <c r="G75" s="217">
        <f>SUM(D75:F75)</f>
        <v>0</v>
      </c>
    </row>
    <row r="76" spans="1:7" ht="13.2" hidden="1" customHeight="1">
      <c r="A76" s="204"/>
      <c r="B76" s="214" t="s">
        <v>688</v>
      </c>
      <c r="C76" s="215" t="s">
        <v>690</v>
      </c>
      <c r="D76" s="216">
        <v>0</v>
      </c>
      <c r="E76" s="216">
        <v>0</v>
      </c>
      <c r="F76" s="216">
        <v>0</v>
      </c>
      <c r="G76" s="217">
        <f>SUM(D76:F76)</f>
        <v>0</v>
      </c>
    </row>
    <row r="77" spans="1:7" ht="13.2" hidden="1" customHeight="1">
      <c r="A77" s="204"/>
      <c r="B77" s="214"/>
      <c r="C77" s="215"/>
      <c r="D77" s="216"/>
      <c r="E77" s="216"/>
      <c r="F77" s="216"/>
      <c r="G77" s="217"/>
    </row>
    <row r="78" spans="1:7" ht="13.2" hidden="1" customHeight="1">
      <c r="A78" s="204"/>
      <c r="B78" s="214"/>
      <c r="C78" s="215"/>
      <c r="D78" s="206"/>
      <c r="E78" s="206"/>
      <c r="F78" s="206"/>
      <c r="G78" s="217"/>
    </row>
    <row r="79" spans="1:7" ht="13.2" hidden="1" customHeight="1">
      <c r="A79" s="208"/>
      <c r="B79" s="209">
        <v>3.4</v>
      </c>
      <c r="C79" s="210" t="s">
        <v>691</v>
      </c>
      <c r="D79" s="211">
        <v>0</v>
      </c>
      <c r="E79" s="211">
        <v>0</v>
      </c>
      <c r="F79" s="211">
        <v>0</v>
      </c>
      <c r="G79" s="212">
        <f>SUM(D79:F79)</f>
        <v>0</v>
      </c>
    </row>
    <row r="80" spans="1:7" ht="13.2" hidden="1" customHeight="1">
      <c r="A80" s="208"/>
      <c r="B80" s="209"/>
      <c r="C80" s="210"/>
      <c r="D80" s="211"/>
      <c r="E80" s="211"/>
      <c r="F80" s="211"/>
      <c r="G80" s="212"/>
    </row>
    <row r="81" spans="1:7" ht="13.2" hidden="1" customHeight="1">
      <c r="A81" s="204"/>
      <c r="B81" s="214"/>
      <c r="C81" s="215"/>
      <c r="D81" s="206"/>
      <c r="E81" s="206"/>
      <c r="F81" s="206"/>
      <c r="G81" s="217"/>
    </row>
    <row r="82" spans="1:7" ht="13.2" hidden="1" customHeight="1">
      <c r="A82" s="208"/>
      <c r="B82" s="209">
        <v>3.4</v>
      </c>
      <c r="C82" s="210" t="s">
        <v>691</v>
      </c>
      <c r="D82" s="211">
        <v>0</v>
      </c>
      <c r="E82" s="211">
        <v>0</v>
      </c>
      <c r="F82" s="211">
        <v>0</v>
      </c>
      <c r="G82" s="212">
        <f>SUM(D82:F82)</f>
        <v>0</v>
      </c>
    </row>
    <row r="83" spans="1:7" ht="13.2" hidden="1" customHeight="1">
      <c r="A83" s="204"/>
      <c r="B83" s="214"/>
      <c r="C83" s="215"/>
      <c r="D83" s="206"/>
      <c r="E83" s="206"/>
      <c r="F83" s="206"/>
      <c r="G83" s="217"/>
    </row>
    <row r="84" spans="1:7" ht="13.2" hidden="1" customHeight="1">
      <c r="A84" s="204"/>
      <c r="B84" s="213"/>
      <c r="C84" s="205"/>
      <c r="D84" s="206"/>
      <c r="E84" s="206"/>
      <c r="F84" s="206"/>
      <c r="G84" s="217"/>
    </row>
    <row r="85" spans="1:7" ht="13.2" hidden="1" customHeight="1">
      <c r="A85" s="200">
        <v>4</v>
      </c>
      <c r="B85" s="200"/>
      <c r="C85" s="201" t="s">
        <v>692</v>
      </c>
      <c r="D85" s="202">
        <f>+'EGR x PART GRAL (DISMINUCIONES)'!D218</f>
        <v>0</v>
      </c>
      <c r="E85" s="202">
        <f>+'EGR x PART GRAL (DISMINUCIONES)'!E218</f>
        <v>0</v>
      </c>
      <c r="F85" s="202">
        <f>+'EGR x PART GRAL (DISMINUCIONES)'!F218</f>
        <v>0</v>
      </c>
      <c r="G85" s="203">
        <f>SUM(D85:F85)</f>
        <v>0</v>
      </c>
    </row>
    <row r="86" spans="1:7">
      <c r="A86" s="204"/>
      <c r="B86" s="213"/>
      <c r="C86" s="205"/>
      <c r="D86" s="220"/>
      <c r="E86" s="220"/>
      <c r="F86" s="220"/>
      <c r="G86" s="217"/>
    </row>
    <row r="87" spans="1:7">
      <c r="A87" s="221"/>
      <c r="B87" s="221"/>
      <c r="C87" s="222"/>
      <c r="D87" s="223"/>
      <c r="E87" s="223"/>
      <c r="F87" s="223"/>
      <c r="G87" s="224"/>
    </row>
    <row r="88" spans="1:7">
      <c r="A88" s="191"/>
      <c r="B88" s="191"/>
      <c r="C88" s="192"/>
      <c r="D88" s="719"/>
      <c r="E88" s="719"/>
      <c r="F88" s="719"/>
      <c r="G88" s="720"/>
    </row>
    <row r="89" spans="1:7">
      <c r="A89" s="191"/>
      <c r="B89" s="191"/>
      <c r="C89" s="192"/>
      <c r="D89" s="719"/>
      <c r="E89" s="719"/>
      <c r="F89" s="719"/>
      <c r="G89" s="720"/>
    </row>
    <row r="90" spans="1:7">
      <c r="A90" s="191"/>
      <c r="B90" s="191"/>
      <c r="C90" s="192"/>
      <c r="D90" s="719"/>
      <c r="E90" s="719"/>
      <c r="F90" s="719"/>
      <c r="G90" s="720"/>
    </row>
    <row r="91" spans="1:7" ht="13.2" customHeight="1"/>
    <row r="92" spans="1:7" ht="13.2" customHeight="1"/>
    <row r="93" spans="1:7" ht="21" customHeight="1">
      <c r="A93" s="781" t="s">
        <v>647</v>
      </c>
      <c r="B93" s="781"/>
      <c r="C93" s="781"/>
      <c r="D93" s="781"/>
      <c r="E93" s="781"/>
      <c r="F93" s="781"/>
      <c r="G93" s="781"/>
    </row>
    <row r="94" spans="1:7" ht="13.2" customHeight="1">
      <c r="A94" s="781"/>
      <c r="B94" s="781"/>
      <c r="C94" s="781"/>
      <c r="D94" s="781"/>
      <c r="E94" s="781"/>
      <c r="F94" s="184"/>
      <c r="G94" s="185"/>
    </row>
    <row r="95" spans="1:7" ht="13.2" customHeight="1">
      <c r="A95" s="774" t="str">
        <f>+A3</f>
        <v>MODIFICACIÓN  Nº 01-2025</v>
      </c>
      <c r="B95" s="774"/>
      <c r="C95" s="774"/>
      <c r="D95" s="774"/>
      <c r="E95" s="774"/>
      <c r="F95" s="774"/>
      <c r="G95" s="774"/>
    </row>
    <row r="96" spans="1:7" ht="13.2" customHeight="1">
      <c r="A96" s="186"/>
      <c r="B96" s="186"/>
      <c r="C96" s="186"/>
      <c r="D96" s="186"/>
      <c r="E96" s="186"/>
      <c r="F96" s="186"/>
      <c r="G96" s="187"/>
    </row>
    <row r="97" spans="1:7" ht="13.2" customHeight="1">
      <c r="A97" s="186"/>
      <c r="B97" s="186"/>
      <c r="C97" s="186"/>
      <c r="D97" s="186"/>
      <c r="E97" s="186"/>
      <c r="F97" s="186"/>
      <c r="G97" s="187"/>
    </row>
    <row r="98" spans="1:7">
      <c r="A98" s="779" t="s">
        <v>648</v>
      </c>
      <c r="B98" s="779"/>
      <c r="C98" s="779"/>
      <c r="D98" s="779"/>
      <c r="E98" s="779"/>
      <c r="F98" s="779"/>
      <c r="G98" s="779"/>
    </row>
    <row r="99" spans="1:7">
      <c r="A99" s="779" t="s">
        <v>649</v>
      </c>
      <c r="B99" s="779"/>
      <c r="C99" s="779"/>
      <c r="D99" s="779"/>
      <c r="E99" s="779"/>
      <c r="F99" s="779"/>
      <c r="G99" s="779"/>
    </row>
    <row r="100" spans="1:7">
      <c r="A100" s="779" t="s">
        <v>639</v>
      </c>
      <c r="B100" s="779"/>
      <c r="C100" s="779"/>
      <c r="D100" s="779"/>
      <c r="E100" s="779"/>
      <c r="F100" s="779"/>
      <c r="G100" s="779"/>
    </row>
    <row r="101" spans="1:7">
      <c r="A101" s="8"/>
      <c r="B101" s="8"/>
      <c r="C101" s="8"/>
      <c r="D101" s="8"/>
      <c r="E101" s="8"/>
      <c r="F101" s="8"/>
      <c r="G101" s="188"/>
    </row>
    <row r="102" spans="1:7" hidden="1">
      <c r="A102" s="186"/>
      <c r="B102" s="186"/>
      <c r="C102" s="186"/>
      <c r="D102" s="225">
        <f>+'EGR x PART GRAL (AUMENTOS)'!D54</f>
        <v>1442250</v>
      </c>
      <c r="E102" s="225">
        <f>+'EGR x PART GRAL (AUMENTOS)'!E54</f>
        <v>4992130</v>
      </c>
      <c r="F102" s="225">
        <f>+'EGR x PART GRAL (AUMENTOS)'!F54</f>
        <v>1600493.3333333335</v>
      </c>
      <c r="G102" s="226">
        <f>+'EGR x PART GRAL (AUMENTOS)'!H54</f>
        <v>8034873.333333334</v>
      </c>
    </row>
    <row r="103" spans="1:7" hidden="1">
      <c r="A103" s="191"/>
      <c r="B103" s="191"/>
      <c r="C103" s="192"/>
      <c r="D103" s="193">
        <f>+D102-D105</f>
        <v>0</v>
      </c>
      <c r="E103" s="193">
        <f>+E102-E105</f>
        <v>0</v>
      </c>
      <c r="F103" s="193">
        <f>+F102-F105</f>
        <v>0</v>
      </c>
      <c r="G103" s="190">
        <f>+G102-G105</f>
        <v>0</v>
      </c>
    </row>
    <row r="104" spans="1:7" ht="49.8" customHeight="1">
      <c r="A104" s="780" t="s">
        <v>509</v>
      </c>
      <c r="B104" s="780"/>
      <c r="C104" s="780"/>
      <c r="D104" s="70" t="s">
        <v>650</v>
      </c>
      <c r="E104" s="70" t="s">
        <v>501</v>
      </c>
      <c r="F104" s="70" t="s">
        <v>502</v>
      </c>
      <c r="G104" s="70" t="s">
        <v>504</v>
      </c>
    </row>
    <row r="105" spans="1:7" ht="30" customHeight="1">
      <c r="A105" s="778" t="s">
        <v>651</v>
      </c>
      <c r="B105" s="778"/>
      <c r="C105" s="778"/>
      <c r="D105" s="194">
        <f>+D107+D131+D156+D172</f>
        <v>1442250</v>
      </c>
      <c r="E105" s="194">
        <f>+E107+E131+E156+E172</f>
        <v>4992130</v>
      </c>
      <c r="F105" s="194">
        <f>+F107+F131+F156+F172</f>
        <v>1600493.3333333335</v>
      </c>
      <c r="G105" s="195">
        <f>SUM(D105:F105)</f>
        <v>8034873.333333334</v>
      </c>
    </row>
    <row r="106" spans="1:7">
      <c r="A106" s="227"/>
      <c r="B106" s="196"/>
      <c r="C106" s="228"/>
      <c r="D106" s="198"/>
      <c r="E106" s="198"/>
      <c r="F106" s="198"/>
      <c r="G106" s="229"/>
    </row>
    <row r="107" spans="1:7">
      <c r="A107" s="200">
        <v>1</v>
      </c>
      <c r="B107" s="200"/>
      <c r="C107" s="78" t="s">
        <v>652</v>
      </c>
      <c r="D107" s="202">
        <f>+D109+D118+D124</f>
        <v>1442250</v>
      </c>
      <c r="E107" s="202">
        <f>+E109+E118+E124</f>
        <v>4992130</v>
      </c>
      <c r="F107" s="202">
        <f>+F109+F118+F124</f>
        <v>128455.00333333336</v>
      </c>
      <c r="G107" s="203">
        <f>SUM(D107:F107)</f>
        <v>6562835.0033333329</v>
      </c>
    </row>
    <row r="108" spans="1:7">
      <c r="A108" s="230"/>
      <c r="B108" s="204"/>
      <c r="C108" s="192"/>
      <c r="D108" s="206"/>
      <c r="E108" s="206"/>
      <c r="F108" s="206"/>
      <c r="G108" s="207"/>
    </row>
    <row r="109" spans="1:7">
      <c r="A109" s="231"/>
      <c r="B109" s="209">
        <v>1.1000000000000001</v>
      </c>
      <c r="C109" s="84" t="s">
        <v>653</v>
      </c>
      <c r="D109" s="211">
        <f>+D111+D115</f>
        <v>1442250</v>
      </c>
      <c r="E109" s="211">
        <f>+E111+E115</f>
        <v>4992130</v>
      </c>
      <c r="F109" s="211">
        <f>+F111+F115</f>
        <v>128455.00333333336</v>
      </c>
      <c r="G109" s="212">
        <f>SUM(D109:F109)</f>
        <v>6562835.0033333329</v>
      </c>
    </row>
    <row r="110" spans="1:7">
      <c r="A110" s="230"/>
      <c r="B110" s="213"/>
      <c r="C110" s="78"/>
      <c r="D110" s="206"/>
      <c r="E110" s="206"/>
      <c r="F110" s="206"/>
      <c r="G110" s="207"/>
    </row>
    <row r="111" spans="1:7">
      <c r="A111" s="230"/>
      <c r="B111" s="214" t="s">
        <v>23</v>
      </c>
      <c r="C111" s="232" t="s">
        <v>25</v>
      </c>
      <c r="D111" s="216">
        <f>SUM(D112:D113)</f>
        <v>1342250</v>
      </c>
      <c r="E111" s="216">
        <f>SUM(E112:E113)</f>
        <v>4992130</v>
      </c>
      <c r="F111" s="216">
        <f>SUM(F112:F113)</f>
        <v>128455.00333333336</v>
      </c>
      <c r="G111" s="217">
        <f>SUM(D111:F111)</f>
        <v>6462835.0033333329</v>
      </c>
    </row>
    <row r="112" spans="1:7">
      <c r="A112" s="230"/>
      <c r="B112" s="218" t="s">
        <v>26</v>
      </c>
      <c r="C112" s="192" t="s">
        <v>654</v>
      </c>
      <c r="D112" s="206">
        <f>+'EGR x PART GRAL (AUMENTOS)'!D58+'EGR x PART GRAL (AUMENTOS)'!D63+'EGR x PART GRAL (AUMENTOS)'!D66</f>
        <v>1137500</v>
      </c>
      <c r="E112" s="206">
        <f>+'EGR x PART GRAL (AUMENTOS)'!E58+'EGR x PART GRAL (AUMENTOS)'!E63+'EGR x PART GRAL (AUMENTOS)'!E66</f>
        <v>4225000</v>
      </c>
      <c r="F112" s="206">
        <f>+'EGR x PART GRAL (AUMENTOS)'!F58+'EGR x PART GRAL (AUMENTOS)'!F63+'EGR x PART GRAL (AUMENTOS)'!F66-'CAPITALIZACIÓN DE G.CORRIENTE'!L59</f>
        <v>108333.33666666667</v>
      </c>
      <c r="G112" s="217">
        <f>SUM(D112:F112)</f>
        <v>5470833.3366666669</v>
      </c>
    </row>
    <row r="113" spans="1:7">
      <c r="A113" s="230"/>
      <c r="B113" s="218" t="s">
        <v>49</v>
      </c>
      <c r="C113" s="192" t="s">
        <v>655</v>
      </c>
      <c r="D113" s="206">
        <f>+'EGR x PART GRAL (AUMENTOS)'!D73+'EGR x PART GRAL (AUMENTOS)'!D77</f>
        <v>204750</v>
      </c>
      <c r="E113" s="206">
        <f>+'EGR x PART GRAL (AUMENTOS)'!E73+'EGR x PART GRAL (AUMENTOS)'!E77</f>
        <v>767130</v>
      </c>
      <c r="F113" s="206">
        <f>+'EGR x PART GRAL (AUMENTOS)'!F73+'EGR x PART GRAL (AUMENTOS)'!F77-'CAPITALIZACIÓN DE G.CORRIENTE'!L60</f>
        <v>20121.666666666686</v>
      </c>
      <c r="G113" s="217">
        <f>SUM(D113:F113)</f>
        <v>992001.66666666674</v>
      </c>
    </row>
    <row r="114" spans="1:7">
      <c r="A114" s="230"/>
      <c r="B114" s="218"/>
      <c r="C114" s="192"/>
      <c r="D114" s="206"/>
      <c r="E114" s="206"/>
      <c r="F114" s="206"/>
      <c r="G114" s="217"/>
    </row>
    <row r="115" spans="1:7">
      <c r="A115" s="230"/>
      <c r="B115" s="214" t="s">
        <v>64</v>
      </c>
      <c r="C115" s="232" t="s">
        <v>656</v>
      </c>
      <c r="D115" s="216">
        <f>+'EGR x PART GRAL (AUMENTOS)'!D85+'EGR x PART GRAL (AUMENTOS)'!D89+'EGR x PART GRAL (AUMENTOS)'!D94+'EGR x PART GRAL (AUMENTOS)'!D102+'EGR x PART GRAL (AUMENTOS)'!D111+'EGR x PART GRAL (AUMENTOS)'!D115+'EGR x PART GRAL (AUMENTOS)'!D118+'EGR x PART GRAL (AUMENTOS)'!D122+'EGR x PART GRAL (AUMENTOS)'!D136+'EGR x PART GRAL (AUMENTOS)'!D143+'EGR x PART GRAL (AUMENTOS)'!D153+'EGR x PART GRAL (AUMENTOS)'!D162+'EGR x PART GRAL (AUMENTOS)'!D166+'EGR x PART GRAL (AUMENTOS)'!D150</f>
        <v>100000</v>
      </c>
      <c r="E115" s="216">
        <f>+'EGR x PART GRAL (AUMENTOS)'!E85+'EGR x PART GRAL (AUMENTOS)'!E89+'EGR x PART GRAL (AUMENTOS)'!E94+'EGR x PART GRAL (AUMENTOS)'!E102+'EGR x PART GRAL (AUMENTOS)'!E111+'EGR x PART GRAL (AUMENTOS)'!E115+'EGR x PART GRAL (AUMENTOS)'!E118+'EGR x PART GRAL (AUMENTOS)'!E122+'EGR x PART GRAL (AUMENTOS)'!E136+'EGR x PART GRAL (AUMENTOS)'!E143+'EGR x PART GRAL (AUMENTOS)'!E153+'EGR x PART GRAL (AUMENTOS)'!E162+'EGR x PART GRAL (AUMENTOS)'!E166+'EGR x PART GRAL (AUMENTOS)'!E150</f>
        <v>0</v>
      </c>
      <c r="F115" s="216">
        <f>+'EGR x PART GRAL (AUMENTOS)'!F85+'EGR x PART GRAL (AUMENTOS)'!F89+'EGR x PART GRAL (AUMENTOS)'!F94+'EGR x PART GRAL (AUMENTOS)'!F102+'EGR x PART GRAL (AUMENTOS)'!F111+'EGR x PART GRAL (AUMENTOS)'!F115+'EGR x PART GRAL (AUMENTOS)'!F118+'EGR x PART GRAL (AUMENTOS)'!F122+'EGR x PART GRAL (AUMENTOS)'!F136+'EGR x PART GRAL (AUMENTOS)'!F143+'EGR x PART GRAL (AUMENTOS)'!F153+'EGR x PART GRAL (AUMENTOS)'!F162+'EGR x PART GRAL (AUMENTOS)'!F166+'EGR x PART GRAL (AUMENTOS)'!F150-'CAPITALIZACIÓN DE G.CORRIENTE'!L62</f>
        <v>0</v>
      </c>
      <c r="G115" s="217">
        <f>SUM(D115:F115)</f>
        <v>100000</v>
      </c>
    </row>
    <row r="116" spans="1:7" hidden="1">
      <c r="A116" s="230"/>
      <c r="B116" s="213"/>
      <c r="C116" s="192"/>
      <c r="D116" s="206"/>
      <c r="E116" s="206"/>
      <c r="F116" s="206"/>
      <c r="G116" s="217"/>
    </row>
    <row r="117" spans="1:7" hidden="1">
      <c r="A117" s="230"/>
      <c r="B117" s="213"/>
      <c r="C117" s="192"/>
      <c r="D117" s="206"/>
      <c r="E117" s="206"/>
      <c r="F117" s="206"/>
      <c r="G117" s="217"/>
    </row>
    <row r="118" spans="1:7" hidden="1">
      <c r="A118" s="231"/>
      <c r="B118" s="209">
        <v>1.2</v>
      </c>
      <c r="C118" s="84" t="s">
        <v>657</v>
      </c>
      <c r="D118" s="211">
        <f>SUM(D120:D121)</f>
        <v>0</v>
      </c>
      <c r="E118" s="211">
        <f>SUM(E120:E121)</f>
        <v>0</v>
      </c>
      <c r="F118" s="211">
        <f>SUM(F120:F121)</f>
        <v>0</v>
      </c>
      <c r="G118" s="212">
        <f>SUM(D118:F118)</f>
        <v>0</v>
      </c>
    </row>
    <row r="119" spans="1:7" hidden="1">
      <c r="A119" s="230"/>
      <c r="B119" s="213"/>
      <c r="C119" s="192"/>
      <c r="D119" s="206"/>
      <c r="E119" s="206"/>
      <c r="F119" s="206"/>
      <c r="G119" s="217"/>
    </row>
    <row r="120" spans="1:7" hidden="1">
      <c r="A120" s="230"/>
      <c r="B120" s="214" t="s">
        <v>548</v>
      </c>
      <c r="C120" s="232" t="s">
        <v>658</v>
      </c>
      <c r="D120" s="216">
        <f>+'EGR x PART GRAL (AUMENTOS)'!D180</f>
        <v>0</v>
      </c>
      <c r="E120" s="216">
        <f>+'EGR x PART GRAL (AUMENTOS)'!E180</f>
        <v>0</v>
      </c>
      <c r="F120" s="216">
        <f>+'EGR x PART GRAL (AUMENTOS)'!G180</f>
        <v>0</v>
      </c>
      <c r="G120" s="217">
        <f>SUM(D120:F120)</f>
        <v>0</v>
      </c>
    </row>
    <row r="121" spans="1:7" hidden="1">
      <c r="A121" s="230"/>
      <c r="B121" s="214" t="s">
        <v>659</v>
      </c>
      <c r="C121" s="232" t="s">
        <v>660</v>
      </c>
      <c r="D121" s="216">
        <v>0</v>
      </c>
      <c r="E121" s="216">
        <v>0</v>
      </c>
      <c r="F121" s="216">
        <v>0</v>
      </c>
      <c r="G121" s="217">
        <f>SUM(D121:F121)</f>
        <v>0</v>
      </c>
    </row>
    <row r="122" spans="1:7" hidden="1">
      <c r="A122" s="230"/>
      <c r="B122" s="213"/>
      <c r="C122" s="192"/>
      <c r="D122" s="206"/>
      <c r="E122" s="206"/>
      <c r="F122" s="206"/>
      <c r="G122" s="217"/>
    </row>
    <row r="123" spans="1:7" hidden="1">
      <c r="A123" s="230"/>
      <c r="B123" s="213"/>
      <c r="C123" s="192"/>
      <c r="D123" s="206"/>
      <c r="E123" s="206"/>
      <c r="F123" s="206"/>
      <c r="G123" s="217"/>
    </row>
    <row r="124" spans="1:7" hidden="1">
      <c r="A124" s="231"/>
      <c r="B124" s="209">
        <v>1.3</v>
      </c>
      <c r="C124" s="84" t="s">
        <v>185</v>
      </c>
      <c r="D124" s="211">
        <f>SUM(D126:D128)</f>
        <v>0</v>
      </c>
      <c r="E124" s="211">
        <f>SUM(E126:E128)</f>
        <v>0</v>
      </c>
      <c r="F124" s="211">
        <f>SUM(F126:F128)</f>
        <v>0</v>
      </c>
      <c r="G124" s="212">
        <f>SUM(D124:F124)</f>
        <v>0</v>
      </c>
    </row>
    <row r="125" spans="1:7" hidden="1">
      <c r="A125" s="230"/>
      <c r="B125" s="213"/>
      <c r="C125" s="192"/>
      <c r="D125" s="206"/>
      <c r="E125" s="206"/>
      <c r="F125" s="206"/>
      <c r="G125" s="217"/>
    </row>
    <row r="126" spans="1:7" ht="21" hidden="1">
      <c r="A126" s="230"/>
      <c r="B126" s="214" t="s">
        <v>374</v>
      </c>
      <c r="C126" s="233" t="s">
        <v>376</v>
      </c>
      <c r="D126" s="216">
        <f>+'EGR x PART GRAL (AUMENTOS)'!D134</f>
        <v>0</v>
      </c>
      <c r="E126" s="216">
        <f>+'EGR x PART GRAL (AUMENTOS)'!E207</f>
        <v>0</v>
      </c>
      <c r="F126" s="216">
        <f>+'EGR x PART GRAL (AUMENTOS)'!F207</f>
        <v>0</v>
      </c>
      <c r="G126" s="217">
        <f>SUM(D126:F126)</f>
        <v>0</v>
      </c>
    </row>
    <row r="127" spans="1:7" ht="21" hidden="1">
      <c r="A127" s="230"/>
      <c r="B127" s="214" t="s">
        <v>184</v>
      </c>
      <c r="C127" s="233" t="s">
        <v>661</v>
      </c>
      <c r="D127" s="216">
        <f>+'EGR x PART GRAL (AUMENTOS)'!D214+'EGR x PART GRAL (AUMENTOS)'!D217+'EGR x PART GRAL (AUMENTOS)'!D222</f>
        <v>0</v>
      </c>
      <c r="E127" s="216">
        <f>+'EGR x PART GRAL (AUMENTOS)'!E214+'EGR x PART GRAL (AUMENTOS)'!E217+'EGR x PART GRAL (AUMENTOS)'!E222+'EGR x PART GRAL (AUMENTOS)'!E212</f>
        <v>0</v>
      </c>
      <c r="F127" s="216">
        <f>+'EGR x PART GRAL (AUMENTOS)'!F214+'EGR x PART GRAL (AUMENTOS)'!F217+'EGR x PART GRAL (AUMENTOS)'!F222+'EGR x PART GRAL (AUMENTOS)'!F212</f>
        <v>0</v>
      </c>
      <c r="G127" s="217">
        <f>SUM(D127:F127)</f>
        <v>0</v>
      </c>
    </row>
    <row r="128" spans="1:7" ht="21" hidden="1">
      <c r="A128" s="230"/>
      <c r="B128" s="214" t="s">
        <v>662</v>
      </c>
      <c r="C128" s="233" t="s">
        <v>663</v>
      </c>
      <c r="D128" s="216">
        <v>0</v>
      </c>
      <c r="E128" s="216">
        <v>0</v>
      </c>
      <c r="F128" s="216">
        <v>0</v>
      </c>
      <c r="G128" s="217">
        <f>SUM(D128:F128)</f>
        <v>0</v>
      </c>
    </row>
    <row r="129" spans="1:7">
      <c r="A129" s="230"/>
      <c r="B129" s="213"/>
      <c r="C129" s="192"/>
      <c r="D129" s="206"/>
      <c r="E129" s="206"/>
      <c r="F129" s="206"/>
      <c r="G129" s="217"/>
    </row>
    <row r="130" spans="1:7">
      <c r="A130" s="230"/>
      <c r="B130" s="213"/>
      <c r="C130" s="192"/>
      <c r="D130" s="206"/>
      <c r="E130" s="206"/>
      <c r="F130" s="206"/>
      <c r="G130" s="217"/>
    </row>
    <row r="131" spans="1:7">
      <c r="A131" s="200">
        <v>2</v>
      </c>
      <c r="B131" s="200"/>
      <c r="C131" s="78" t="s">
        <v>664</v>
      </c>
      <c r="D131" s="202">
        <f>+D133+D141+D149</f>
        <v>0</v>
      </c>
      <c r="E131" s="202">
        <f>+E133+E141+E149</f>
        <v>0</v>
      </c>
      <c r="F131" s="202">
        <f>+F133+F141+F149</f>
        <v>1472038.33</v>
      </c>
      <c r="G131" s="203">
        <f>SUM(D131:F131)</f>
        <v>1472038.33</v>
      </c>
    </row>
    <row r="132" spans="1:7">
      <c r="A132" s="230"/>
      <c r="B132" s="213"/>
      <c r="C132" s="192"/>
      <c r="D132" s="206"/>
      <c r="E132" s="206"/>
      <c r="F132" s="206"/>
      <c r="G132" s="217"/>
    </row>
    <row r="133" spans="1:7">
      <c r="A133" s="231"/>
      <c r="B133" s="209">
        <v>2.1</v>
      </c>
      <c r="C133" s="84" t="s">
        <v>665</v>
      </c>
      <c r="D133" s="211">
        <f>SUM(D135:D139)</f>
        <v>0</v>
      </c>
      <c r="E133" s="211">
        <f>SUM(E135:E139)</f>
        <v>0</v>
      </c>
      <c r="F133" s="211">
        <f>SUM(F135:F139)</f>
        <v>1472038.33</v>
      </c>
      <c r="G133" s="212">
        <f>SUM(D133:F133)</f>
        <v>1472038.33</v>
      </c>
    </row>
    <row r="134" spans="1:7">
      <c r="A134" s="230"/>
      <c r="B134" s="213"/>
      <c r="C134" s="192"/>
      <c r="D134" s="206"/>
      <c r="E134" s="206"/>
      <c r="F134" s="206"/>
      <c r="G134" s="217"/>
    </row>
    <row r="135" spans="1:7" hidden="1">
      <c r="A135" s="230"/>
      <c r="B135" s="214" t="s">
        <v>414</v>
      </c>
      <c r="C135" s="232" t="s">
        <v>666</v>
      </c>
      <c r="D135" s="216">
        <v>0</v>
      </c>
      <c r="E135" s="216">
        <v>0</v>
      </c>
      <c r="F135" s="216">
        <f>+'EGR x PART GRAL (AUMENTOS)'!F123</f>
        <v>0</v>
      </c>
      <c r="G135" s="217">
        <f>SUM(D135:F135)</f>
        <v>0</v>
      </c>
    </row>
    <row r="136" spans="1:7">
      <c r="A136" s="230"/>
      <c r="B136" s="214" t="s">
        <v>229</v>
      </c>
      <c r="C136" s="232" t="s">
        <v>667</v>
      </c>
      <c r="D136" s="216">
        <f>+'EGR x PART GRAL (AUMENTOS)'!D197</f>
        <v>0</v>
      </c>
      <c r="E136" s="216">
        <f>+'EGR x PART GRAL (AUMENTOS)'!E197</f>
        <v>0</v>
      </c>
      <c r="F136" s="216">
        <f>+'EGR x PART GRAL (AUMENTOS)'!F196+'EGR x PART GRAL (AUMENTOS)'!F197+'CAPITALIZACIÓN DE G.CORRIENTE'!E52+'CAPITALIZACIÓN DE G.CORRIENTE'!F52</f>
        <v>1152030</v>
      </c>
      <c r="G136" s="217">
        <f>SUM(D136:F136)</f>
        <v>1152030</v>
      </c>
    </row>
    <row r="137" spans="1:7" hidden="1">
      <c r="A137" s="230"/>
      <c r="B137" s="214" t="s">
        <v>668</v>
      </c>
      <c r="C137" s="232" t="s">
        <v>669</v>
      </c>
      <c r="D137" s="216">
        <v>0</v>
      </c>
      <c r="E137" s="216">
        <v>0</v>
      </c>
      <c r="F137" s="216">
        <v>0</v>
      </c>
      <c r="G137" s="217">
        <f>SUM(D137:F137)</f>
        <v>0</v>
      </c>
    </row>
    <row r="138" spans="1:7">
      <c r="A138" s="230"/>
      <c r="B138" s="214" t="s">
        <v>173</v>
      </c>
      <c r="C138" s="232" t="s">
        <v>629</v>
      </c>
      <c r="D138" s="216">
        <f>+'EGR x PART GRAL (AUMENTOS)'!D198</f>
        <v>0</v>
      </c>
      <c r="E138" s="216">
        <f>+'EGR x PART GRAL (AUMENTOS)'!E198</f>
        <v>0</v>
      </c>
      <c r="F138" s="216">
        <f>+'EGR x PART GRAL (AUMENTOS)'!G198+'EGR x PART GRAL (AUMENTOS)'!F198+'CAPITALIZACIÓN DE G.CORRIENTE'!I52+'CAPITALIZACIÓN DE G.CORRIENTE'!J52</f>
        <v>320008.33</v>
      </c>
      <c r="G138" s="217">
        <f>SUM(D138:F138)</f>
        <v>320008.33</v>
      </c>
    </row>
    <row r="139" spans="1:7" hidden="1">
      <c r="A139" s="230"/>
      <c r="B139" s="214" t="s">
        <v>181</v>
      </c>
      <c r="C139" s="232" t="s">
        <v>670</v>
      </c>
      <c r="D139" s="216">
        <f>+'EGR x PART GRAL (AUMENTOS)'!D199</f>
        <v>0</v>
      </c>
      <c r="E139" s="216">
        <f>+'EGR x PART GRAL (AUMENTOS)'!E199</f>
        <v>0</v>
      </c>
      <c r="F139" s="216">
        <f>+'EGR x PART GRAL (AUMENTOS)'!G199+'EGR x PART GRAL (AUMENTOS)'!F199+'CAPITALIZACIÓN DE G.CORRIENTE'!K52</f>
        <v>0</v>
      </c>
      <c r="G139" s="217">
        <f>SUM(D139:F139)</f>
        <v>0</v>
      </c>
    </row>
    <row r="140" spans="1:7" hidden="1">
      <c r="A140" s="230"/>
      <c r="B140" s="213"/>
      <c r="C140" s="192"/>
      <c r="D140" s="206"/>
      <c r="E140" s="206"/>
      <c r="F140" s="206"/>
      <c r="G140" s="217"/>
    </row>
    <row r="141" spans="1:7" hidden="1">
      <c r="A141" s="231"/>
      <c r="B141" s="209">
        <v>2.2000000000000002</v>
      </c>
      <c r="C141" s="84" t="s">
        <v>671</v>
      </c>
      <c r="D141" s="211">
        <f>SUM(D143:D147)</f>
        <v>0</v>
      </c>
      <c r="E141" s="211">
        <f>SUM(E143:E147)</f>
        <v>0</v>
      </c>
      <c r="F141" s="211">
        <f>SUM(F143:F147)</f>
        <v>0</v>
      </c>
      <c r="G141" s="212">
        <f>SUM(D141:F141)</f>
        <v>0</v>
      </c>
    </row>
    <row r="142" spans="1:7" hidden="1">
      <c r="A142" s="230"/>
      <c r="B142" s="213"/>
      <c r="C142" s="192"/>
      <c r="D142" s="206"/>
      <c r="E142" s="206"/>
      <c r="F142" s="206"/>
      <c r="G142" s="217"/>
    </row>
    <row r="143" spans="1:7" hidden="1">
      <c r="A143" s="230"/>
      <c r="B143" s="214" t="s">
        <v>158</v>
      </c>
      <c r="C143" s="232" t="s">
        <v>672</v>
      </c>
      <c r="D143" s="216">
        <f>+'EGR x PART GRAL (AUMENTOS)'!D185</f>
        <v>0</v>
      </c>
      <c r="E143" s="216">
        <f>+'EGR x PART GRAL (AUMENTOS)'!E185</f>
        <v>0</v>
      </c>
      <c r="F143" s="216">
        <f>+'EGR x PART GRAL (AUMENTOS)'!G183+'EGR x PART GRAL (AUMENTOS)'!F185</f>
        <v>0</v>
      </c>
      <c r="G143" s="217">
        <f>SUM(D143:F143)</f>
        <v>0</v>
      </c>
    </row>
    <row r="144" spans="1:7" hidden="1">
      <c r="A144" s="230"/>
      <c r="B144" s="214" t="s">
        <v>673</v>
      </c>
      <c r="C144" s="232" t="s">
        <v>674</v>
      </c>
      <c r="D144" s="216">
        <v>0</v>
      </c>
      <c r="E144" s="216">
        <v>0</v>
      </c>
      <c r="F144" s="216">
        <v>0</v>
      </c>
      <c r="G144" s="217">
        <f>SUM(D144:F144)</f>
        <v>0</v>
      </c>
    </row>
    <row r="145" spans="1:7" hidden="1">
      <c r="A145" s="230"/>
      <c r="B145" s="214" t="s">
        <v>675</v>
      </c>
      <c r="C145" s="232" t="s">
        <v>676</v>
      </c>
      <c r="D145" s="216">
        <v>0</v>
      </c>
      <c r="E145" s="216">
        <v>0</v>
      </c>
      <c r="F145" s="216">
        <v>0</v>
      </c>
      <c r="G145" s="217">
        <f>SUM(D145:F145)</f>
        <v>0</v>
      </c>
    </row>
    <row r="146" spans="1:7" hidden="1">
      <c r="A146" s="230"/>
      <c r="B146" s="214" t="s">
        <v>178</v>
      </c>
      <c r="C146" s="232" t="s">
        <v>677</v>
      </c>
      <c r="D146" s="216">
        <f>+'EGR x PART GRAL (AUMENTOS)'!D202</f>
        <v>0</v>
      </c>
      <c r="E146" s="216">
        <f>+'EGR x PART GRAL (AUMENTOS)'!E202</f>
        <v>0</v>
      </c>
      <c r="F146" s="216">
        <f>+'EGR x PART GRAL (AUMENTOS)'!G202</f>
        <v>0</v>
      </c>
      <c r="G146" s="217">
        <f>SUM(D146:F146)</f>
        <v>0</v>
      </c>
    </row>
    <row r="147" spans="1:7" hidden="1">
      <c r="A147" s="230"/>
      <c r="B147" s="214" t="s">
        <v>295</v>
      </c>
      <c r="C147" s="232" t="s">
        <v>678</v>
      </c>
      <c r="D147" s="216">
        <v>0</v>
      </c>
      <c r="E147" s="216">
        <v>0</v>
      </c>
      <c r="F147" s="216">
        <v>0</v>
      </c>
      <c r="G147" s="217">
        <f>SUM(D147:F147)</f>
        <v>0</v>
      </c>
    </row>
    <row r="148" spans="1:7" hidden="1">
      <c r="A148" s="230"/>
      <c r="B148" s="214"/>
      <c r="C148" s="232"/>
      <c r="D148" s="206"/>
      <c r="E148" s="206"/>
      <c r="F148" s="206"/>
      <c r="G148" s="217"/>
    </row>
    <row r="149" spans="1:7" hidden="1">
      <c r="A149" s="231"/>
      <c r="B149" s="209">
        <v>2.2999999999999998</v>
      </c>
      <c r="C149" s="84" t="s">
        <v>524</v>
      </c>
      <c r="D149" s="211">
        <f>SUM(D151:D153)</f>
        <v>0</v>
      </c>
      <c r="E149" s="211">
        <f>SUM(E151:E153)</f>
        <v>0</v>
      </c>
      <c r="F149" s="211">
        <f>SUM(F151:F153)</f>
        <v>0</v>
      </c>
      <c r="G149" s="212">
        <f>SUM(D149:F149)</f>
        <v>0</v>
      </c>
    </row>
    <row r="150" spans="1:7" hidden="1">
      <c r="A150" s="230"/>
      <c r="B150" s="214"/>
      <c r="C150" s="232"/>
      <c r="D150" s="206"/>
      <c r="E150" s="206"/>
      <c r="F150" s="206"/>
      <c r="G150" s="217"/>
    </row>
    <row r="151" spans="1:7" ht="21" hidden="1">
      <c r="A151" s="230"/>
      <c r="B151" s="214" t="s">
        <v>679</v>
      </c>
      <c r="C151" s="233" t="s">
        <v>680</v>
      </c>
      <c r="D151" s="216">
        <v>0</v>
      </c>
      <c r="E151" s="216">
        <v>0</v>
      </c>
      <c r="F151" s="216">
        <v>0</v>
      </c>
      <c r="G151" s="217">
        <f>SUM(D151:F151)</f>
        <v>0</v>
      </c>
    </row>
    <row r="152" spans="1:7" ht="21" hidden="1">
      <c r="A152" s="230"/>
      <c r="B152" s="214" t="s">
        <v>525</v>
      </c>
      <c r="C152" s="233" t="s">
        <v>681</v>
      </c>
      <c r="D152" s="216">
        <f>+'EGR x PART GRAL (AUMENTOS)'!D230</f>
        <v>0</v>
      </c>
      <c r="E152" s="216">
        <f>+'EGR x PART GRAL (AUMENTOS)'!E230</f>
        <v>0</v>
      </c>
      <c r="F152" s="216">
        <f>+'EGR x PART GRAL (AUMENTOS)'!G230</f>
        <v>0</v>
      </c>
      <c r="G152" s="217">
        <f>SUM(D152:F152)</f>
        <v>0</v>
      </c>
    </row>
    <row r="153" spans="1:7" ht="21" hidden="1">
      <c r="A153" s="230"/>
      <c r="B153" s="214" t="s">
        <v>682</v>
      </c>
      <c r="C153" s="233" t="s">
        <v>683</v>
      </c>
      <c r="D153" s="216">
        <v>0</v>
      </c>
      <c r="E153" s="216">
        <v>0</v>
      </c>
      <c r="F153" s="216">
        <v>0</v>
      </c>
      <c r="G153" s="217">
        <f>SUM(D153:F153)</f>
        <v>0</v>
      </c>
    </row>
    <row r="154" spans="1:7" hidden="1">
      <c r="A154" s="230"/>
      <c r="B154" s="214"/>
      <c r="C154" s="232"/>
      <c r="D154" s="206"/>
      <c r="E154" s="206"/>
      <c r="F154" s="206"/>
      <c r="G154" s="217"/>
    </row>
    <row r="155" spans="1:7" hidden="1">
      <c r="A155" s="230"/>
      <c r="B155" s="214"/>
      <c r="C155" s="232"/>
      <c r="D155" s="206"/>
      <c r="E155" s="206"/>
      <c r="F155" s="206"/>
      <c r="G155" s="217"/>
    </row>
    <row r="156" spans="1:7" hidden="1">
      <c r="A156" s="200">
        <v>3</v>
      </c>
      <c r="B156" s="200"/>
      <c r="C156" s="78" t="s">
        <v>684</v>
      </c>
      <c r="D156" s="202">
        <f>+D158+D160+D162+D167</f>
        <v>0</v>
      </c>
      <c r="E156" s="202">
        <f>+E158+E160+E162+E167</f>
        <v>0</v>
      </c>
      <c r="F156" s="202">
        <f>+F158+F160+F162+F167</f>
        <v>0</v>
      </c>
      <c r="G156" s="203">
        <f>SUM(D156:F156)</f>
        <v>0</v>
      </c>
    </row>
    <row r="157" spans="1:7" hidden="1">
      <c r="A157" s="230"/>
      <c r="B157" s="214"/>
      <c r="C157" s="232"/>
      <c r="D157" s="206"/>
      <c r="E157" s="206"/>
      <c r="F157" s="206"/>
      <c r="G157" s="217"/>
    </row>
    <row r="158" spans="1:7" hidden="1">
      <c r="A158" s="231"/>
      <c r="B158" s="209">
        <v>3.1</v>
      </c>
      <c r="C158" s="84" t="s">
        <v>685</v>
      </c>
      <c r="D158" s="211">
        <v>0</v>
      </c>
      <c r="E158" s="211">
        <v>0</v>
      </c>
      <c r="F158" s="211">
        <v>0</v>
      </c>
      <c r="G158" s="212">
        <f>SUM(D158:F158)</f>
        <v>0</v>
      </c>
    </row>
    <row r="159" spans="1:7" hidden="1">
      <c r="A159" s="231"/>
      <c r="B159" s="209"/>
      <c r="C159" s="84"/>
      <c r="D159" s="211"/>
      <c r="E159" s="211"/>
      <c r="F159" s="211"/>
      <c r="G159" s="212"/>
    </row>
    <row r="160" spans="1:7" hidden="1">
      <c r="A160" s="231"/>
      <c r="B160" s="209">
        <v>3.2</v>
      </c>
      <c r="C160" s="84" t="s">
        <v>686</v>
      </c>
      <c r="D160" s="211">
        <v>0</v>
      </c>
      <c r="E160" s="211">
        <v>0</v>
      </c>
      <c r="F160" s="211">
        <v>0</v>
      </c>
      <c r="G160" s="212">
        <f>SUM(D160:F160)</f>
        <v>0</v>
      </c>
    </row>
    <row r="161" spans="1:7" hidden="1">
      <c r="A161" s="231"/>
      <c r="B161" s="209"/>
      <c r="C161" s="84"/>
      <c r="D161" s="211"/>
      <c r="E161" s="211"/>
      <c r="F161" s="211"/>
      <c r="G161" s="212"/>
    </row>
    <row r="162" spans="1:7" hidden="1">
      <c r="A162" s="231"/>
      <c r="B162" s="209">
        <v>3.3</v>
      </c>
      <c r="C162" s="84" t="s">
        <v>687</v>
      </c>
      <c r="D162" s="211">
        <f>SUM(D164:D165)</f>
        <v>0</v>
      </c>
      <c r="E162" s="211">
        <f>SUM(E164:E165)</f>
        <v>0</v>
      </c>
      <c r="F162" s="211">
        <f>SUM(F164:F165)</f>
        <v>0</v>
      </c>
      <c r="G162" s="212">
        <f>SUM(D162:F162)</f>
        <v>0</v>
      </c>
    </row>
    <row r="163" spans="1:7" hidden="1">
      <c r="A163" s="230"/>
      <c r="B163" s="209"/>
      <c r="C163" s="232"/>
      <c r="D163" s="206"/>
      <c r="E163" s="206"/>
      <c r="F163" s="206"/>
      <c r="G163" s="217"/>
    </row>
    <row r="164" spans="1:7" hidden="1">
      <c r="A164" s="230"/>
      <c r="B164" s="214" t="s">
        <v>688</v>
      </c>
      <c r="C164" s="232" t="s">
        <v>689</v>
      </c>
      <c r="D164" s="216">
        <v>0</v>
      </c>
      <c r="E164" s="216">
        <v>0</v>
      </c>
      <c r="F164" s="216">
        <v>0</v>
      </c>
      <c r="G164" s="217">
        <f>SUM(D164:F164)</f>
        <v>0</v>
      </c>
    </row>
    <row r="165" spans="1:7" hidden="1">
      <c r="A165" s="230"/>
      <c r="B165" s="214" t="s">
        <v>688</v>
      </c>
      <c r="C165" s="232" t="s">
        <v>690</v>
      </c>
      <c r="D165" s="216">
        <v>0</v>
      </c>
      <c r="E165" s="216">
        <v>0</v>
      </c>
      <c r="F165" s="216">
        <v>0</v>
      </c>
      <c r="G165" s="217">
        <f>SUM(D165:F165)</f>
        <v>0</v>
      </c>
    </row>
    <row r="166" spans="1:7" hidden="1">
      <c r="A166" s="230"/>
      <c r="B166" s="214"/>
      <c r="C166" s="232"/>
      <c r="D166" s="206"/>
      <c r="E166" s="206"/>
      <c r="F166" s="206"/>
      <c r="G166" s="217"/>
    </row>
    <row r="167" spans="1:7" hidden="1">
      <c r="A167" s="231"/>
      <c r="B167" s="209">
        <v>3.4</v>
      </c>
      <c r="C167" s="84" t="s">
        <v>691</v>
      </c>
      <c r="D167" s="211">
        <v>0</v>
      </c>
      <c r="E167" s="211">
        <v>0</v>
      </c>
      <c r="F167" s="211">
        <v>0</v>
      </c>
      <c r="G167" s="212">
        <f>SUM(D167:F167)</f>
        <v>0</v>
      </c>
    </row>
    <row r="168" spans="1:7" hidden="1">
      <c r="A168" s="230"/>
      <c r="B168" s="214"/>
      <c r="C168" s="232"/>
      <c r="D168" s="206"/>
      <c r="E168" s="206"/>
      <c r="F168" s="206"/>
      <c r="G168" s="217"/>
    </row>
    <row r="169" spans="1:7" hidden="1">
      <c r="A169" s="231"/>
      <c r="B169" s="209">
        <v>3.4</v>
      </c>
      <c r="C169" s="84" t="s">
        <v>691</v>
      </c>
      <c r="D169" s="211">
        <v>0</v>
      </c>
      <c r="E169" s="211">
        <v>0</v>
      </c>
      <c r="F169" s="211">
        <v>0</v>
      </c>
      <c r="G169" s="212">
        <f>SUM(D169:F169)</f>
        <v>0</v>
      </c>
    </row>
    <row r="170" spans="1:7" hidden="1">
      <c r="A170" s="230"/>
      <c r="B170" s="214"/>
      <c r="C170" s="232"/>
      <c r="D170" s="206"/>
      <c r="E170" s="206"/>
      <c r="F170" s="206"/>
      <c r="G170" s="217"/>
    </row>
    <row r="171" spans="1:7" hidden="1">
      <c r="A171" s="230"/>
      <c r="B171" s="213"/>
      <c r="C171" s="192"/>
      <c r="D171" s="206"/>
      <c r="E171" s="206"/>
      <c r="F171" s="206"/>
      <c r="G171" s="217"/>
    </row>
    <row r="172" spans="1:7" hidden="1">
      <c r="A172" s="200">
        <v>4</v>
      </c>
      <c r="B172" s="200"/>
      <c r="C172" s="78" t="s">
        <v>692</v>
      </c>
      <c r="D172" s="202">
        <v>0</v>
      </c>
      <c r="E172" s="202">
        <v>0</v>
      </c>
      <c r="F172" s="202">
        <v>0</v>
      </c>
      <c r="G172" s="203">
        <f>SUM(D172:F172)</f>
        <v>0</v>
      </c>
    </row>
    <row r="173" spans="1:7">
      <c r="A173" s="230"/>
      <c r="B173" s="213"/>
      <c r="C173" s="192"/>
      <c r="D173" s="220"/>
      <c r="E173" s="220"/>
      <c r="F173" s="220"/>
      <c r="G173" s="217"/>
    </row>
    <row r="174" spans="1:7">
      <c r="A174" s="234"/>
      <c r="B174" s="221"/>
      <c r="C174" s="235"/>
      <c r="D174" s="223"/>
      <c r="E174" s="223"/>
      <c r="F174" s="223"/>
      <c r="G174" s="224"/>
    </row>
  </sheetData>
  <mergeCells count="16">
    <mergeCell ref="A1:G1"/>
    <mergeCell ref="A2:E2"/>
    <mergeCell ref="A3:G3"/>
    <mergeCell ref="A6:G6"/>
    <mergeCell ref="A7:G7"/>
    <mergeCell ref="A8:G8"/>
    <mergeCell ref="A12:C12"/>
    <mergeCell ref="A13:C13"/>
    <mergeCell ref="A93:G93"/>
    <mergeCell ref="A94:E94"/>
    <mergeCell ref="A105:C105"/>
    <mergeCell ref="A95:G95"/>
    <mergeCell ref="A98:G98"/>
    <mergeCell ref="A99:G99"/>
    <mergeCell ref="A100:G100"/>
    <mergeCell ref="A104:C104"/>
  </mergeCells>
  <printOptions horizontalCentered="1"/>
  <pageMargins left="0.39370078740157483" right="0.39370078740157483" top="0.59055118110236227" bottom="0.39370078740157483" header="0.31496062992125984" footer="0.31496062992125984"/>
  <pageSetup scale="85" firstPageNumber="11" orientation="landscape" useFirstPageNumber="1" verticalDpi="597" r:id="rId1"/>
  <headerFooter>
    <oddHeader>&amp;CPágina &amp;P</oddHeader>
  </headerFooter>
  <rowBreaks count="1" manualBreakCount="1">
    <brk id="87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/>
  </sheetPr>
  <dimension ref="A1:O65"/>
  <sheetViews>
    <sheetView showGridLines="0" zoomScaleNormal="100" zoomScaleSheetLayoutView="80" workbookViewId="0">
      <selection activeCell="P51" sqref="P51"/>
    </sheetView>
  </sheetViews>
  <sheetFormatPr baseColWidth="10" defaultColWidth="11.5546875" defaultRowHeight="12.3"/>
  <cols>
    <col min="1" max="1" width="3.5546875" style="64" customWidth="1"/>
    <col min="2" max="2" width="6.5546875" style="64" customWidth="1"/>
    <col min="3" max="3" width="23.109375" style="64" customWidth="1"/>
    <col min="4" max="4" width="15.109375" style="64" hidden="1" customWidth="1"/>
    <col min="5" max="6" width="18.5546875" style="64" customWidth="1"/>
    <col min="7" max="8" width="18.5546875" style="64" hidden="1" customWidth="1"/>
    <col min="9" max="10" width="18.5546875" style="64" customWidth="1"/>
    <col min="11" max="11" width="15" style="64" hidden="1" customWidth="1"/>
    <col min="12" max="12" width="16.33203125" style="64" customWidth="1"/>
    <col min="13" max="13" width="11.5546875" style="64"/>
    <col min="14" max="14" width="19.21875" style="64" customWidth="1"/>
    <col min="15" max="16384" width="11.5546875" style="64"/>
  </cols>
  <sheetData>
    <row r="1" spans="1:15" ht="15">
      <c r="A1" s="781" t="s">
        <v>16</v>
      </c>
      <c r="B1" s="781"/>
      <c r="C1" s="781"/>
      <c r="D1" s="781"/>
      <c r="E1" s="781"/>
      <c r="F1" s="781"/>
      <c r="G1" s="781"/>
      <c r="H1" s="781"/>
      <c r="I1" s="781"/>
      <c r="J1" s="781"/>
      <c r="K1" s="781"/>
      <c r="L1" s="781"/>
    </row>
    <row r="2" spans="1:15">
      <c r="A2" s="786"/>
      <c r="B2" s="786"/>
      <c r="C2" s="786"/>
      <c r="D2" s="786"/>
      <c r="E2" s="786"/>
      <c r="F2" s="786"/>
      <c r="G2" s="786"/>
      <c r="H2" s="786"/>
      <c r="I2" s="786"/>
      <c r="J2" s="786"/>
      <c r="K2" s="786"/>
      <c r="L2" s="786"/>
    </row>
    <row r="3" spans="1:15" ht="15">
      <c r="A3" s="774" t="str">
        <f>+'IND-ESTR-CLASIF '!A69:E69</f>
        <v>MODIFICACIÓN  Nº 01-2025</v>
      </c>
      <c r="B3" s="774"/>
      <c r="C3" s="774"/>
      <c r="D3" s="774"/>
      <c r="E3" s="774"/>
      <c r="F3" s="774"/>
      <c r="G3" s="774"/>
      <c r="H3" s="774"/>
      <c r="I3" s="774"/>
      <c r="J3" s="774"/>
      <c r="K3" s="774"/>
      <c r="L3" s="774"/>
    </row>
    <row r="4" spans="1:15" ht="15">
      <c r="A4" s="66"/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</row>
    <row r="5" spans="1:15" ht="15">
      <c r="A5" s="66"/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</row>
    <row r="6" spans="1:15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1:15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</row>
    <row r="8" spans="1:15" ht="14.1" hidden="1">
      <c r="A8" s="787" t="s">
        <v>12</v>
      </c>
      <c r="B8" s="787"/>
      <c r="C8" s="787"/>
      <c r="D8" s="787"/>
      <c r="E8" s="787"/>
      <c r="F8" s="787"/>
      <c r="G8" s="787"/>
      <c r="H8" s="787"/>
      <c r="I8" s="787"/>
      <c r="J8" s="787"/>
      <c r="K8" s="787"/>
      <c r="L8" s="787"/>
    </row>
    <row r="9" spans="1:15" ht="14.1" hidden="1">
      <c r="A9" s="787" t="s">
        <v>761</v>
      </c>
      <c r="B9" s="787"/>
      <c r="C9" s="787"/>
      <c r="D9" s="787"/>
      <c r="E9" s="787"/>
      <c r="F9" s="787"/>
      <c r="G9" s="787"/>
      <c r="H9" s="787"/>
      <c r="I9" s="787"/>
      <c r="J9" s="787"/>
      <c r="K9" s="787"/>
      <c r="L9" s="787"/>
    </row>
    <row r="10" spans="1:15" ht="14.1" hidden="1">
      <c r="A10" s="787" t="s">
        <v>498</v>
      </c>
      <c r="B10" s="787"/>
      <c r="C10" s="787"/>
      <c r="D10" s="787"/>
      <c r="E10" s="787"/>
      <c r="F10" s="787"/>
      <c r="G10" s="787"/>
      <c r="H10" s="787"/>
      <c r="I10" s="787"/>
      <c r="J10" s="787"/>
      <c r="K10" s="787"/>
      <c r="L10" s="787"/>
    </row>
    <row r="11" spans="1:15" hidden="1">
      <c r="A11" s="67"/>
      <c r="B11" s="67"/>
      <c r="C11" s="68"/>
      <c r="D11" s="69"/>
      <c r="E11" s="69"/>
      <c r="F11" s="69"/>
      <c r="G11" s="69"/>
      <c r="H11" s="69"/>
      <c r="I11" s="69"/>
      <c r="J11" s="69"/>
      <c r="K11" s="69"/>
      <c r="L11" s="69"/>
    </row>
    <row r="12" spans="1:15" ht="24" hidden="1" customHeight="1">
      <c r="A12" s="769" t="s">
        <v>762</v>
      </c>
      <c r="B12" s="769"/>
      <c r="C12" s="769"/>
      <c r="D12" s="70" t="s">
        <v>676</v>
      </c>
      <c r="E12" s="769" t="s">
        <v>667</v>
      </c>
      <c r="F12" s="769"/>
      <c r="G12" s="769"/>
      <c r="H12" s="769"/>
      <c r="I12" s="782" t="s">
        <v>629</v>
      </c>
      <c r="J12" s="775"/>
      <c r="K12" s="70" t="s">
        <v>763</v>
      </c>
      <c r="L12" s="769" t="s">
        <v>504</v>
      </c>
    </row>
    <row r="13" spans="1:15" hidden="1">
      <c r="A13" s="769"/>
      <c r="B13" s="769"/>
      <c r="C13" s="769"/>
      <c r="D13" s="71" t="s">
        <v>611</v>
      </c>
      <c r="E13" s="71" t="s">
        <v>424</v>
      </c>
      <c r="F13" s="71" t="s">
        <v>430</v>
      </c>
      <c r="G13" s="71" t="s">
        <v>436</v>
      </c>
      <c r="H13" s="71" t="s">
        <v>442</v>
      </c>
      <c r="I13" s="71" t="s">
        <v>449</v>
      </c>
      <c r="J13" s="71" t="s">
        <v>764</v>
      </c>
      <c r="K13" s="71" t="s">
        <v>473</v>
      </c>
      <c r="L13" s="769"/>
    </row>
    <row r="14" spans="1:15" ht="45.6" hidden="1" customHeight="1">
      <c r="A14" s="769"/>
      <c r="B14" s="769"/>
      <c r="C14" s="769"/>
      <c r="D14" s="71" t="s">
        <v>610</v>
      </c>
      <c r="E14" s="71" t="s">
        <v>765</v>
      </c>
      <c r="F14" s="71" t="s">
        <v>429</v>
      </c>
      <c r="G14" s="71" t="s">
        <v>766</v>
      </c>
      <c r="H14" s="71" t="s">
        <v>767</v>
      </c>
      <c r="I14" s="71" t="s">
        <v>768</v>
      </c>
      <c r="J14" s="71" t="s">
        <v>454</v>
      </c>
      <c r="K14" s="71" t="s">
        <v>769</v>
      </c>
      <c r="L14" s="769"/>
    </row>
    <row r="15" spans="1:15" ht="33.6" hidden="1" customHeight="1">
      <c r="A15" s="783" t="s">
        <v>651</v>
      </c>
      <c r="B15" s="784"/>
      <c r="C15" s="785"/>
      <c r="D15" s="72">
        <f t="shared" ref="D15:K15" si="0">+D17</f>
        <v>0</v>
      </c>
      <c r="E15" s="72">
        <f t="shared" si="0"/>
        <v>0</v>
      </c>
      <c r="F15" s="728">
        <f t="shared" si="0"/>
        <v>0</v>
      </c>
      <c r="G15" s="728">
        <f t="shared" si="0"/>
        <v>0</v>
      </c>
      <c r="H15" s="728">
        <f t="shared" si="0"/>
        <v>0</v>
      </c>
      <c r="I15" s="728">
        <f t="shared" si="0"/>
        <v>0</v>
      </c>
      <c r="J15" s="728">
        <f t="shared" si="0"/>
        <v>0</v>
      </c>
      <c r="K15" s="728">
        <f t="shared" si="0"/>
        <v>0</v>
      </c>
      <c r="L15" s="728">
        <f>SUM(D15:K15)</f>
        <v>0</v>
      </c>
      <c r="N15" s="98"/>
      <c r="O15" s="98"/>
    </row>
    <row r="16" spans="1:15" hidden="1">
      <c r="A16" s="73"/>
      <c r="B16" s="74"/>
      <c r="C16" s="68"/>
      <c r="D16" s="75"/>
      <c r="E16" s="75"/>
      <c r="F16" s="75"/>
      <c r="G16" s="75"/>
      <c r="H16" s="75"/>
      <c r="I16" s="75"/>
      <c r="J16" s="75"/>
      <c r="K16" s="75"/>
      <c r="L16" s="101"/>
    </row>
    <row r="17" spans="1:14" hidden="1">
      <c r="A17" s="76">
        <v>1</v>
      </c>
      <c r="B17" s="77"/>
      <c r="C17" s="78" t="s">
        <v>652</v>
      </c>
      <c r="D17" s="79">
        <f t="shared" ref="D17:K17" si="1">+D19</f>
        <v>0</v>
      </c>
      <c r="E17" s="79">
        <f t="shared" si="1"/>
        <v>0</v>
      </c>
      <c r="F17" s="79">
        <f t="shared" si="1"/>
        <v>0</v>
      </c>
      <c r="G17" s="79">
        <f t="shared" si="1"/>
        <v>0</v>
      </c>
      <c r="H17" s="79">
        <f t="shared" si="1"/>
        <v>0</v>
      </c>
      <c r="I17" s="79">
        <f t="shared" si="1"/>
        <v>0</v>
      </c>
      <c r="J17" s="79">
        <f t="shared" si="1"/>
        <v>0</v>
      </c>
      <c r="K17" s="79">
        <f t="shared" si="1"/>
        <v>0</v>
      </c>
      <c r="L17" s="102">
        <f>SUM(D17:K17)</f>
        <v>0</v>
      </c>
      <c r="N17" s="98"/>
    </row>
    <row r="18" spans="1:14" hidden="1">
      <c r="A18" s="73"/>
      <c r="B18" s="80"/>
      <c r="C18" s="68"/>
      <c r="D18" s="81"/>
      <c r="E18" s="81"/>
      <c r="F18" s="81"/>
      <c r="G18" s="81"/>
      <c r="H18" s="81"/>
      <c r="I18" s="81"/>
      <c r="J18" s="81"/>
      <c r="K18" s="81"/>
      <c r="L18" s="103"/>
    </row>
    <row r="19" spans="1:14" hidden="1">
      <c r="A19" s="82"/>
      <c r="B19" s="83">
        <v>1.1000000000000001</v>
      </c>
      <c r="C19" s="84" t="s">
        <v>653</v>
      </c>
      <c r="D19" s="85">
        <f t="shared" ref="D19:K19" si="2">+D21+D25</f>
        <v>0</v>
      </c>
      <c r="E19" s="85">
        <f t="shared" si="2"/>
        <v>0</v>
      </c>
      <c r="F19" s="85">
        <f t="shared" si="2"/>
        <v>0</v>
      </c>
      <c r="G19" s="85">
        <f t="shared" si="2"/>
        <v>0</v>
      </c>
      <c r="H19" s="85">
        <f t="shared" si="2"/>
        <v>0</v>
      </c>
      <c r="I19" s="85">
        <f t="shared" si="2"/>
        <v>0</v>
      </c>
      <c r="J19" s="85">
        <f t="shared" si="2"/>
        <v>0</v>
      </c>
      <c r="K19" s="85">
        <f t="shared" si="2"/>
        <v>0</v>
      </c>
      <c r="L19" s="104">
        <f>SUM(D19:K19)</f>
        <v>0</v>
      </c>
    </row>
    <row r="20" spans="1:14" hidden="1">
      <c r="A20" s="73"/>
      <c r="B20" s="86"/>
      <c r="C20" s="78"/>
      <c r="D20" s="81"/>
      <c r="E20" s="81"/>
      <c r="F20" s="81"/>
      <c r="G20" s="81"/>
      <c r="H20" s="81"/>
      <c r="I20" s="81"/>
      <c r="J20" s="81"/>
      <c r="K20" s="81"/>
      <c r="L20" s="103"/>
      <c r="N20" s="98"/>
    </row>
    <row r="21" spans="1:14" hidden="1">
      <c r="A21" s="73"/>
      <c r="B21" s="87" t="s">
        <v>23</v>
      </c>
      <c r="C21" s="88" t="s">
        <v>25</v>
      </c>
      <c r="D21" s="89">
        <f t="shared" ref="D21:K21" si="3">SUM(D22:D23)</f>
        <v>0</v>
      </c>
      <c r="E21" s="89">
        <f t="shared" si="3"/>
        <v>0</v>
      </c>
      <c r="F21" s="89">
        <f t="shared" si="3"/>
        <v>0</v>
      </c>
      <c r="G21" s="89">
        <f t="shared" si="3"/>
        <v>0</v>
      </c>
      <c r="H21" s="89">
        <f t="shared" si="3"/>
        <v>0</v>
      </c>
      <c r="I21" s="89">
        <f t="shared" si="3"/>
        <v>0</v>
      </c>
      <c r="J21" s="89">
        <f t="shared" si="3"/>
        <v>0</v>
      </c>
      <c r="K21" s="89">
        <f t="shared" si="3"/>
        <v>0</v>
      </c>
      <c r="L21" s="105">
        <f>SUM(D21:K21)</f>
        <v>0</v>
      </c>
      <c r="N21" s="106"/>
    </row>
    <row r="22" spans="1:14" ht="16.2" hidden="1" customHeight="1">
      <c r="A22" s="73"/>
      <c r="B22" s="90" t="s">
        <v>26</v>
      </c>
      <c r="C22" s="68" t="s">
        <v>654</v>
      </c>
      <c r="D22" s="81">
        <v>0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81">
        <v>0</v>
      </c>
      <c r="L22" s="105">
        <f>SUM(D22:K22)</f>
        <v>0</v>
      </c>
      <c r="N22" s="98"/>
    </row>
    <row r="23" spans="1:14" ht="13.2" hidden="1" customHeight="1">
      <c r="A23" s="73"/>
      <c r="B23" s="90" t="s">
        <v>49</v>
      </c>
      <c r="C23" s="68" t="s">
        <v>655</v>
      </c>
      <c r="D23" s="81">
        <v>0</v>
      </c>
      <c r="E23" s="81">
        <v>0</v>
      </c>
      <c r="F23" s="81">
        <v>0</v>
      </c>
      <c r="G23" s="81">
        <v>0</v>
      </c>
      <c r="H23" s="81">
        <v>0</v>
      </c>
      <c r="I23" s="81">
        <v>0</v>
      </c>
      <c r="J23" s="81">
        <v>0</v>
      </c>
      <c r="K23" s="81">
        <v>0</v>
      </c>
      <c r="L23" s="105">
        <f>SUM(D23:K23)</f>
        <v>0</v>
      </c>
    </row>
    <row r="24" spans="1:14" hidden="1">
      <c r="A24" s="73"/>
      <c r="B24" s="90"/>
      <c r="C24" s="68"/>
      <c r="D24" s="81"/>
      <c r="E24" s="81"/>
      <c r="F24" s="81"/>
      <c r="G24" s="81"/>
      <c r="H24" s="81"/>
      <c r="I24" s="81"/>
      <c r="J24" s="81"/>
      <c r="K24" s="81"/>
      <c r="L24" s="105"/>
    </row>
    <row r="25" spans="1:14" ht="21" hidden="1">
      <c r="A25" s="73"/>
      <c r="B25" s="87" t="s">
        <v>64</v>
      </c>
      <c r="C25" s="91" t="s">
        <v>656</v>
      </c>
      <c r="D25" s="89">
        <v>0</v>
      </c>
      <c r="E25" s="89">
        <v>0</v>
      </c>
      <c r="F25" s="89">
        <v>0</v>
      </c>
      <c r="G25" s="89">
        <v>0</v>
      </c>
      <c r="H25" s="89">
        <v>0</v>
      </c>
      <c r="I25" s="89">
        <v>0</v>
      </c>
      <c r="J25" s="89">
        <v>0</v>
      </c>
      <c r="K25" s="89">
        <v>0</v>
      </c>
      <c r="L25" s="105">
        <f>SUM(D25:K25)</f>
        <v>0</v>
      </c>
    </row>
    <row r="26" spans="1:14" hidden="1">
      <c r="A26" s="73"/>
      <c r="B26" s="87"/>
      <c r="C26" s="88"/>
      <c r="D26" s="92"/>
      <c r="E26" s="92"/>
      <c r="F26" s="92"/>
      <c r="G26" s="92"/>
      <c r="H26" s="92"/>
      <c r="I26" s="92"/>
      <c r="J26" s="92"/>
      <c r="K26" s="92"/>
      <c r="L26" s="105"/>
    </row>
    <row r="27" spans="1:14" hidden="1">
      <c r="A27" s="93"/>
      <c r="B27" s="94"/>
      <c r="C27" s="95"/>
      <c r="D27" s="96"/>
      <c r="E27" s="96"/>
      <c r="F27" s="96"/>
      <c r="G27" s="96"/>
      <c r="H27" s="96"/>
      <c r="I27" s="96"/>
      <c r="J27" s="96"/>
      <c r="K27" s="96"/>
      <c r="L27" s="107"/>
    </row>
    <row r="28" spans="1:14" hidden="1"/>
    <row r="29" spans="1:14" hidden="1"/>
    <row r="30" spans="1:14" s="63" customFormat="1" ht="10.199999999999999" hidden="1">
      <c r="D30" s="97"/>
      <c r="E30" s="97"/>
      <c r="F30" s="97"/>
      <c r="G30" s="97"/>
      <c r="H30" s="97"/>
      <c r="I30" s="97"/>
      <c r="J30" s="97"/>
      <c r="K30" s="97"/>
    </row>
    <row r="31" spans="1:14" hidden="1">
      <c r="D31" s="98"/>
      <c r="E31" s="98"/>
      <c r="F31" s="98"/>
      <c r="G31" s="98"/>
    </row>
    <row r="32" spans="1:14" hidden="1"/>
    <row r="33" spans="1:12" hidden="1"/>
    <row r="34" spans="1:12" hidden="1"/>
    <row r="35" spans="1:12" hidden="1"/>
    <row r="36" spans="1:12" hidden="1"/>
    <row r="37" spans="1:12" hidden="1"/>
    <row r="38" spans="1:12" hidden="1"/>
    <row r="39" spans="1:12" ht="15" hidden="1">
      <c r="A39" s="781" t="s">
        <v>16</v>
      </c>
      <c r="B39" s="781"/>
      <c r="C39" s="781"/>
      <c r="D39" s="781"/>
      <c r="E39" s="781"/>
      <c r="F39" s="781"/>
      <c r="G39" s="781"/>
      <c r="H39" s="781"/>
      <c r="I39" s="781"/>
      <c r="J39" s="781"/>
      <c r="K39" s="781"/>
      <c r="L39" s="781"/>
    </row>
    <row r="40" spans="1:12" hidden="1">
      <c r="A40" s="786"/>
      <c r="B40" s="786"/>
      <c r="C40" s="786"/>
      <c r="D40" s="786"/>
      <c r="E40" s="786"/>
      <c r="F40" s="786"/>
      <c r="G40" s="786"/>
      <c r="H40" s="786"/>
      <c r="I40" s="786"/>
      <c r="J40" s="786"/>
      <c r="K40" s="786"/>
      <c r="L40" s="786"/>
    </row>
    <row r="41" spans="1:12" ht="15" hidden="1">
      <c r="A41" s="774" t="str">
        <f>+'IND-ESTR-CLASIF '!A69:E69</f>
        <v>MODIFICACIÓN  Nº 01-2025</v>
      </c>
      <c r="B41" s="774"/>
      <c r="C41" s="774"/>
      <c r="D41" s="774"/>
      <c r="E41" s="774"/>
      <c r="F41" s="774"/>
      <c r="G41" s="774"/>
      <c r="H41" s="774"/>
      <c r="I41" s="774"/>
      <c r="J41" s="774"/>
      <c r="K41" s="774"/>
      <c r="L41" s="774"/>
    </row>
    <row r="42" spans="1:12" ht="15" hidden="1">
      <c r="A42" s="66"/>
      <c r="B42" s="66"/>
      <c r="C42" s="66"/>
      <c r="D42" s="66"/>
      <c r="E42" s="66"/>
      <c r="F42" s="66"/>
      <c r="G42" s="66"/>
      <c r="H42" s="66"/>
      <c r="I42" s="66"/>
      <c r="J42" s="66"/>
      <c r="K42" s="66"/>
      <c r="L42" s="66"/>
    </row>
    <row r="43" spans="1:12" hidden="1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</row>
    <row r="44" spans="1:12" hidden="1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</row>
    <row r="45" spans="1:12" ht="14.1">
      <c r="A45" s="787" t="s">
        <v>12</v>
      </c>
      <c r="B45" s="787"/>
      <c r="C45" s="787"/>
      <c r="D45" s="787"/>
      <c r="E45" s="787"/>
      <c r="F45" s="787"/>
      <c r="G45" s="787"/>
      <c r="H45" s="787"/>
      <c r="I45" s="787"/>
      <c r="J45" s="787"/>
      <c r="K45" s="787"/>
      <c r="L45" s="787"/>
    </row>
    <row r="46" spans="1:12" ht="14.1">
      <c r="A46" s="787" t="s">
        <v>761</v>
      </c>
      <c r="B46" s="787"/>
      <c r="C46" s="787"/>
      <c r="D46" s="787"/>
      <c r="E46" s="787"/>
      <c r="F46" s="787"/>
      <c r="G46" s="787"/>
      <c r="H46" s="787"/>
      <c r="I46" s="787"/>
      <c r="J46" s="787"/>
      <c r="K46" s="787"/>
      <c r="L46" s="787"/>
    </row>
    <row r="47" spans="1:12" ht="14.1">
      <c r="A47" s="787" t="s">
        <v>639</v>
      </c>
      <c r="B47" s="787"/>
      <c r="C47" s="787"/>
      <c r="D47" s="787"/>
      <c r="E47" s="787"/>
      <c r="F47" s="787"/>
      <c r="G47" s="787"/>
      <c r="H47" s="787"/>
      <c r="I47" s="787"/>
      <c r="J47" s="787"/>
      <c r="K47" s="787"/>
      <c r="L47" s="787"/>
    </row>
    <row r="48" spans="1:12">
      <c r="A48" s="67"/>
      <c r="B48" s="67"/>
      <c r="C48" s="68"/>
      <c r="D48" s="69"/>
      <c r="E48" s="69"/>
      <c r="F48" s="69"/>
      <c r="G48" s="69"/>
      <c r="H48" s="69"/>
      <c r="I48" s="69"/>
      <c r="J48" s="69"/>
      <c r="K48" s="69"/>
      <c r="L48" s="69"/>
    </row>
    <row r="49" spans="1:15" ht="24" customHeight="1">
      <c r="A49" s="769" t="s">
        <v>762</v>
      </c>
      <c r="B49" s="769"/>
      <c r="C49" s="769"/>
      <c r="D49" s="70" t="s">
        <v>676</v>
      </c>
      <c r="E49" s="769" t="s">
        <v>667</v>
      </c>
      <c r="F49" s="769"/>
      <c r="G49" s="769"/>
      <c r="H49" s="769"/>
      <c r="I49" s="782" t="s">
        <v>629</v>
      </c>
      <c r="J49" s="775"/>
      <c r="K49" s="70" t="s">
        <v>763</v>
      </c>
      <c r="L49" s="769" t="s">
        <v>504</v>
      </c>
    </row>
    <row r="50" spans="1:15">
      <c r="A50" s="769"/>
      <c r="B50" s="769"/>
      <c r="C50" s="769"/>
      <c r="D50" s="71" t="s">
        <v>611</v>
      </c>
      <c r="E50" s="71" t="s">
        <v>424</v>
      </c>
      <c r="F50" s="71" t="s">
        <v>430</v>
      </c>
      <c r="G50" s="71" t="s">
        <v>436</v>
      </c>
      <c r="H50" s="71" t="s">
        <v>442</v>
      </c>
      <c r="I50" s="71" t="s">
        <v>449</v>
      </c>
      <c r="J50" s="71" t="s">
        <v>764</v>
      </c>
      <c r="K50" s="71" t="s">
        <v>473</v>
      </c>
      <c r="L50" s="769"/>
    </row>
    <row r="51" spans="1:15" ht="45.6" customHeight="1">
      <c r="A51" s="769"/>
      <c r="B51" s="769"/>
      <c r="C51" s="769"/>
      <c r="D51" s="71" t="s">
        <v>610</v>
      </c>
      <c r="E51" s="71" t="s">
        <v>765</v>
      </c>
      <c r="F51" s="71" t="s">
        <v>429</v>
      </c>
      <c r="G51" s="71" t="s">
        <v>766</v>
      </c>
      <c r="H51" s="71" t="s">
        <v>767</v>
      </c>
      <c r="I51" s="71" t="s">
        <v>768</v>
      </c>
      <c r="J51" s="71" t="s">
        <v>454</v>
      </c>
      <c r="K51" s="71" t="s">
        <v>769</v>
      </c>
      <c r="L51" s="769"/>
    </row>
    <row r="52" spans="1:15" ht="29.7" customHeight="1">
      <c r="A52" s="783" t="s">
        <v>651</v>
      </c>
      <c r="B52" s="784"/>
      <c r="C52" s="785"/>
      <c r="D52" s="72">
        <f t="shared" ref="D52:K52" si="4">+D54</f>
        <v>0</v>
      </c>
      <c r="E52" s="72">
        <f t="shared" si="4"/>
        <v>896023.33</v>
      </c>
      <c r="F52" s="728">
        <f t="shared" si="4"/>
        <v>256006.67</v>
      </c>
      <c r="G52" s="728">
        <f t="shared" si="4"/>
        <v>0</v>
      </c>
      <c r="H52" s="728">
        <f t="shared" si="4"/>
        <v>0</v>
      </c>
      <c r="I52" s="728">
        <f t="shared" si="4"/>
        <v>192005</v>
      </c>
      <c r="J52" s="728">
        <f t="shared" si="4"/>
        <v>128003.33</v>
      </c>
      <c r="K52" s="728">
        <f t="shared" si="4"/>
        <v>0</v>
      </c>
      <c r="L52" s="728">
        <f>SUM(D52:K52)</f>
        <v>1472038.33</v>
      </c>
      <c r="N52" s="98"/>
      <c r="O52" s="98"/>
    </row>
    <row r="53" spans="1:15">
      <c r="A53" s="74"/>
      <c r="B53" s="74"/>
      <c r="C53" s="99"/>
      <c r="D53" s="75"/>
      <c r="E53" s="75"/>
      <c r="F53" s="75"/>
      <c r="G53" s="75"/>
      <c r="H53" s="75"/>
      <c r="I53" s="75"/>
      <c r="J53" s="75"/>
      <c r="K53" s="75"/>
      <c r="L53" s="108"/>
    </row>
    <row r="54" spans="1:15">
      <c r="A54" s="77">
        <v>1</v>
      </c>
      <c r="B54" s="77"/>
      <c r="C54" s="78" t="s">
        <v>652</v>
      </c>
      <c r="D54" s="79">
        <f t="shared" ref="D54:K54" si="5">+D56</f>
        <v>0</v>
      </c>
      <c r="E54" s="79">
        <f t="shared" si="5"/>
        <v>896023.33</v>
      </c>
      <c r="F54" s="79">
        <f t="shared" si="5"/>
        <v>256006.67</v>
      </c>
      <c r="G54" s="79">
        <f t="shared" si="5"/>
        <v>0</v>
      </c>
      <c r="H54" s="79">
        <f t="shared" si="5"/>
        <v>0</v>
      </c>
      <c r="I54" s="79">
        <f t="shared" si="5"/>
        <v>192005</v>
      </c>
      <c r="J54" s="79">
        <f t="shared" si="5"/>
        <v>128003.33</v>
      </c>
      <c r="K54" s="79">
        <f t="shared" si="5"/>
        <v>0</v>
      </c>
      <c r="L54" s="109">
        <f>SUM(D54:K54)</f>
        <v>1472038.33</v>
      </c>
      <c r="N54" s="98"/>
    </row>
    <row r="55" spans="1:15">
      <c r="A55" s="80"/>
      <c r="B55" s="80"/>
      <c r="C55" s="68"/>
      <c r="D55" s="81"/>
      <c r="E55" s="81"/>
      <c r="F55" s="81"/>
      <c r="G55" s="81"/>
      <c r="H55" s="81"/>
      <c r="I55" s="81"/>
      <c r="J55" s="81"/>
      <c r="K55" s="81"/>
      <c r="L55" s="101"/>
    </row>
    <row r="56" spans="1:15">
      <c r="A56" s="100"/>
      <c r="B56" s="83">
        <v>1.1000000000000001</v>
      </c>
      <c r="C56" s="84" t="s">
        <v>653</v>
      </c>
      <c r="D56" s="85">
        <f t="shared" ref="D56:K56" si="6">+D58+D62</f>
        <v>0</v>
      </c>
      <c r="E56" s="85">
        <f t="shared" si="6"/>
        <v>896023.33</v>
      </c>
      <c r="F56" s="85">
        <f t="shared" si="6"/>
        <v>256006.67</v>
      </c>
      <c r="G56" s="85">
        <f t="shared" si="6"/>
        <v>0</v>
      </c>
      <c r="H56" s="85">
        <f t="shared" si="6"/>
        <v>0</v>
      </c>
      <c r="I56" s="85">
        <f t="shared" si="6"/>
        <v>192005</v>
      </c>
      <c r="J56" s="85">
        <f t="shared" si="6"/>
        <v>128003.33</v>
      </c>
      <c r="K56" s="85">
        <f t="shared" si="6"/>
        <v>0</v>
      </c>
      <c r="L56" s="110">
        <f>SUM(D56:K56)</f>
        <v>1472038.33</v>
      </c>
    </row>
    <row r="57" spans="1:15">
      <c r="A57" s="80"/>
      <c r="B57" s="86"/>
      <c r="C57" s="78"/>
      <c r="D57" s="81"/>
      <c r="E57" s="81"/>
      <c r="F57" s="81"/>
      <c r="G57" s="81"/>
      <c r="H57" s="81"/>
      <c r="I57" s="81"/>
      <c r="J57" s="81"/>
      <c r="K57" s="81"/>
      <c r="L57" s="101"/>
      <c r="N57" s="98"/>
    </row>
    <row r="58" spans="1:15">
      <c r="A58" s="80"/>
      <c r="B58" s="87" t="s">
        <v>23</v>
      </c>
      <c r="C58" s="88" t="s">
        <v>25</v>
      </c>
      <c r="D58" s="89">
        <f t="shared" ref="D58:K58" si="7">SUM(D59:D60)</f>
        <v>0</v>
      </c>
      <c r="E58" s="89">
        <f t="shared" si="7"/>
        <v>896023.33</v>
      </c>
      <c r="F58" s="89">
        <f t="shared" si="7"/>
        <v>256006.67</v>
      </c>
      <c r="G58" s="89">
        <f t="shared" si="7"/>
        <v>0</v>
      </c>
      <c r="H58" s="89">
        <f t="shared" si="7"/>
        <v>0</v>
      </c>
      <c r="I58" s="89">
        <f t="shared" si="7"/>
        <v>192005</v>
      </c>
      <c r="J58" s="89">
        <f t="shared" si="7"/>
        <v>128003.33</v>
      </c>
      <c r="K58" s="89">
        <f t="shared" si="7"/>
        <v>0</v>
      </c>
      <c r="L58" s="111">
        <f>SUM(D58:K58)</f>
        <v>1472038.33</v>
      </c>
      <c r="N58" s="106"/>
    </row>
    <row r="59" spans="1:15" ht="16.2" customHeight="1">
      <c r="A59" s="80"/>
      <c r="B59" s="90" t="s">
        <v>26</v>
      </c>
      <c r="C59" s="68" t="s">
        <v>654</v>
      </c>
      <c r="D59" s="81">
        <v>0</v>
      </c>
      <c r="E59" s="81">
        <v>758333.33</v>
      </c>
      <c r="F59" s="81">
        <v>216666.67</v>
      </c>
      <c r="G59" s="81">
        <v>0</v>
      </c>
      <c r="H59" s="81">
        <v>0</v>
      </c>
      <c r="I59" s="81">
        <v>162500</v>
      </c>
      <c r="J59" s="81">
        <v>108333.33</v>
      </c>
      <c r="K59" s="81">
        <v>0</v>
      </c>
      <c r="L59" s="111">
        <f>SUM(D59:K59)</f>
        <v>1245833.33</v>
      </c>
      <c r="N59" s="112"/>
    </row>
    <row r="60" spans="1:15" ht="13.2" customHeight="1">
      <c r="A60" s="80"/>
      <c r="B60" s="90" t="s">
        <v>49</v>
      </c>
      <c r="C60" s="68" t="s">
        <v>655</v>
      </c>
      <c r="D60" s="81">
        <v>0</v>
      </c>
      <c r="E60" s="81">
        <v>137690</v>
      </c>
      <c r="F60" s="81">
        <v>39340</v>
      </c>
      <c r="G60" s="81">
        <v>0</v>
      </c>
      <c r="H60" s="81">
        <v>0</v>
      </c>
      <c r="I60" s="81">
        <v>29505</v>
      </c>
      <c r="J60" s="81">
        <v>19670</v>
      </c>
      <c r="K60" s="81">
        <v>0</v>
      </c>
      <c r="L60" s="111">
        <f>SUM(D60:K60)</f>
        <v>226205</v>
      </c>
    </row>
    <row r="61" spans="1:15" hidden="1">
      <c r="A61" s="80"/>
      <c r="B61" s="90"/>
      <c r="C61" s="68"/>
      <c r="D61" s="81"/>
      <c r="E61" s="81"/>
      <c r="F61" s="81"/>
      <c r="G61" s="81"/>
      <c r="H61" s="81"/>
      <c r="I61" s="81"/>
      <c r="J61" s="81"/>
      <c r="K61" s="81"/>
      <c r="L61" s="111"/>
    </row>
    <row r="62" spans="1:15" ht="21" hidden="1">
      <c r="A62" s="80"/>
      <c r="B62" s="87" t="s">
        <v>64</v>
      </c>
      <c r="C62" s="91" t="s">
        <v>656</v>
      </c>
      <c r="D62" s="89">
        <v>0</v>
      </c>
      <c r="E62" s="89">
        <v>0</v>
      </c>
      <c r="F62" s="89">
        <v>0</v>
      </c>
      <c r="G62" s="89">
        <v>0</v>
      </c>
      <c r="H62" s="89">
        <v>0</v>
      </c>
      <c r="I62" s="89">
        <v>0</v>
      </c>
      <c r="J62" s="89">
        <v>0</v>
      </c>
      <c r="K62" s="89">
        <v>0</v>
      </c>
      <c r="L62" s="111">
        <f>SUM(D62:K62)</f>
        <v>0</v>
      </c>
    </row>
    <row r="63" spans="1:15">
      <c r="A63" s="80"/>
      <c r="B63" s="87"/>
      <c r="C63" s="88"/>
      <c r="D63" s="92"/>
      <c r="E63" s="92"/>
      <c r="F63" s="92"/>
      <c r="G63" s="92"/>
      <c r="H63" s="92"/>
      <c r="I63" s="92"/>
      <c r="J63" s="92"/>
      <c r="K63" s="92"/>
      <c r="L63" s="111"/>
    </row>
    <row r="64" spans="1:15">
      <c r="A64" s="94"/>
      <c r="B64" s="94"/>
      <c r="C64" s="95"/>
      <c r="D64" s="96"/>
      <c r="E64" s="96"/>
      <c r="F64" s="96"/>
      <c r="G64" s="96"/>
      <c r="H64" s="96"/>
      <c r="I64" s="96"/>
      <c r="J64" s="96"/>
      <c r="K64" s="96"/>
      <c r="L64" s="107"/>
      <c r="N64" s="98"/>
    </row>
    <row r="65" spans="14:14">
      <c r="N65" s="98"/>
    </row>
  </sheetData>
  <mergeCells count="22">
    <mergeCell ref="A1:L1"/>
    <mergeCell ref="A2:L2"/>
    <mergeCell ref="A3:L3"/>
    <mergeCell ref="A8:L8"/>
    <mergeCell ref="A9:L9"/>
    <mergeCell ref="A10:L10"/>
    <mergeCell ref="E12:H12"/>
    <mergeCell ref="I12:J12"/>
    <mergeCell ref="A15:C15"/>
    <mergeCell ref="A39:L39"/>
    <mergeCell ref="E49:H49"/>
    <mergeCell ref="I49:J49"/>
    <mergeCell ref="A52:C52"/>
    <mergeCell ref="L12:L14"/>
    <mergeCell ref="L49:L51"/>
    <mergeCell ref="A49:C51"/>
    <mergeCell ref="A12:C14"/>
    <mergeCell ref="A40:L40"/>
    <mergeCell ref="A41:L41"/>
    <mergeCell ref="A45:L45"/>
    <mergeCell ref="A46:L46"/>
    <mergeCell ref="A47:L47"/>
  </mergeCells>
  <printOptions horizontalCentered="1"/>
  <pageMargins left="0.39370078740157483" right="0.39370078740157483" top="0.59055118110236227" bottom="0.39370078740157483" header="0.31496062992125984" footer="0.31496062992125984"/>
  <pageSetup scale="81" firstPageNumber="13" orientation="portrait" useFirstPageNumber="1" verticalDpi="597" r:id="rId1"/>
  <headerFooter>
    <oddHeader>&amp;CPágina 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53"/>
  </sheetPr>
  <dimension ref="A1:X287"/>
  <sheetViews>
    <sheetView showGridLines="0" zoomScaleNormal="100" zoomScaleSheetLayoutView="90" workbookViewId="0">
      <pane ySplit="7" topLeftCell="A8" activePane="bottomLeft" state="frozen"/>
      <selection pane="bottomLeft" activeCell="Z153" sqref="Z153"/>
    </sheetView>
  </sheetViews>
  <sheetFormatPr baseColWidth="10" defaultColWidth="11.44140625" defaultRowHeight="11.4"/>
  <cols>
    <col min="1" max="1" width="7.88671875" style="118" customWidth="1"/>
    <col min="2" max="2" width="44.44140625" style="119" customWidth="1"/>
    <col min="3" max="3" width="13.77734375" style="120" customWidth="1"/>
    <col min="4" max="8" width="13.77734375" style="120" hidden="1" customWidth="1"/>
    <col min="9" max="9" width="14.5546875" style="120" customWidth="1"/>
    <col min="10" max="14" width="14.5546875" style="120" hidden="1" customWidth="1"/>
    <col min="15" max="15" width="14.5546875" style="120" customWidth="1"/>
    <col min="16" max="18" width="14.5546875" style="120" hidden="1" customWidth="1"/>
    <col min="19" max="19" width="14.5546875" style="120" customWidth="1"/>
    <col min="20" max="21" width="13.6640625" style="120" hidden="1" customWidth="1"/>
    <col min="22" max="22" width="12.6640625" style="119" customWidth="1"/>
    <col min="23" max="23" width="12" style="119" customWidth="1"/>
    <col min="24" max="24" width="12.6640625" style="119" customWidth="1"/>
    <col min="25" max="16384" width="11.44140625" style="119"/>
  </cols>
  <sheetData>
    <row r="1" spans="1:24" ht="20.100000000000001">
      <c r="A1" s="799" t="s">
        <v>693</v>
      </c>
      <c r="B1" s="799"/>
      <c r="C1" s="799"/>
      <c r="D1" s="799"/>
      <c r="E1" s="799"/>
      <c r="F1" s="799"/>
      <c r="G1" s="799"/>
      <c r="H1" s="799"/>
      <c r="I1" s="799"/>
      <c r="J1" s="799"/>
      <c r="K1" s="799"/>
      <c r="L1" s="799"/>
      <c r="M1" s="799"/>
      <c r="N1" s="799"/>
      <c r="O1" s="799"/>
      <c r="P1" s="799"/>
      <c r="Q1" s="799"/>
      <c r="R1" s="799"/>
      <c r="S1" s="799"/>
      <c r="T1" s="799"/>
      <c r="U1" s="799"/>
    </row>
    <row r="2" spans="1:24" ht="14.4" customHeight="1">
      <c r="A2" s="121"/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</row>
    <row r="3" spans="1:24" ht="14.4" customHeight="1">
      <c r="B3" s="121"/>
    </row>
    <row r="4" spans="1:24" ht="19.8" customHeight="1">
      <c r="A4" s="800" t="str">
        <f>+'IND-ESTR-CLASIF '!A69</f>
        <v>MODIFICACIÓN  Nº 01-2025</v>
      </c>
      <c r="B4" s="801"/>
      <c r="C4" s="801"/>
      <c r="D4" s="801"/>
      <c r="E4" s="801"/>
      <c r="F4" s="801"/>
      <c r="G4" s="801"/>
      <c r="H4" s="801"/>
      <c r="I4" s="801"/>
      <c r="J4" s="801"/>
      <c r="K4" s="801"/>
      <c r="L4" s="801"/>
      <c r="M4" s="801"/>
      <c r="N4" s="801"/>
      <c r="O4" s="801"/>
      <c r="P4" s="801"/>
      <c r="Q4" s="801"/>
      <c r="R4" s="801"/>
      <c r="S4" s="801"/>
      <c r="T4" s="801"/>
      <c r="U4" s="802"/>
    </row>
    <row r="5" spans="1:24" ht="19.8" customHeight="1">
      <c r="A5" s="788" t="s">
        <v>694</v>
      </c>
      <c r="B5" s="789"/>
      <c r="C5" s="789"/>
      <c r="D5" s="789"/>
      <c r="E5" s="789"/>
      <c r="F5" s="789"/>
      <c r="G5" s="789"/>
      <c r="H5" s="789"/>
      <c r="I5" s="789"/>
      <c r="J5" s="789"/>
      <c r="K5" s="789"/>
      <c r="L5" s="789"/>
      <c r="M5" s="789"/>
      <c r="N5" s="789"/>
      <c r="O5" s="789"/>
      <c r="P5" s="789"/>
      <c r="Q5" s="789"/>
      <c r="R5" s="789"/>
      <c r="S5" s="789"/>
      <c r="T5" s="789"/>
      <c r="U5" s="790"/>
    </row>
    <row r="6" spans="1:24" s="113" customFormat="1" ht="28.2" customHeight="1">
      <c r="A6" s="793" t="s">
        <v>695</v>
      </c>
      <c r="B6" s="795" t="s">
        <v>696</v>
      </c>
      <c r="C6" s="797" t="s">
        <v>265</v>
      </c>
      <c r="D6" s="123" t="s">
        <v>697</v>
      </c>
      <c r="E6" s="123" t="s">
        <v>698</v>
      </c>
      <c r="F6" s="123" t="s">
        <v>699</v>
      </c>
      <c r="G6" s="123" t="s">
        <v>700</v>
      </c>
      <c r="H6" s="123" t="s">
        <v>701</v>
      </c>
      <c r="I6" s="123" t="s">
        <v>702</v>
      </c>
      <c r="J6" s="140" t="s">
        <v>703</v>
      </c>
      <c r="K6" s="123" t="s">
        <v>704</v>
      </c>
      <c r="L6" s="123" t="s">
        <v>705</v>
      </c>
      <c r="M6" s="123" t="s">
        <v>706</v>
      </c>
      <c r="N6" s="123" t="s">
        <v>707</v>
      </c>
      <c r="O6" s="123" t="s">
        <v>708</v>
      </c>
      <c r="P6" s="123" t="s">
        <v>709</v>
      </c>
      <c r="Q6" s="123" t="s">
        <v>710</v>
      </c>
      <c r="R6" s="145" t="s">
        <v>711</v>
      </c>
      <c r="S6" s="123" t="s">
        <v>712</v>
      </c>
      <c r="T6" s="123" t="s">
        <v>713</v>
      </c>
      <c r="U6" s="123" t="s">
        <v>714</v>
      </c>
    </row>
    <row r="7" spans="1:24">
      <c r="A7" s="794"/>
      <c r="B7" s="796"/>
      <c r="C7" s="798"/>
      <c r="D7" s="125" t="s">
        <v>715</v>
      </c>
      <c r="E7" s="125" t="s">
        <v>716</v>
      </c>
      <c r="F7" s="125" t="s">
        <v>717</v>
      </c>
      <c r="G7" s="125" t="s">
        <v>718</v>
      </c>
      <c r="H7" s="125" t="s">
        <v>719</v>
      </c>
      <c r="I7" s="125" t="s">
        <v>720</v>
      </c>
      <c r="J7" s="141" t="s">
        <v>721</v>
      </c>
      <c r="K7" s="125" t="s">
        <v>722</v>
      </c>
      <c r="L7" s="125" t="s">
        <v>723</v>
      </c>
      <c r="M7" s="125" t="s">
        <v>724</v>
      </c>
      <c r="N7" s="125" t="s">
        <v>725</v>
      </c>
      <c r="O7" s="125" t="s">
        <v>726</v>
      </c>
      <c r="P7" s="125" t="s">
        <v>727</v>
      </c>
      <c r="Q7" s="125" t="s">
        <v>728</v>
      </c>
      <c r="R7" s="146" t="s">
        <v>729</v>
      </c>
      <c r="S7" s="125" t="s">
        <v>730</v>
      </c>
      <c r="T7" s="125" t="s">
        <v>731</v>
      </c>
      <c r="U7" s="125" t="s">
        <v>732</v>
      </c>
    </row>
    <row r="8" spans="1:24">
      <c r="A8" s="126"/>
      <c r="B8" s="127"/>
      <c r="C8" s="128"/>
      <c r="D8" s="128"/>
      <c r="E8" s="128"/>
      <c r="F8" s="128"/>
      <c r="G8" s="128"/>
      <c r="H8" s="128"/>
      <c r="I8" s="128"/>
      <c r="J8" s="142"/>
      <c r="K8" s="128"/>
      <c r="L8" s="128"/>
      <c r="M8" s="128"/>
      <c r="N8" s="128"/>
      <c r="O8" s="128"/>
      <c r="P8" s="128"/>
      <c r="Q8" s="147"/>
      <c r="R8" s="148"/>
      <c r="S8" s="128"/>
      <c r="T8" s="128"/>
      <c r="U8" s="128"/>
      <c r="X8" s="120"/>
    </row>
    <row r="9" spans="1:24" s="114" customFormat="1">
      <c r="A9" s="129">
        <v>0</v>
      </c>
      <c r="B9" s="130" t="s">
        <v>25</v>
      </c>
      <c r="C9" s="131">
        <f t="shared" ref="C9:U9" si="0">+C11+C17+C22+C29+C33</f>
        <v>-2000000</v>
      </c>
      <c r="D9" s="131">
        <f t="shared" ref="D9" si="1">+D11+D17+D22+D29+D33</f>
        <v>0</v>
      </c>
      <c r="E9" s="131">
        <f t="shared" si="0"/>
        <v>0</v>
      </c>
      <c r="F9" s="131">
        <f t="shared" si="0"/>
        <v>0</v>
      </c>
      <c r="G9" s="131">
        <f t="shared" si="0"/>
        <v>0</v>
      </c>
      <c r="H9" s="131">
        <f t="shared" si="0"/>
        <v>0</v>
      </c>
      <c r="I9" s="131">
        <f t="shared" si="0"/>
        <v>-2000000</v>
      </c>
      <c r="J9" s="143">
        <f t="shared" si="0"/>
        <v>0</v>
      </c>
      <c r="K9" s="131">
        <f t="shared" si="0"/>
        <v>0</v>
      </c>
      <c r="L9" s="131">
        <f t="shared" ref="L9" si="2">+L11+L17+L22+L29+L33</f>
        <v>0</v>
      </c>
      <c r="M9" s="131">
        <f t="shared" si="0"/>
        <v>0</v>
      </c>
      <c r="N9" s="131">
        <f t="shared" si="0"/>
        <v>0</v>
      </c>
      <c r="O9" s="131">
        <f t="shared" si="0"/>
        <v>0</v>
      </c>
      <c r="P9" s="131">
        <f t="shared" si="0"/>
        <v>0</v>
      </c>
      <c r="Q9" s="149">
        <f t="shared" ref="Q9:R9" si="3">+Q11+Q17+Q22+Q29+Q33</f>
        <v>0</v>
      </c>
      <c r="R9" s="131">
        <f t="shared" si="3"/>
        <v>0</v>
      </c>
      <c r="S9" s="131">
        <f t="shared" si="0"/>
        <v>0</v>
      </c>
      <c r="T9" s="131">
        <f t="shared" si="0"/>
        <v>0</v>
      </c>
      <c r="U9" s="131">
        <f t="shared" si="0"/>
        <v>0</v>
      </c>
      <c r="X9" s="120"/>
    </row>
    <row r="10" spans="1:24" hidden="1">
      <c r="A10" s="126"/>
      <c r="B10" s="132"/>
      <c r="C10" s="128"/>
      <c r="D10" s="128"/>
      <c r="E10" s="128"/>
      <c r="F10" s="128"/>
      <c r="G10" s="128"/>
      <c r="H10" s="128"/>
      <c r="I10" s="128"/>
      <c r="J10" s="142"/>
      <c r="K10" s="128"/>
      <c r="L10" s="128"/>
      <c r="M10" s="128"/>
      <c r="N10" s="128"/>
      <c r="O10" s="128"/>
      <c r="P10" s="128"/>
      <c r="Q10" s="147"/>
      <c r="R10" s="128"/>
      <c r="S10" s="128"/>
      <c r="T10" s="128"/>
      <c r="U10" s="128"/>
      <c r="X10" s="120"/>
    </row>
    <row r="11" spans="1:24" s="115" customFormat="1" hidden="1">
      <c r="A11" s="133">
        <v>0.01</v>
      </c>
      <c r="B11" s="134" t="s">
        <v>733</v>
      </c>
      <c r="C11" s="135">
        <f t="shared" ref="C11:U11" si="4">SUM(C12:C15)</f>
        <v>0</v>
      </c>
      <c r="D11" s="135">
        <f t="shared" ref="D11" si="5">SUM(D12:D15)</f>
        <v>0</v>
      </c>
      <c r="E11" s="135">
        <f t="shared" si="4"/>
        <v>0</v>
      </c>
      <c r="F11" s="135">
        <f t="shared" si="4"/>
        <v>0</v>
      </c>
      <c r="G11" s="135">
        <f t="shared" si="4"/>
        <v>0</v>
      </c>
      <c r="H11" s="135">
        <f t="shared" si="4"/>
        <v>0</v>
      </c>
      <c r="I11" s="135">
        <f t="shared" si="4"/>
        <v>0</v>
      </c>
      <c r="J11" s="144">
        <f t="shared" si="4"/>
        <v>0</v>
      </c>
      <c r="K11" s="135">
        <f t="shared" si="4"/>
        <v>0</v>
      </c>
      <c r="L11" s="135">
        <f t="shared" ref="L11" si="6">SUM(L12:L15)</f>
        <v>0</v>
      </c>
      <c r="M11" s="135">
        <f t="shared" si="4"/>
        <v>0</v>
      </c>
      <c r="N11" s="135">
        <f t="shared" si="4"/>
        <v>0</v>
      </c>
      <c r="O11" s="135">
        <f t="shared" si="4"/>
        <v>0</v>
      </c>
      <c r="P11" s="135">
        <f t="shared" si="4"/>
        <v>0</v>
      </c>
      <c r="Q11" s="150">
        <f t="shared" ref="Q11" si="7">SUM(Q12:Q15)</f>
        <v>0</v>
      </c>
      <c r="R11" s="135">
        <f t="shared" ref="R11" si="8">SUM(R12:R15)</f>
        <v>0</v>
      </c>
      <c r="S11" s="135">
        <f t="shared" si="4"/>
        <v>0</v>
      </c>
      <c r="T11" s="135">
        <f t="shared" si="4"/>
        <v>0</v>
      </c>
      <c r="U11" s="135">
        <f t="shared" si="4"/>
        <v>0</v>
      </c>
      <c r="X11" s="120"/>
    </row>
    <row r="12" spans="1:24" hidden="1">
      <c r="A12" s="126" t="s">
        <v>29</v>
      </c>
      <c r="B12" s="127" t="s">
        <v>30</v>
      </c>
      <c r="C12" s="128">
        <f>SUM(E12:U12)</f>
        <v>0</v>
      </c>
      <c r="D12" s="128">
        <v>0</v>
      </c>
      <c r="E12" s="128">
        <v>0</v>
      </c>
      <c r="F12" s="128">
        <v>0</v>
      </c>
      <c r="G12" s="128">
        <v>0</v>
      </c>
      <c r="H12" s="128">
        <v>0</v>
      </c>
      <c r="I12" s="128">
        <v>0</v>
      </c>
      <c r="J12" s="142">
        <v>0</v>
      </c>
      <c r="K12" s="128">
        <v>0</v>
      </c>
      <c r="L12" s="128">
        <v>0</v>
      </c>
      <c r="M12" s="128">
        <v>0</v>
      </c>
      <c r="N12" s="128">
        <v>0</v>
      </c>
      <c r="O12" s="128">
        <v>0</v>
      </c>
      <c r="P12" s="128">
        <v>0</v>
      </c>
      <c r="Q12" s="147">
        <v>0</v>
      </c>
      <c r="R12" s="128">
        <v>0</v>
      </c>
      <c r="S12" s="128">
        <v>0</v>
      </c>
      <c r="T12" s="128">
        <v>0</v>
      </c>
      <c r="U12" s="128">
        <v>0</v>
      </c>
      <c r="W12" s="120"/>
      <c r="X12" s="120"/>
    </row>
    <row r="13" spans="1:24" hidden="1">
      <c r="A13" s="126" t="s">
        <v>31</v>
      </c>
      <c r="B13" s="127" t="s">
        <v>32</v>
      </c>
      <c r="C13" s="128">
        <f>SUM(E13:U13)</f>
        <v>0</v>
      </c>
      <c r="D13" s="128">
        <v>0</v>
      </c>
      <c r="E13" s="128">
        <v>0</v>
      </c>
      <c r="F13" s="128">
        <v>0</v>
      </c>
      <c r="G13" s="128">
        <v>0</v>
      </c>
      <c r="H13" s="128">
        <v>0</v>
      </c>
      <c r="I13" s="128">
        <v>0</v>
      </c>
      <c r="J13" s="142">
        <v>0</v>
      </c>
      <c r="K13" s="128">
        <v>0</v>
      </c>
      <c r="L13" s="128">
        <v>0</v>
      </c>
      <c r="M13" s="128">
        <v>0</v>
      </c>
      <c r="N13" s="128">
        <v>0</v>
      </c>
      <c r="O13" s="128">
        <v>0</v>
      </c>
      <c r="P13" s="128">
        <v>0</v>
      </c>
      <c r="Q13" s="147">
        <v>0</v>
      </c>
      <c r="R13" s="128">
        <v>0</v>
      </c>
      <c r="S13" s="128">
        <v>0</v>
      </c>
      <c r="T13" s="128">
        <v>0</v>
      </c>
      <c r="U13" s="128">
        <v>0</v>
      </c>
      <c r="W13" s="120"/>
      <c r="X13" s="120"/>
    </row>
    <row r="14" spans="1:24" hidden="1">
      <c r="A14" s="126" t="s">
        <v>33</v>
      </c>
      <c r="B14" s="127" t="s">
        <v>34</v>
      </c>
      <c r="C14" s="128">
        <f>SUM(E14:U14)</f>
        <v>0</v>
      </c>
      <c r="D14" s="128">
        <v>0</v>
      </c>
      <c r="E14" s="128">
        <v>0</v>
      </c>
      <c r="F14" s="128">
        <v>0</v>
      </c>
      <c r="G14" s="128">
        <v>0</v>
      </c>
      <c r="H14" s="128">
        <v>0</v>
      </c>
      <c r="I14" s="128">
        <v>0</v>
      </c>
      <c r="J14" s="142">
        <v>0</v>
      </c>
      <c r="K14" s="128">
        <v>0</v>
      </c>
      <c r="L14" s="128">
        <v>0</v>
      </c>
      <c r="M14" s="128">
        <v>0</v>
      </c>
      <c r="N14" s="128">
        <v>0</v>
      </c>
      <c r="O14" s="128">
        <v>0</v>
      </c>
      <c r="P14" s="128">
        <v>0</v>
      </c>
      <c r="Q14" s="147">
        <v>0</v>
      </c>
      <c r="R14" s="128">
        <v>0</v>
      </c>
      <c r="S14" s="128">
        <v>0</v>
      </c>
      <c r="T14" s="128">
        <v>0</v>
      </c>
      <c r="U14" s="128">
        <v>0</v>
      </c>
      <c r="W14" s="120"/>
      <c r="X14" s="120"/>
    </row>
    <row r="15" spans="1:24" hidden="1">
      <c r="A15" s="126" t="s">
        <v>734</v>
      </c>
      <c r="B15" s="127" t="s">
        <v>735</v>
      </c>
      <c r="C15" s="128">
        <f>SUM(E15:U15)</f>
        <v>0</v>
      </c>
      <c r="D15" s="128">
        <v>0</v>
      </c>
      <c r="E15" s="128">
        <v>0</v>
      </c>
      <c r="F15" s="128">
        <v>0</v>
      </c>
      <c r="G15" s="128">
        <v>0</v>
      </c>
      <c r="H15" s="128">
        <v>0</v>
      </c>
      <c r="I15" s="128">
        <v>0</v>
      </c>
      <c r="J15" s="142">
        <v>0</v>
      </c>
      <c r="K15" s="128">
        <v>0</v>
      </c>
      <c r="L15" s="128">
        <v>0</v>
      </c>
      <c r="M15" s="128">
        <v>0</v>
      </c>
      <c r="N15" s="128">
        <v>0</v>
      </c>
      <c r="O15" s="128">
        <v>0</v>
      </c>
      <c r="P15" s="128">
        <v>0</v>
      </c>
      <c r="Q15" s="147">
        <v>0</v>
      </c>
      <c r="R15" s="128">
        <v>0</v>
      </c>
      <c r="S15" s="128">
        <v>0</v>
      </c>
      <c r="T15" s="128">
        <v>0</v>
      </c>
      <c r="U15" s="128">
        <v>0</v>
      </c>
      <c r="W15" s="120"/>
      <c r="X15" s="120"/>
    </row>
    <row r="16" spans="1:24" hidden="1">
      <c r="A16" s="126"/>
      <c r="B16" s="127"/>
      <c r="C16" s="128"/>
      <c r="D16" s="128"/>
      <c r="E16" s="128"/>
      <c r="F16" s="128"/>
      <c r="G16" s="128"/>
      <c r="H16" s="128"/>
      <c r="I16" s="128"/>
      <c r="J16" s="142"/>
      <c r="K16" s="128"/>
      <c r="L16" s="128"/>
      <c r="M16" s="128"/>
      <c r="N16" s="128"/>
      <c r="O16" s="128"/>
      <c r="P16" s="128"/>
      <c r="Q16" s="147"/>
      <c r="R16" s="128"/>
      <c r="S16" s="128"/>
      <c r="T16" s="128"/>
      <c r="U16" s="128"/>
      <c r="W16" s="120"/>
      <c r="X16" s="120"/>
    </row>
    <row r="17" spans="1:24" s="115" customFormat="1" hidden="1">
      <c r="A17" s="133">
        <v>0.02</v>
      </c>
      <c r="B17" s="134" t="s">
        <v>36</v>
      </c>
      <c r="C17" s="135">
        <f t="shared" ref="C17:U17" si="9">SUM(C18:C20)</f>
        <v>0</v>
      </c>
      <c r="D17" s="135">
        <f t="shared" ref="D17" si="10">SUM(D18:D20)</f>
        <v>0</v>
      </c>
      <c r="E17" s="135">
        <f t="shared" si="9"/>
        <v>0</v>
      </c>
      <c r="F17" s="135">
        <f t="shared" si="9"/>
        <v>0</v>
      </c>
      <c r="G17" s="135">
        <f t="shared" si="9"/>
        <v>0</v>
      </c>
      <c r="H17" s="135">
        <f t="shared" si="9"/>
        <v>0</v>
      </c>
      <c r="I17" s="135">
        <f t="shared" si="9"/>
        <v>0</v>
      </c>
      <c r="J17" s="144">
        <f t="shared" si="9"/>
        <v>0</v>
      </c>
      <c r="K17" s="135">
        <f t="shared" si="9"/>
        <v>0</v>
      </c>
      <c r="L17" s="135">
        <f t="shared" ref="L17" si="11">SUM(L18:L20)</f>
        <v>0</v>
      </c>
      <c r="M17" s="135">
        <f t="shared" si="9"/>
        <v>0</v>
      </c>
      <c r="N17" s="135">
        <f t="shared" si="9"/>
        <v>0</v>
      </c>
      <c r="O17" s="135">
        <f t="shared" si="9"/>
        <v>0</v>
      </c>
      <c r="P17" s="135">
        <f t="shared" si="9"/>
        <v>0</v>
      </c>
      <c r="Q17" s="150">
        <f t="shared" ref="Q17:R17" si="12">SUM(Q18:Q20)</f>
        <v>0</v>
      </c>
      <c r="R17" s="135">
        <f t="shared" si="12"/>
        <v>0</v>
      </c>
      <c r="S17" s="135">
        <f t="shared" si="9"/>
        <v>0</v>
      </c>
      <c r="T17" s="135">
        <f t="shared" si="9"/>
        <v>0</v>
      </c>
      <c r="U17" s="135">
        <f t="shared" si="9"/>
        <v>0</v>
      </c>
      <c r="W17" s="120"/>
      <c r="X17" s="120"/>
    </row>
    <row r="18" spans="1:24" hidden="1">
      <c r="A18" s="126" t="s">
        <v>37</v>
      </c>
      <c r="B18" s="127" t="s">
        <v>38</v>
      </c>
      <c r="C18" s="128">
        <f>SUM(E18:O18)</f>
        <v>0</v>
      </c>
      <c r="D18" s="128">
        <v>0</v>
      </c>
      <c r="E18" s="128">
        <v>0</v>
      </c>
      <c r="F18" s="128">
        <v>0</v>
      </c>
      <c r="G18" s="128">
        <v>0</v>
      </c>
      <c r="H18" s="128">
        <v>0</v>
      </c>
      <c r="I18" s="128">
        <v>0</v>
      </c>
      <c r="J18" s="142">
        <v>0</v>
      </c>
      <c r="K18" s="128">
        <v>0</v>
      </c>
      <c r="L18" s="128">
        <v>0</v>
      </c>
      <c r="M18" s="128">
        <v>0</v>
      </c>
      <c r="N18" s="128">
        <v>0</v>
      </c>
      <c r="O18" s="128">
        <v>0</v>
      </c>
      <c r="P18" s="128">
        <v>0</v>
      </c>
      <c r="Q18" s="147">
        <v>0</v>
      </c>
      <c r="R18" s="128">
        <v>0</v>
      </c>
      <c r="S18" s="128">
        <v>0</v>
      </c>
      <c r="T18" s="128">
        <v>0</v>
      </c>
      <c r="U18" s="128">
        <v>0</v>
      </c>
      <c r="W18" s="120"/>
      <c r="X18" s="120"/>
    </row>
    <row r="19" spans="1:24" hidden="1">
      <c r="A19" s="126" t="s">
        <v>736</v>
      </c>
      <c r="B19" s="127" t="s">
        <v>737</v>
      </c>
      <c r="C19" s="128">
        <f>SUM(E19:O19)</f>
        <v>0</v>
      </c>
      <c r="D19" s="128">
        <v>0</v>
      </c>
      <c r="E19" s="128">
        <v>0</v>
      </c>
      <c r="F19" s="128">
        <v>0</v>
      </c>
      <c r="G19" s="128">
        <v>0</v>
      </c>
      <c r="H19" s="128">
        <v>0</v>
      </c>
      <c r="I19" s="128">
        <v>0</v>
      </c>
      <c r="J19" s="142">
        <v>0</v>
      </c>
      <c r="K19" s="128">
        <v>0</v>
      </c>
      <c r="L19" s="128">
        <v>0</v>
      </c>
      <c r="M19" s="128">
        <v>0</v>
      </c>
      <c r="N19" s="128">
        <v>0</v>
      </c>
      <c r="O19" s="128">
        <v>0</v>
      </c>
      <c r="P19" s="128">
        <v>0</v>
      </c>
      <c r="Q19" s="147">
        <v>0</v>
      </c>
      <c r="R19" s="128">
        <v>0</v>
      </c>
      <c r="S19" s="128">
        <v>0</v>
      </c>
      <c r="T19" s="128">
        <v>0</v>
      </c>
      <c r="U19" s="128">
        <v>0</v>
      </c>
      <c r="W19" s="120"/>
      <c r="X19" s="120"/>
    </row>
    <row r="20" spans="1:24" hidden="1">
      <c r="A20" s="126" t="s">
        <v>39</v>
      </c>
      <c r="B20" s="127" t="s">
        <v>40</v>
      </c>
      <c r="C20" s="128">
        <f>SUM(E20:T20)</f>
        <v>0</v>
      </c>
      <c r="D20" s="128">
        <v>0</v>
      </c>
      <c r="E20" s="128">
        <v>0</v>
      </c>
      <c r="F20" s="128">
        <v>0</v>
      </c>
      <c r="G20" s="128">
        <v>0</v>
      </c>
      <c r="H20" s="128">
        <v>0</v>
      </c>
      <c r="I20" s="128">
        <v>0</v>
      </c>
      <c r="J20" s="142">
        <v>0</v>
      </c>
      <c r="K20" s="128">
        <v>0</v>
      </c>
      <c r="L20" s="128">
        <v>0</v>
      </c>
      <c r="M20" s="128">
        <v>0</v>
      </c>
      <c r="N20" s="128">
        <v>0</v>
      </c>
      <c r="O20" s="128">
        <v>0</v>
      </c>
      <c r="P20" s="128">
        <v>0</v>
      </c>
      <c r="Q20" s="147">
        <v>0</v>
      </c>
      <c r="R20" s="128">
        <v>0</v>
      </c>
      <c r="S20" s="128">
        <v>0</v>
      </c>
      <c r="T20" s="128">
        <v>0</v>
      </c>
      <c r="U20" s="128">
        <v>0</v>
      </c>
      <c r="W20" s="120"/>
      <c r="X20" s="120"/>
    </row>
    <row r="21" spans="1:24">
      <c r="A21" s="126"/>
      <c r="B21" s="127"/>
      <c r="C21" s="128"/>
      <c r="D21" s="128"/>
      <c r="E21" s="128"/>
      <c r="F21" s="128"/>
      <c r="G21" s="128"/>
      <c r="H21" s="128"/>
      <c r="I21" s="128"/>
      <c r="J21" s="142"/>
      <c r="K21" s="128"/>
      <c r="L21" s="128"/>
      <c r="M21" s="128"/>
      <c r="N21" s="128"/>
      <c r="O21" s="128"/>
      <c r="P21" s="128"/>
      <c r="Q21" s="147"/>
      <c r="R21" s="128"/>
      <c r="S21" s="128"/>
      <c r="T21" s="128"/>
      <c r="U21" s="128"/>
      <c r="W21" s="120"/>
      <c r="X21" s="120"/>
    </row>
    <row r="22" spans="1:24" s="115" customFormat="1">
      <c r="A22" s="133" t="s">
        <v>41</v>
      </c>
      <c r="B22" s="136" t="s">
        <v>42</v>
      </c>
      <c r="C22" s="135">
        <f t="shared" ref="C22:U22" si="13">SUM(C23:C27)</f>
        <v>-2000000</v>
      </c>
      <c r="D22" s="135">
        <f t="shared" ref="D22" si="14">SUM(D23:D27)</f>
        <v>0</v>
      </c>
      <c r="E22" s="135">
        <f t="shared" si="13"/>
        <v>0</v>
      </c>
      <c r="F22" s="135">
        <f t="shared" si="13"/>
        <v>0</v>
      </c>
      <c r="G22" s="135">
        <f t="shared" si="13"/>
        <v>0</v>
      </c>
      <c r="H22" s="135">
        <f t="shared" si="13"/>
        <v>0</v>
      </c>
      <c r="I22" s="135">
        <f t="shared" si="13"/>
        <v>-2000000</v>
      </c>
      <c r="J22" s="144">
        <f t="shared" si="13"/>
        <v>0</v>
      </c>
      <c r="K22" s="135">
        <f t="shared" si="13"/>
        <v>0</v>
      </c>
      <c r="L22" s="135">
        <f t="shared" ref="L22" si="15">SUM(L23:L27)</f>
        <v>0</v>
      </c>
      <c r="M22" s="135">
        <f t="shared" si="13"/>
        <v>0</v>
      </c>
      <c r="N22" s="135">
        <f t="shared" si="13"/>
        <v>0</v>
      </c>
      <c r="O22" s="135">
        <f t="shared" si="13"/>
        <v>0</v>
      </c>
      <c r="P22" s="135">
        <f t="shared" si="13"/>
        <v>0</v>
      </c>
      <c r="Q22" s="150">
        <f t="shared" ref="Q22:R22" si="16">SUM(Q23:Q27)</f>
        <v>0</v>
      </c>
      <c r="R22" s="135">
        <f t="shared" si="16"/>
        <v>0</v>
      </c>
      <c r="S22" s="135">
        <f t="shared" si="13"/>
        <v>0</v>
      </c>
      <c r="T22" s="135">
        <f t="shared" si="13"/>
        <v>0</v>
      </c>
      <c r="U22" s="135">
        <f t="shared" si="13"/>
        <v>0</v>
      </c>
      <c r="W22" s="120"/>
      <c r="X22" s="120"/>
    </row>
    <row r="23" spans="1:24" hidden="1">
      <c r="A23" s="126" t="s">
        <v>43</v>
      </c>
      <c r="B23" s="127" t="s">
        <v>44</v>
      </c>
      <c r="C23" s="128">
        <f>SUM(E23:U23)</f>
        <v>0</v>
      </c>
      <c r="D23" s="128">
        <v>0</v>
      </c>
      <c r="E23" s="128">
        <v>0</v>
      </c>
      <c r="F23" s="128">
        <v>0</v>
      </c>
      <c r="G23" s="128">
        <v>0</v>
      </c>
      <c r="H23" s="128">
        <v>0</v>
      </c>
      <c r="I23" s="128"/>
      <c r="J23" s="142">
        <v>0</v>
      </c>
      <c r="K23" s="128">
        <v>0</v>
      </c>
      <c r="L23" s="128">
        <v>0</v>
      </c>
      <c r="M23" s="128">
        <v>0</v>
      </c>
      <c r="N23" s="128">
        <v>0</v>
      </c>
      <c r="O23" s="128">
        <v>0</v>
      </c>
      <c r="P23" s="128">
        <v>0</v>
      </c>
      <c r="Q23" s="147">
        <v>0</v>
      </c>
      <c r="R23" s="128">
        <v>0</v>
      </c>
      <c r="S23" s="128">
        <v>0</v>
      </c>
      <c r="T23" s="128">
        <v>0</v>
      </c>
      <c r="U23" s="128">
        <v>0</v>
      </c>
      <c r="W23" s="120"/>
      <c r="X23" s="120"/>
    </row>
    <row r="24" spans="1:24" hidden="1">
      <c r="A24" s="126" t="s">
        <v>227</v>
      </c>
      <c r="B24" s="127" t="s">
        <v>228</v>
      </c>
      <c r="C24" s="128">
        <f>SUM(E24:U24)</f>
        <v>0</v>
      </c>
      <c r="D24" s="128">
        <v>0</v>
      </c>
      <c r="E24" s="128">
        <v>0</v>
      </c>
      <c r="F24" s="128">
        <v>0</v>
      </c>
      <c r="G24" s="128">
        <v>0</v>
      </c>
      <c r="H24" s="128">
        <v>0</v>
      </c>
      <c r="I24" s="128">
        <v>0</v>
      </c>
      <c r="J24" s="142">
        <v>0</v>
      </c>
      <c r="K24" s="128">
        <v>0</v>
      </c>
      <c r="L24" s="128">
        <v>0</v>
      </c>
      <c r="M24" s="128">
        <v>0</v>
      </c>
      <c r="N24" s="128">
        <v>0</v>
      </c>
      <c r="O24" s="128">
        <v>0</v>
      </c>
      <c r="P24" s="128">
        <v>0</v>
      </c>
      <c r="Q24" s="147">
        <v>0</v>
      </c>
      <c r="R24" s="128">
        <v>0</v>
      </c>
      <c r="S24" s="128">
        <v>0</v>
      </c>
      <c r="T24" s="128">
        <v>0</v>
      </c>
      <c r="U24" s="128">
        <v>0</v>
      </c>
      <c r="W24" s="120"/>
      <c r="X24" s="120"/>
    </row>
    <row r="25" spans="1:24" hidden="1">
      <c r="A25" s="126" t="s">
        <v>45</v>
      </c>
      <c r="B25" s="127" t="s">
        <v>46</v>
      </c>
      <c r="C25" s="128">
        <f>SUM(E25:U25)</f>
        <v>0</v>
      </c>
      <c r="D25" s="128">
        <f t="shared" ref="D25" si="17">+(D11+D23+D24+D28)/12</f>
        <v>0</v>
      </c>
      <c r="E25" s="128">
        <f t="shared" ref="E25:U25" si="18">+(E11+E23+E24+E28)/12</f>
        <v>0</v>
      </c>
      <c r="F25" s="128">
        <f t="shared" si="18"/>
        <v>0</v>
      </c>
      <c r="G25" s="128">
        <f t="shared" si="18"/>
        <v>0</v>
      </c>
      <c r="H25" s="128">
        <f t="shared" si="18"/>
        <v>0</v>
      </c>
      <c r="I25" s="128">
        <v>0</v>
      </c>
      <c r="J25" s="142">
        <f t="shared" si="18"/>
        <v>0</v>
      </c>
      <c r="K25" s="128">
        <f t="shared" si="18"/>
        <v>0</v>
      </c>
      <c r="L25" s="128">
        <f t="shared" ref="L25" si="19">+(L11+L23+L24+L28)/12</f>
        <v>0</v>
      </c>
      <c r="M25" s="128">
        <v>0</v>
      </c>
      <c r="N25" s="128">
        <f t="shared" si="18"/>
        <v>0</v>
      </c>
      <c r="O25" s="128">
        <f>+(O11+O23+O24+O26+O27)/12</f>
        <v>0</v>
      </c>
      <c r="P25" s="128">
        <f t="shared" si="18"/>
        <v>0</v>
      </c>
      <c r="Q25" s="147">
        <f t="shared" ref="Q25:R25" si="20">+(Q11+Q23+Q24+Q28)/12</f>
        <v>0</v>
      </c>
      <c r="R25" s="128">
        <f t="shared" si="20"/>
        <v>0</v>
      </c>
      <c r="S25" s="128">
        <f t="shared" si="18"/>
        <v>0</v>
      </c>
      <c r="T25" s="128">
        <v>0</v>
      </c>
      <c r="U25" s="128">
        <f t="shared" si="18"/>
        <v>0</v>
      </c>
      <c r="W25" s="120"/>
      <c r="X25" s="120"/>
    </row>
    <row r="26" spans="1:24">
      <c r="A26" s="126" t="s">
        <v>47</v>
      </c>
      <c r="B26" s="127" t="s">
        <v>48</v>
      </c>
      <c r="C26" s="128">
        <f>SUM(E26:U26)</f>
        <v>-2000000</v>
      </c>
      <c r="D26" s="128">
        <v>0</v>
      </c>
      <c r="E26" s="128">
        <v>0</v>
      </c>
      <c r="F26" s="128">
        <v>0</v>
      </c>
      <c r="G26" s="128">
        <v>0</v>
      </c>
      <c r="H26" s="128">
        <v>0</v>
      </c>
      <c r="I26" s="128">
        <v>-2000000</v>
      </c>
      <c r="J26" s="128">
        <v>0</v>
      </c>
      <c r="K26" s="128">
        <v>0</v>
      </c>
      <c r="L26" s="128">
        <v>0</v>
      </c>
      <c r="M26" s="128">
        <v>0</v>
      </c>
      <c r="N26" s="128">
        <v>0</v>
      </c>
      <c r="O26" s="128">
        <v>0</v>
      </c>
      <c r="P26" s="128">
        <v>0</v>
      </c>
      <c r="Q26" s="147">
        <v>0</v>
      </c>
      <c r="R26" s="128">
        <v>0</v>
      </c>
      <c r="S26" s="128">
        <v>0</v>
      </c>
      <c r="T26" s="128">
        <v>0</v>
      </c>
      <c r="U26" s="128">
        <v>0</v>
      </c>
      <c r="W26" s="120"/>
      <c r="X26" s="120"/>
    </row>
    <row r="27" spans="1:24" hidden="1">
      <c r="A27" s="126" t="s">
        <v>342</v>
      </c>
      <c r="B27" s="127" t="s">
        <v>343</v>
      </c>
      <c r="C27" s="128">
        <f>SUM(E27:U27)</f>
        <v>0</v>
      </c>
      <c r="D27" s="128">
        <v>0</v>
      </c>
      <c r="E27" s="128">
        <v>0</v>
      </c>
      <c r="F27" s="128">
        <v>0</v>
      </c>
      <c r="G27" s="128">
        <v>0</v>
      </c>
      <c r="H27" s="128">
        <v>0</v>
      </c>
      <c r="I27" s="128">
        <v>0</v>
      </c>
      <c r="J27" s="142">
        <v>0</v>
      </c>
      <c r="K27" s="128">
        <v>0</v>
      </c>
      <c r="L27" s="128">
        <v>0</v>
      </c>
      <c r="M27" s="128">
        <v>0</v>
      </c>
      <c r="N27" s="128">
        <v>0</v>
      </c>
      <c r="O27" s="128">
        <v>0</v>
      </c>
      <c r="P27" s="128">
        <v>0</v>
      </c>
      <c r="Q27" s="147">
        <v>0</v>
      </c>
      <c r="R27" s="128">
        <v>0</v>
      </c>
      <c r="S27" s="128">
        <v>0</v>
      </c>
      <c r="T27" s="128">
        <v>0</v>
      </c>
      <c r="U27" s="128">
        <v>0</v>
      </c>
      <c r="W27" s="120"/>
      <c r="X27" s="120"/>
    </row>
    <row r="28" spans="1:24" hidden="1">
      <c r="A28" s="126"/>
      <c r="B28" s="127"/>
      <c r="C28" s="128"/>
      <c r="D28" s="128"/>
      <c r="E28" s="128"/>
      <c r="F28" s="128"/>
      <c r="G28" s="128"/>
      <c r="H28" s="128"/>
      <c r="I28" s="128"/>
      <c r="J28" s="142"/>
      <c r="K28" s="128"/>
      <c r="L28" s="128"/>
      <c r="M28" s="128"/>
      <c r="N28" s="128"/>
      <c r="O28" s="128"/>
      <c r="P28" s="128"/>
      <c r="Q28" s="147"/>
      <c r="R28" s="128"/>
      <c r="S28" s="128"/>
      <c r="T28" s="128"/>
      <c r="U28" s="128"/>
      <c r="W28" s="120"/>
      <c r="X28" s="120"/>
    </row>
    <row r="29" spans="1:24" s="115" customFormat="1" ht="22.8" hidden="1">
      <c r="A29" s="133" t="s">
        <v>50</v>
      </c>
      <c r="B29" s="136" t="s">
        <v>738</v>
      </c>
      <c r="C29" s="135">
        <f>+C30+C31</f>
        <v>0</v>
      </c>
      <c r="D29" s="135">
        <f>+D30+D31</f>
        <v>0</v>
      </c>
      <c r="E29" s="135">
        <f>+E30+E31</f>
        <v>0</v>
      </c>
      <c r="F29" s="135">
        <f t="shared" ref="F29:U29" si="21">+F30+F31</f>
        <v>0</v>
      </c>
      <c r="G29" s="135">
        <f t="shared" si="21"/>
        <v>0</v>
      </c>
      <c r="H29" s="135">
        <f t="shared" si="21"/>
        <v>0</v>
      </c>
      <c r="I29" s="135">
        <f t="shared" si="21"/>
        <v>0</v>
      </c>
      <c r="J29" s="144">
        <f t="shared" si="21"/>
        <v>0</v>
      </c>
      <c r="K29" s="135">
        <f t="shared" si="21"/>
        <v>0</v>
      </c>
      <c r="L29" s="135">
        <f t="shared" ref="L29:N29" si="22">+L30+L31</f>
        <v>0</v>
      </c>
      <c r="M29" s="135">
        <f t="shared" si="22"/>
        <v>0</v>
      </c>
      <c r="N29" s="135">
        <f t="shared" si="22"/>
        <v>0</v>
      </c>
      <c r="O29" s="135">
        <f t="shared" si="21"/>
        <v>0</v>
      </c>
      <c r="P29" s="135">
        <f t="shared" si="21"/>
        <v>0</v>
      </c>
      <c r="Q29" s="150">
        <f t="shared" si="21"/>
        <v>0</v>
      </c>
      <c r="R29" s="135">
        <f t="shared" si="21"/>
        <v>0</v>
      </c>
      <c r="S29" s="135">
        <f t="shared" si="21"/>
        <v>0</v>
      </c>
      <c r="T29" s="135">
        <f t="shared" si="21"/>
        <v>0</v>
      </c>
      <c r="U29" s="135">
        <f t="shared" si="21"/>
        <v>0</v>
      </c>
      <c r="W29" s="120"/>
      <c r="X29" s="120"/>
    </row>
    <row r="30" spans="1:24" ht="22.8" hidden="1">
      <c r="A30" s="126" t="s">
        <v>52</v>
      </c>
      <c r="B30" s="137" t="s">
        <v>262</v>
      </c>
      <c r="C30" s="128">
        <f>SUM(E30:U30)</f>
        <v>0</v>
      </c>
      <c r="D30" s="128">
        <f t="shared" ref="D30" si="23">+(D11+D23+D24+D27)*9.25%</f>
        <v>0</v>
      </c>
      <c r="E30" s="128">
        <f t="shared" ref="E30:U30" si="24">+(E11+E23+E24+E27)*9.25%</f>
        <v>0</v>
      </c>
      <c r="F30" s="128">
        <f t="shared" si="24"/>
        <v>0</v>
      </c>
      <c r="G30" s="128">
        <f t="shared" si="24"/>
        <v>0</v>
      </c>
      <c r="H30" s="128">
        <f t="shared" si="24"/>
        <v>0</v>
      </c>
      <c r="I30" s="128">
        <v>0</v>
      </c>
      <c r="J30" s="142">
        <f t="shared" si="24"/>
        <v>0</v>
      </c>
      <c r="K30" s="128">
        <f t="shared" si="24"/>
        <v>0</v>
      </c>
      <c r="L30" s="128">
        <f t="shared" ref="L30" si="25">+(L11+L23+L24+L27)*9.25%</f>
        <v>0</v>
      </c>
      <c r="M30" s="128">
        <v>0</v>
      </c>
      <c r="N30" s="128">
        <f t="shared" si="24"/>
        <v>0</v>
      </c>
      <c r="O30" s="128">
        <f t="shared" si="24"/>
        <v>0</v>
      </c>
      <c r="P30" s="128">
        <f t="shared" si="24"/>
        <v>0</v>
      </c>
      <c r="Q30" s="147">
        <f t="shared" ref="Q30:R30" si="26">+(Q11+Q23+Q24+Q27)*9.25%</f>
        <v>0</v>
      </c>
      <c r="R30" s="128">
        <f t="shared" si="26"/>
        <v>0</v>
      </c>
      <c r="S30" s="128">
        <f t="shared" si="24"/>
        <v>0</v>
      </c>
      <c r="T30" s="128">
        <v>0</v>
      </c>
      <c r="U30" s="128">
        <f t="shared" si="24"/>
        <v>0</v>
      </c>
      <c r="W30" s="120"/>
      <c r="X30" s="120"/>
    </row>
    <row r="31" spans="1:24" ht="24.6" hidden="1" customHeight="1">
      <c r="A31" s="126" t="s">
        <v>54</v>
      </c>
      <c r="B31" s="137" t="s">
        <v>55</v>
      </c>
      <c r="C31" s="128">
        <f>SUM(E31:U31)</f>
        <v>0</v>
      </c>
      <c r="D31" s="128">
        <f t="shared" ref="D31" si="27">+(D11+D23+D24+D27)*0.5%</f>
        <v>0</v>
      </c>
      <c r="E31" s="128">
        <f t="shared" ref="E31:U31" si="28">+(E11+E23+E24+E27)*0.5%</f>
        <v>0</v>
      </c>
      <c r="F31" s="128">
        <f t="shared" si="28"/>
        <v>0</v>
      </c>
      <c r="G31" s="128">
        <f t="shared" si="28"/>
        <v>0</v>
      </c>
      <c r="H31" s="128">
        <f t="shared" si="28"/>
        <v>0</v>
      </c>
      <c r="I31" s="128">
        <v>0</v>
      </c>
      <c r="J31" s="142">
        <f t="shared" si="28"/>
        <v>0</v>
      </c>
      <c r="K31" s="128">
        <f t="shared" si="28"/>
        <v>0</v>
      </c>
      <c r="L31" s="128">
        <f t="shared" ref="L31" si="29">+(L11+L23+L24+L27)*0.5%</f>
        <v>0</v>
      </c>
      <c r="M31" s="128">
        <v>0</v>
      </c>
      <c r="N31" s="128">
        <f t="shared" si="28"/>
        <v>0</v>
      </c>
      <c r="O31" s="128">
        <f t="shared" si="28"/>
        <v>0</v>
      </c>
      <c r="P31" s="128">
        <f t="shared" si="28"/>
        <v>0</v>
      </c>
      <c r="Q31" s="147">
        <f t="shared" ref="Q31:R31" si="30">+(Q11+Q23+Q24+Q27)*0.5%</f>
        <v>0</v>
      </c>
      <c r="R31" s="128">
        <f t="shared" si="30"/>
        <v>0</v>
      </c>
      <c r="S31" s="128">
        <f t="shared" si="28"/>
        <v>0</v>
      </c>
      <c r="T31" s="128">
        <v>0</v>
      </c>
      <c r="U31" s="128">
        <f t="shared" si="28"/>
        <v>0</v>
      </c>
    </row>
    <row r="32" spans="1:24" hidden="1">
      <c r="A32" s="126"/>
      <c r="B32" s="127"/>
      <c r="C32" s="128"/>
      <c r="D32" s="128"/>
      <c r="E32" s="128"/>
      <c r="F32" s="128"/>
      <c r="G32" s="128"/>
      <c r="H32" s="128"/>
      <c r="I32" s="128"/>
      <c r="J32" s="142"/>
      <c r="K32" s="128"/>
      <c r="L32" s="128"/>
      <c r="M32" s="128"/>
      <c r="N32" s="128">
        <f>+N33</f>
        <v>0</v>
      </c>
      <c r="O32" s="128"/>
      <c r="P32" s="128"/>
      <c r="Q32" s="147"/>
      <c r="R32" s="128"/>
      <c r="S32" s="128"/>
      <c r="T32" s="128"/>
      <c r="U32" s="128"/>
    </row>
    <row r="33" spans="1:23" s="115" customFormat="1" ht="34.200000000000003" hidden="1">
      <c r="A33" s="133" t="s">
        <v>56</v>
      </c>
      <c r="B33" s="136" t="s">
        <v>739</v>
      </c>
      <c r="C33" s="135">
        <f t="shared" ref="C33:H33" si="31">+C34+C35+C36</f>
        <v>0</v>
      </c>
      <c r="D33" s="135">
        <f t="shared" si="31"/>
        <v>0</v>
      </c>
      <c r="E33" s="135">
        <f t="shared" si="31"/>
        <v>0</v>
      </c>
      <c r="F33" s="135">
        <f t="shared" si="31"/>
        <v>0</v>
      </c>
      <c r="G33" s="135">
        <f t="shared" si="31"/>
        <v>0</v>
      </c>
      <c r="H33" s="135">
        <f t="shared" si="31"/>
        <v>0</v>
      </c>
      <c r="I33" s="135">
        <f t="shared" ref="I33:U33" si="32">+I34+I35+I36</f>
        <v>0</v>
      </c>
      <c r="J33" s="144">
        <f t="shared" si="32"/>
        <v>0</v>
      </c>
      <c r="K33" s="135">
        <f t="shared" si="32"/>
        <v>0</v>
      </c>
      <c r="L33" s="135">
        <f t="shared" ref="L33:M33" si="33">+L34+L35+L36</f>
        <v>0</v>
      </c>
      <c r="M33" s="135">
        <f t="shared" si="33"/>
        <v>0</v>
      </c>
      <c r="N33" s="135">
        <v>0</v>
      </c>
      <c r="O33" s="135">
        <f t="shared" si="32"/>
        <v>0</v>
      </c>
      <c r="P33" s="135">
        <f t="shared" si="32"/>
        <v>0</v>
      </c>
      <c r="Q33" s="150">
        <f t="shared" si="32"/>
        <v>0</v>
      </c>
      <c r="R33" s="135">
        <f t="shared" si="32"/>
        <v>0</v>
      </c>
      <c r="S33" s="135">
        <f t="shared" si="32"/>
        <v>0</v>
      </c>
      <c r="T33" s="135">
        <f t="shared" si="32"/>
        <v>0</v>
      </c>
      <c r="U33" s="135">
        <f t="shared" si="32"/>
        <v>0</v>
      </c>
    </row>
    <row r="34" spans="1:23" ht="22.8" hidden="1">
      <c r="A34" s="126" t="s">
        <v>58</v>
      </c>
      <c r="B34" s="137" t="s">
        <v>59</v>
      </c>
      <c r="C34" s="128">
        <f>SUM(E34:U34)</f>
        <v>0</v>
      </c>
      <c r="D34" s="128">
        <f>+(D11+D23+D24+D27)*5.42%</f>
        <v>0</v>
      </c>
      <c r="E34" s="128">
        <f>+(E11+E23+E24+E27)*5.42%</f>
        <v>0</v>
      </c>
      <c r="F34" s="128">
        <f t="shared" ref="F34:U34" si="34">+(F11+F23+F24+F27)*5.42%</f>
        <v>0</v>
      </c>
      <c r="G34" s="128">
        <f t="shared" si="34"/>
        <v>0</v>
      </c>
      <c r="H34" s="128">
        <f t="shared" si="34"/>
        <v>0</v>
      </c>
      <c r="I34" s="128">
        <v>0</v>
      </c>
      <c r="J34" s="142">
        <f t="shared" si="34"/>
        <v>0</v>
      </c>
      <c r="K34" s="128">
        <f t="shared" si="34"/>
        <v>0</v>
      </c>
      <c r="L34" s="128">
        <f t="shared" ref="L34" si="35">+(L11+L23+L24+L27)*5.42%</f>
        <v>0</v>
      </c>
      <c r="M34" s="128">
        <v>0</v>
      </c>
      <c r="N34" s="128">
        <f t="shared" si="34"/>
        <v>0</v>
      </c>
      <c r="O34" s="128">
        <f t="shared" si="34"/>
        <v>0</v>
      </c>
      <c r="P34" s="128">
        <f t="shared" si="34"/>
        <v>0</v>
      </c>
      <c r="Q34" s="147">
        <f t="shared" ref="Q34:R34" si="36">+(Q11+Q23+Q24+Q27)*5.42%</f>
        <v>0</v>
      </c>
      <c r="R34" s="128">
        <f t="shared" si="36"/>
        <v>0</v>
      </c>
      <c r="S34" s="128">
        <f t="shared" si="34"/>
        <v>0</v>
      </c>
      <c r="T34" s="128">
        <v>0</v>
      </c>
      <c r="U34" s="128">
        <f t="shared" si="34"/>
        <v>0</v>
      </c>
    </row>
    <row r="35" spans="1:23" ht="22.8" hidden="1">
      <c r="A35" s="126" t="s">
        <v>60</v>
      </c>
      <c r="B35" s="137" t="s">
        <v>404</v>
      </c>
      <c r="C35" s="128">
        <f>SUM(E35:U35)</f>
        <v>0</v>
      </c>
      <c r="D35" s="128">
        <f t="shared" ref="D35" si="37">+(D11+D23+D24+D27)*3%</f>
        <v>0</v>
      </c>
      <c r="E35" s="128">
        <f t="shared" ref="E35:U35" si="38">+(E11+E23+E24+E27)*3%</f>
        <v>0</v>
      </c>
      <c r="F35" s="128">
        <f t="shared" si="38"/>
        <v>0</v>
      </c>
      <c r="G35" s="128">
        <f t="shared" si="38"/>
        <v>0</v>
      </c>
      <c r="H35" s="128">
        <f t="shared" si="38"/>
        <v>0</v>
      </c>
      <c r="I35" s="128">
        <v>0</v>
      </c>
      <c r="J35" s="142">
        <f t="shared" si="38"/>
        <v>0</v>
      </c>
      <c r="K35" s="128">
        <f t="shared" si="38"/>
        <v>0</v>
      </c>
      <c r="L35" s="128">
        <f t="shared" ref="L35" si="39">+(L11+L23+L24+L27)*3%</f>
        <v>0</v>
      </c>
      <c r="M35" s="128">
        <v>0</v>
      </c>
      <c r="N35" s="128">
        <f t="shared" si="38"/>
        <v>0</v>
      </c>
      <c r="O35" s="128">
        <f t="shared" si="38"/>
        <v>0</v>
      </c>
      <c r="P35" s="128">
        <f t="shared" si="38"/>
        <v>0</v>
      </c>
      <c r="Q35" s="147">
        <f t="shared" ref="Q35:R35" si="40">+(Q11+Q23+Q24+Q27)*3%</f>
        <v>0</v>
      </c>
      <c r="R35" s="128">
        <f t="shared" si="40"/>
        <v>0</v>
      </c>
      <c r="S35" s="128">
        <f t="shared" si="38"/>
        <v>0</v>
      </c>
      <c r="T35" s="128">
        <v>0</v>
      </c>
      <c r="U35" s="128">
        <f t="shared" si="38"/>
        <v>0</v>
      </c>
    </row>
    <row r="36" spans="1:23" hidden="1">
      <c r="A36" s="126" t="s">
        <v>62</v>
      </c>
      <c r="B36" s="127" t="s">
        <v>63</v>
      </c>
      <c r="C36" s="128">
        <f>SUM(E36:U36)</f>
        <v>0</v>
      </c>
      <c r="D36" s="128">
        <f t="shared" ref="D36" si="41">+(D11+D23+D24+D27)*1.5%</f>
        <v>0</v>
      </c>
      <c r="E36" s="128">
        <f t="shared" ref="E36:U36" si="42">+(E11+E23+E24+E27)*1.5%</f>
        <v>0</v>
      </c>
      <c r="F36" s="128">
        <f t="shared" si="42"/>
        <v>0</v>
      </c>
      <c r="G36" s="128">
        <f t="shared" si="42"/>
        <v>0</v>
      </c>
      <c r="H36" s="128">
        <f t="shared" si="42"/>
        <v>0</v>
      </c>
      <c r="I36" s="128">
        <v>0</v>
      </c>
      <c r="J36" s="142">
        <f t="shared" si="42"/>
        <v>0</v>
      </c>
      <c r="K36" s="128">
        <f t="shared" si="42"/>
        <v>0</v>
      </c>
      <c r="L36" s="128">
        <f t="shared" ref="L36" si="43">+(L11+L23+L24+L27)*1.5%</f>
        <v>0</v>
      </c>
      <c r="M36" s="128">
        <v>0</v>
      </c>
      <c r="N36" s="128">
        <f t="shared" si="42"/>
        <v>0</v>
      </c>
      <c r="O36" s="128">
        <f t="shared" si="42"/>
        <v>0</v>
      </c>
      <c r="P36" s="128">
        <f t="shared" si="42"/>
        <v>0</v>
      </c>
      <c r="Q36" s="147">
        <f t="shared" ref="Q36:R36" si="44">+(Q11+Q23+Q24+Q27)*1.5%</f>
        <v>0</v>
      </c>
      <c r="R36" s="128">
        <f t="shared" si="44"/>
        <v>0</v>
      </c>
      <c r="S36" s="128">
        <f t="shared" si="42"/>
        <v>0</v>
      </c>
      <c r="T36" s="128">
        <v>0</v>
      </c>
      <c r="U36" s="128">
        <f t="shared" si="42"/>
        <v>0</v>
      </c>
    </row>
    <row r="37" spans="1:23">
      <c r="A37" s="126"/>
      <c r="B37" s="127"/>
      <c r="C37" s="128"/>
      <c r="D37" s="128"/>
      <c r="E37" s="128"/>
      <c r="F37" s="128"/>
      <c r="G37" s="128"/>
      <c r="H37" s="128"/>
      <c r="I37" s="128"/>
      <c r="J37" s="142"/>
      <c r="K37" s="128"/>
      <c r="L37" s="128"/>
      <c r="M37" s="128"/>
      <c r="N37" s="128"/>
      <c r="O37" s="128"/>
      <c r="P37" s="128"/>
      <c r="Q37" s="147"/>
      <c r="R37" s="128"/>
      <c r="S37" s="128"/>
      <c r="T37" s="128"/>
      <c r="U37" s="128"/>
      <c r="W37" s="120"/>
    </row>
    <row r="38" spans="1:23">
      <c r="A38" s="126"/>
      <c r="B38" s="127"/>
      <c r="C38" s="128"/>
      <c r="D38" s="128"/>
      <c r="E38" s="128"/>
      <c r="F38" s="128"/>
      <c r="G38" s="128"/>
      <c r="H38" s="128"/>
      <c r="I38" s="128"/>
      <c r="J38" s="142"/>
      <c r="K38" s="128"/>
      <c r="L38" s="128"/>
      <c r="M38" s="128"/>
      <c r="N38" s="128"/>
      <c r="O38" s="128"/>
      <c r="P38" s="128"/>
      <c r="Q38" s="147"/>
      <c r="R38" s="128"/>
      <c r="S38" s="128"/>
      <c r="T38" s="128"/>
      <c r="U38" s="128"/>
    </row>
    <row r="39" spans="1:23">
      <c r="A39" s="129">
        <v>1</v>
      </c>
      <c r="B39" s="130" t="s">
        <v>65</v>
      </c>
      <c r="C39" s="131">
        <f>+C45+C49+C56+C69+C78+C41+C66+C62</f>
        <v>-100000</v>
      </c>
      <c r="D39" s="131">
        <f t="shared" ref="D39:S39" si="45">+D45+D49+D56+D69+D78+D41+D66+D62</f>
        <v>0</v>
      </c>
      <c r="E39" s="131">
        <f t="shared" si="45"/>
        <v>0</v>
      </c>
      <c r="F39" s="131">
        <f t="shared" si="45"/>
        <v>0</v>
      </c>
      <c r="G39" s="131">
        <f t="shared" si="45"/>
        <v>0</v>
      </c>
      <c r="H39" s="131">
        <f t="shared" si="45"/>
        <v>0</v>
      </c>
      <c r="I39" s="131">
        <f t="shared" si="45"/>
        <v>0</v>
      </c>
      <c r="J39" s="131">
        <f t="shared" si="45"/>
        <v>0</v>
      </c>
      <c r="K39" s="131">
        <f t="shared" si="45"/>
        <v>0</v>
      </c>
      <c r="L39" s="131">
        <f t="shared" si="45"/>
        <v>0</v>
      </c>
      <c r="M39" s="131">
        <f t="shared" si="45"/>
        <v>0</v>
      </c>
      <c r="N39" s="131">
        <f t="shared" si="45"/>
        <v>0</v>
      </c>
      <c r="O39" s="131">
        <f t="shared" si="45"/>
        <v>0</v>
      </c>
      <c r="P39" s="131">
        <f t="shared" si="45"/>
        <v>0</v>
      </c>
      <c r="Q39" s="131">
        <f t="shared" si="45"/>
        <v>0</v>
      </c>
      <c r="R39" s="131">
        <f t="shared" si="45"/>
        <v>0</v>
      </c>
      <c r="S39" s="131">
        <f t="shared" si="45"/>
        <v>-100000</v>
      </c>
      <c r="T39" s="131">
        <f t="shared" ref="T39:U39" si="46">+T45+T49+T56+T69+T78+T41+T66</f>
        <v>0</v>
      </c>
      <c r="U39" s="131">
        <f t="shared" si="46"/>
        <v>0</v>
      </c>
    </row>
    <row r="40" spans="1:23">
      <c r="A40" s="126"/>
      <c r="B40" s="127"/>
      <c r="C40" s="128"/>
      <c r="D40" s="128"/>
      <c r="E40" s="128"/>
      <c r="F40" s="128"/>
      <c r="G40" s="128"/>
      <c r="H40" s="128"/>
      <c r="I40" s="128"/>
      <c r="J40" s="142"/>
      <c r="K40" s="128"/>
      <c r="L40" s="128"/>
      <c r="M40" s="128"/>
      <c r="N40" s="128"/>
      <c r="O40" s="128"/>
      <c r="P40" s="128"/>
      <c r="Q40" s="147"/>
      <c r="R40" s="128"/>
      <c r="S40" s="128"/>
      <c r="T40" s="128"/>
      <c r="U40" s="128"/>
    </row>
    <row r="41" spans="1:23" ht="12.6" hidden="1" customHeight="1">
      <c r="A41" s="138" t="s">
        <v>66</v>
      </c>
      <c r="B41" s="134" t="s">
        <v>67</v>
      </c>
      <c r="C41" s="135">
        <f>SUM(C42:C43)</f>
        <v>0</v>
      </c>
      <c r="D41" s="135">
        <f t="shared" ref="D41" si="47">SUM(D42:D43)</f>
        <v>0</v>
      </c>
      <c r="E41" s="135">
        <f t="shared" ref="E41:U41" si="48">SUM(E42:E43)</f>
        <v>0</v>
      </c>
      <c r="F41" s="135">
        <f t="shared" si="48"/>
        <v>0</v>
      </c>
      <c r="G41" s="135">
        <f t="shared" si="48"/>
        <v>0</v>
      </c>
      <c r="H41" s="135">
        <f t="shared" si="48"/>
        <v>0</v>
      </c>
      <c r="I41" s="135">
        <f t="shared" si="48"/>
        <v>0</v>
      </c>
      <c r="J41" s="135">
        <f t="shared" si="48"/>
        <v>0</v>
      </c>
      <c r="K41" s="135">
        <f t="shared" si="48"/>
        <v>0</v>
      </c>
      <c r="L41" s="135">
        <f t="shared" si="48"/>
        <v>0</v>
      </c>
      <c r="M41" s="135">
        <f t="shared" si="48"/>
        <v>0</v>
      </c>
      <c r="N41" s="135">
        <f t="shared" si="48"/>
        <v>0</v>
      </c>
      <c r="O41" s="135">
        <f t="shared" si="48"/>
        <v>0</v>
      </c>
      <c r="P41" s="135">
        <f t="shared" si="48"/>
        <v>0</v>
      </c>
      <c r="Q41" s="135">
        <f t="shared" si="48"/>
        <v>0</v>
      </c>
      <c r="R41" s="135">
        <f t="shared" ref="R41" si="49">SUM(R42:R43)</f>
        <v>0</v>
      </c>
      <c r="S41" s="135">
        <f t="shared" si="48"/>
        <v>0</v>
      </c>
      <c r="T41" s="135">
        <f t="shared" si="48"/>
        <v>0</v>
      </c>
      <c r="U41" s="135">
        <f t="shared" si="48"/>
        <v>0</v>
      </c>
    </row>
    <row r="42" spans="1:23" hidden="1">
      <c r="A42" s="139" t="s">
        <v>68</v>
      </c>
      <c r="B42" s="127" t="s">
        <v>511</v>
      </c>
      <c r="C42" s="128">
        <f>SUM(E42:U42)</f>
        <v>0</v>
      </c>
      <c r="D42" s="128"/>
      <c r="E42" s="135"/>
      <c r="F42" s="135"/>
      <c r="G42" s="135"/>
      <c r="H42" s="135"/>
      <c r="I42" s="135"/>
      <c r="J42" s="144"/>
      <c r="K42" s="135"/>
      <c r="L42" s="135"/>
      <c r="M42" s="135"/>
      <c r="N42" s="135"/>
      <c r="O42" s="135"/>
      <c r="P42" s="135"/>
      <c r="Q42" s="147">
        <v>0</v>
      </c>
      <c r="R42" s="128"/>
      <c r="S42" s="135"/>
      <c r="T42" s="135"/>
      <c r="U42" s="135"/>
    </row>
    <row r="43" spans="1:23" hidden="1">
      <c r="A43" s="139" t="s">
        <v>70</v>
      </c>
      <c r="B43" s="127" t="s">
        <v>71</v>
      </c>
      <c r="C43" s="128">
        <f>SUM(E43:U43)</f>
        <v>0</v>
      </c>
      <c r="D43" s="128">
        <v>0</v>
      </c>
      <c r="E43" s="128">
        <v>0</v>
      </c>
      <c r="F43" s="128">
        <v>0</v>
      </c>
      <c r="G43" s="128">
        <v>0</v>
      </c>
      <c r="H43" s="128">
        <v>0</v>
      </c>
      <c r="I43" s="128">
        <v>0</v>
      </c>
      <c r="J43" s="142">
        <v>0</v>
      </c>
      <c r="K43" s="128">
        <v>0</v>
      </c>
      <c r="L43" s="128">
        <v>0</v>
      </c>
      <c r="M43" s="128">
        <v>0</v>
      </c>
      <c r="N43" s="128">
        <v>0</v>
      </c>
      <c r="O43" s="128">
        <v>0</v>
      </c>
      <c r="P43" s="128">
        <v>0</v>
      </c>
      <c r="Q43" s="147">
        <v>0</v>
      </c>
      <c r="R43" s="128">
        <v>0</v>
      </c>
      <c r="S43" s="128">
        <v>0</v>
      </c>
      <c r="T43" s="128">
        <v>0</v>
      </c>
      <c r="U43" s="128">
        <v>0</v>
      </c>
    </row>
    <row r="44" spans="1:23" hidden="1">
      <c r="A44" s="126"/>
      <c r="B44" s="127"/>
      <c r="C44" s="128"/>
      <c r="D44" s="128"/>
      <c r="E44" s="128"/>
      <c r="F44" s="128"/>
      <c r="G44" s="128"/>
      <c r="H44" s="128"/>
      <c r="I44" s="128"/>
      <c r="J44" s="142"/>
      <c r="K44" s="128"/>
      <c r="L44" s="128"/>
      <c r="M44" s="128"/>
      <c r="N44" s="128"/>
      <c r="O44" s="128"/>
      <c r="P44" s="128"/>
      <c r="Q44" s="147"/>
      <c r="R44" s="128"/>
      <c r="S44" s="128"/>
      <c r="T44" s="128"/>
      <c r="U44" s="128"/>
    </row>
    <row r="45" spans="1:23" hidden="1">
      <c r="A45" s="133" t="s">
        <v>72</v>
      </c>
      <c r="B45" s="136" t="s">
        <v>73</v>
      </c>
      <c r="C45" s="135">
        <f>SUM(C46:C48)</f>
        <v>0</v>
      </c>
      <c r="D45" s="135">
        <f t="shared" ref="D45" si="50">SUM(D46:D48)</f>
        <v>0</v>
      </c>
      <c r="E45" s="135">
        <f t="shared" ref="E45:U45" si="51">SUM(E46:E48)</f>
        <v>0</v>
      </c>
      <c r="F45" s="135">
        <f t="shared" si="51"/>
        <v>0</v>
      </c>
      <c r="G45" s="135">
        <f t="shared" si="51"/>
        <v>0</v>
      </c>
      <c r="H45" s="135">
        <f t="shared" si="51"/>
        <v>0</v>
      </c>
      <c r="I45" s="135">
        <f t="shared" si="51"/>
        <v>0</v>
      </c>
      <c r="J45" s="135">
        <f t="shared" si="51"/>
        <v>0</v>
      </c>
      <c r="K45" s="135">
        <f t="shared" si="51"/>
        <v>0</v>
      </c>
      <c r="L45" s="135">
        <f t="shared" si="51"/>
        <v>0</v>
      </c>
      <c r="M45" s="135">
        <f t="shared" si="51"/>
        <v>0</v>
      </c>
      <c r="N45" s="135">
        <f t="shared" si="51"/>
        <v>0</v>
      </c>
      <c r="O45" s="135">
        <f t="shared" si="51"/>
        <v>0</v>
      </c>
      <c r="P45" s="135">
        <f t="shared" si="51"/>
        <v>0</v>
      </c>
      <c r="Q45" s="135">
        <f t="shared" si="51"/>
        <v>0</v>
      </c>
      <c r="R45" s="135">
        <f t="shared" ref="R45" si="52">SUM(R46:R48)</f>
        <v>0</v>
      </c>
      <c r="S45" s="135">
        <f t="shared" si="51"/>
        <v>0</v>
      </c>
      <c r="T45" s="135">
        <f t="shared" si="51"/>
        <v>0</v>
      </c>
      <c r="U45" s="135">
        <f t="shared" si="51"/>
        <v>0</v>
      </c>
    </row>
    <row r="46" spans="1:23" hidden="1">
      <c r="A46" s="126" t="s">
        <v>74</v>
      </c>
      <c r="B46" s="127" t="s">
        <v>75</v>
      </c>
      <c r="C46" s="128">
        <f>SUM(E46:U46)</f>
        <v>0</v>
      </c>
      <c r="D46" s="128">
        <v>0</v>
      </c>
      <c r="E46" s="128">
        <v>0</v>
      </c>
      <c r="F46" s="128">
        <v>0</v>
      </c>
      <c r="G46" s="128">
        <v>0</v>
      </c>
      <c r="H46" s="128">
        <v>0</v>
      </c>
      <c r="I46" s="128">
        <v>0</v>
      </c>
      <c r="J46" s="142">
        <v>0</v>
      </c>
      <c r="K46" s="128">
        <v>0</v>
      </c>
      <c r="L46" s="128">
        <v>0</v>
      </c>
      <c r="M46" s="128">
        <v>0</v>
      </c>
      <c r="N46" s="128">
        <v>0</v>
      </c>
      <c r="O46" s="128">
        <v>0</v>
      </c>
      <c r="P46" s="128">
        <v>0</v>
      </c>
      <c r="Q46" s="147">
        <v>0</v>
      </c>
      <c r="R46" s="128">
        <v>0</v>
      </c>
      <c r="S46" s="128">
        <v>0</v>
      </c>
      <c r="T46" s="128">
        <v>0</v>
      </c>
      <c r="U46" s="128">
        <v>0</v>
      </c>
    </row>
    <row r="47" spans="1:23" hidden="1">
      <c r="A47" s="126" t="s">
        <v>76</v>
      </c>
      <c r="B47" s="127" t="s">
        <v>77</v>
      </c>
      <c r="C47" s="128">
        <f>SUM(E47:U47)</f>
        <v>0</v>
      </c>
      <c r="D47" s="128"/>
      <c r="E47" s="128"/>
      <c r="F47" s="128">
        <v>0</v>
      </c>
      <c r="G47" s="128"/>
      <c r="H47" s="128"/>
      <c r="I47" s="128"/>
      <c r="J47" s="142"/>
      <c r="K47" s="128"/>
      <c r="L47" s="128"/>
      <c r="M47" s="128"/>
      <c r="N47" s="128"/>
      <c r="O47" s="128"/>
      <c r="P47" s="128"/>
      <c r="Q47" s="147"/>
      <c r="R47" s="128"/>
      <c r="S47" s="128"/>
      <c r="T47" s="128"/>
      <c r="U47" s="128"/>
    </row>
    <row r="48" spans="1:23" hidden="1">
      <c r="A48" s="126"/>
      <c r="B48" s="127"/>
      <c r="C48" s="128"/>
      <c r="D48" s="128"/>
      <c r="E48" s="128"/>
      <c r="F48" s="128"/>
      <c r="G48" s="128"/>
      <c r="H48" s="128"/>
      <c r="I48" s="128"/>
      <c r="J48" s="142"/>
      <c r="K48" s="128"/>
      <c r="L48" s="128"/>
      <c r="M48" s="128"/>
      <c r="N48" s="128"/>
      <c r="O48" s="128"/>
      <c r="P48" s="128"/>
      <c r="Q48" s="147"/>
      <c r="R48" s="128"/>
      <c r="S48" s="128"/>
      <c r="T48" s="128"/>
      <c r="U48" s="128"/>
    </row>
    <row r="49" spans="1:21" hidden="1">
      <c r="A49" s="133">
        <v>1.03</v>
      </c>
      <c r="B49" s="136" t="s">
        <v>78</v>
      </c>
      <c r="C49" s="135">
        <f t="shared" ref="C49:I49" si="53">SUM(C50:C54)</f>
        <v>0</v>
      </c>
      <c r="D49" s="135">
        <f t="shared" si="53"/>
        <v>0</v>
      </c>
      <c r="E49" s="135">
        <f t="shared" si="53"/>
        <v>0</v>
      </c>
      <c r="F49" s="135">
        <f t="shared" si="53"/>
        <v>0</v>
      </c>
      <c r="G49" s="135">
        <f t="shared" si="53"/>
        <v>0</v>
      </c>
      <c r="H49" s="135">
        <f t="shared" si="53"/>
        <v>0</v>
      </c>
      <c r="I49" s="135">
        <f t="shared" si="53"/>
        <v>0</v>
      </c>
      <c r="J49" s="135">
        <f t="shared" ref="J49:U49" si="54">SUM(J50:J54)</f>
        <v>0</v>
      </c>
      <c r="K49" s="135">
        <f t="shared" si="54"/>
        <v>0</v>
      </c>
      <c r="L49" s="135">
        <f t="shared" si="54"/>
        <v>0</v>
      </c>
      <c r="M49" s="135">
        <f t="shared" si="54"/>
        <v>0</v>
      </c>
      <c r="N49" s="135">
        <f t="shared" si="54"/>
        <v>0</v>
      </c>
      <c r="O49" s="135">
        <f t="shared" si="54"/>
        <v>0</v>
      </c>
      <c r="P49" s="135">
        <f t="shared" si="54"/>
        <v>0</v>
      </c>
      <c r="Q49" s="150">
        <f t="shared" si="54"/>
        <v>0</v>
      </c>
      <c r="R49" s="135">
        <f t="shared" si="54"/>
        <v>0</v>
      </c>
      <c r="S49" s="135">
        <f t="shared" si="54"/>
        <v>0</v>
      </c>
      <c r="T49" s="135">
        <f t="shared" si="54"/>
        <v>0</v>
      </c>
      <c r="U49" s="135">
        <f t="shared" si="54"/>
        <v>0</v>
      </c>
    </row>
    <row r="50" spans="1:21" hidden="1">
      <c r="A50" s="126" t="s">
        <v>79</v>
      </c>
      <c r="B50" s="127" t="s">
        <v>80</v>
      </c>
      <c r="C50" s="128">
        <f>SUM(E50:U50)</f>
        <v>0</v>
      </c>
      <c r="D50" s="128">
        <v>0</v>
      </c>
      <c r="E50" s="128">
        <v>0</v>
      </c>
      <c r="F50" s="128">
        <v>0</v>
      </c>
      <c r="G50" s="128">
        <v>0</v>
      </c>
      <c r="H50" s="128">
        <v>0</v>
      </c>
      <c r="I50" s="128">
        <v>0</v>
      </c>
      <c r="J50" s="128">
        <v>0</v>
      </c>
      <c r="K50" s="128">
        <v>0</v>
      </c>
      <c r="L50" s="128">
        <v>0</v>
      </c>
      <c r="M50" s="128">
        <v>0</v>
      </c>
      <c r="N50" s="128">
        <v>0</v>
      </c>
      <c r="O50" s="128">
        <v>0</v>
      </c>
      <c r="P50" s="128">
        <v>0</v>
      </c>
      <c r="Q50" s="147">
        <v>0</v>
      </c>
      <c r="R50" s="128">
        <v>0</v>
      </c>
      <c r="S50" s="128">
        <v>0</v>
      </c>
      <c r="T50" s="128">
        <v>0</v>
      </c>
      <c r="U50" s="128">
        <v>0</v>
      </c>
    </row>
    <row r="51" spans="1:21" hidden="1">
      <c r="A51" s="126" t="s">
        <v>81</v>
      </c>
      <c r="B51" s="127" t="s">
        <v>82</v>
      </c>
      <c r="C51" s="128">
        <f>SUM(E51:U51)</f>
        <v>0</v>
      </c>
      <c r="D51" s="128">
        <v>0</v>
      </c>
      <c r="E51" s="128">
        <v>0</v>
      </c>
      <c r="F51" s="128">
        <v>0</v>
      </c>
      <c r="G51" s="128">
        <v>0</v>
      </c>
      <c r="H51" s="128">
        <v>0</v>
      </c>
      <c r="I51" s="128">
        <v>0</v>
      </c>
      <c r="J51" s="142">
        <v>0</v>
      </c>
      <c r="K51" s="128">
        <v>0</v>
      </c>
      <c r="L51" s="128">
        <v>0</v>
      </c>
      <c r="M51" s="128">
        <v>0</v>
      </c>
      <c r="N51" s="128">
        <v>0</v>
      </c>
      <c r="O51" s="128">
        <v>0</v>
      </c>
      <c r="P51" s="128">
        <v>0</v>
      </c>
      <c r="Q51" s="147">
        <v>0</v>
      </c>
      <c r="R51" s="128">
        <v>0</v>
      </c>
      <c r="S51" s="128">
        <v>0</v>
      </c>
      <c r="T51" s="128">
        <v>0</v>
      </c>
      <c r="U51" s="128">
        <v>0</v>
      </c>
    </row>
    <row r="52" spans="1:21" hidden="1">
      <c r="A52" s="126" t="s">
        <v>83</v>
      </c>
      <c r="B52" s="127" t="s">
        <v>84</v>
      </c>
      <c r="C52" s="128">
        <f>SUM(E52:U52)</f>
        <v>0</v>
      </c>
      <c r="D52" s="128">
        <v>0</v>
      </c>
      <c r="E52" s="128">
        <v>0</v>
      </c>
      <c r="F52" s="128">
        <v>0</v>
      </c>
      <c r="G52" s="128">
        <v>0</v>
      </c>
      <c r="H52" s="128">
        <v>0</v>
      </c>
      <c r="I52" s="128">
        <v>0</v>
      </c>
      <c r="J52" s="142">
        <v>0</v>
      </c>
      <c r="K52" s="128">
        <v>0</v>
      </c>
      <c r="L52" s="128">
        <v>0</v>
      </c>
      <c r="M52" s="128">
        <v>0</v>
      </c>
      <c r="N52" s="128">
        <v>0</v>
      </c>
      <c r="O52" s="128">
        <v>0</v>
      </c>
      <c r="P52" s="128">
        <v>0</v>
      </c>
      <c r="Q52" s="147">
        <v>0</v>
      </c>
      <c r="R52" s="128">
        <v>0</v>
      </c>
      <c r="S52" s="128">
        <v>0</v>
      </c>
      <c r="T52" s="128">
        <v>0</v>
      </c>
      <c r="U52" s="128">
        <v>0</v>
      </c>
    </row>
    <row r="53" spans="1:21" hidden="1">
      <c r="A53" s="126" t="s">
        <v>85</v>
      </c>
      <c r="B53" s="127" t="s">
        <v>86</v>
      </c>
      <c r="C53" s="128">
        <f>SUM(E53:U53)</f>
        <v>0</v>
      </c>
      <c r="D53" s="128">
        <v>0</v>
      </c>
      <c r="E53" s="128">
        <v>0</v>
      </c>
      <c r="F53" s="128">
        <v>0</v>
      </c>
      <c r="G53" s="128">
        <v>0</v>
      </c>
      <c r="H53" s="128">
        <v>0</v>
      </c>
      <c r="I53" s="128">
        <v>0</v>
      </c>
      <c r="J53" s="142">
        <v>0</v>
      </c>
      <c r="K53" s="128">
        <v>0</v>
      </c>
      <c r="L53" s="128">
        <v>0</v>
      </c>
      <c r="M53" s="128">
        <v>0</v>
      </c>
      <c r="N53" s="128">
        <v>0</v>
      </c>
      <c r="O53" s="128">
        <v>0</v>
      </c>
      <c r="P53" s="128">
        <v>0</v>
      </c>
      <c r="Q53" s="147">
        <v>0</v>
      </c>
      <c r="R53" s="128">
        <v>0</v>
      </c>
      <c r="S53" s="128">
        <v>0</v>
      </c>
      <c r="T53" s="128">
        <v>0</v>
      </c>
      <c r="U53" s="128">
        <v>0</v>
      </c>
    </row>
    <row r="54" spans="1:21" hidden="1">
      <c r="A54" s="126" t="s">
        <v>87</v>
      </c>
      <c r="B54" s="127" t="s">
        <v>740</v>
      </c>
      <c r="C54" s="128">
        <f>SUM(E54:U54)</f>
        <v>0</v>
      </c>
      <c r="D54" s="128">
        <v>0</v>
      </c>
      <c r="E54" s="128">
        <v>0</v>
      </c>
      <c r="F54" s="128">
        <v>0</v>
      </c>
      <c r="G54" s="128">
        <v>0</v>
      </c>
      <c r="H54" s="128">
        <v>0</v>
      </c>
      <c r="I54" s="128">
        <v>0</v>
      </c>
      <c r="J54" s="128">
        <v>0</v>
      </c>
      <c r="K54" s="128">
        <v>0</v>
      </c>
      <c r="L54" s="128">
        <v>0</v>
      </c>
      <c r="M54" s="128">
        <v>0</v>
      </c>
      <c r="N54" s="128">
        <v>0</v>
      </c>
      <c r="O54" s="128">
        <v>0</v>
      </c>
      <c r="P54" s="128">
        <v>0</v>
      </c>
      <c r="Q54" s="147">
        <v>0</v>
      </c>
      <c r="R54" s="128">
        <v>0</v>
      </c>
      <c r="S54" s="128">
        <v>0</v>
      </c>
      <c r="T54" s="128">
        <v>0</v>
      </c>
      <c r="U54" s="128">
        <v>0</v>
      </c>
    </row>
    <row r="55" spans="1:21" hidden="1">
      <c r="A55" s="126"/>
      <c r="B55" s="127"/>
      <c r="C55" s="128"/>
      <c r="D55" s="128"/>
      <c r="E55" s="128"/>
      <c r="F55" s="128"/>
      <c r="G55" s="128"/>
      <c r="H55" s="128"/>
      <c r="I55" s="128"/>
      <c r="J55" s="142"/>
      <c r="K55" s="128"/>
      <c r="L55" s="128"/>
      <c r="M55" s="128"/>
      <c r="N55" s="128"/>
      <c r="O55" s="128"/>
      <c r="P55" s="128"/>
      <c r="Q55" s="147"/>
      <c r="R55" s="128"/>
      <c r="S55" s="128"/>
      <c r="T55" s="128"/>
      <c r="U55" s="128"/>
    </row>
    <row r="56" spans="1:21" hidden="1">
      <c r="A56" s="133" t="s">
        <v>89</v>
      </c>
      <c r="B56" s="136" t="s">
        <v>90</v>
      </c>
      <c r="C56" s="135">
        <f t="shared" ref="C56:O56" si="55">SUM(C57:C60)</f>
        <v>0</v>
      </c>
      <c r="D56" s="135">
        <f t="shared" ref="D56" si="56">SUM(D57:D60)</f>
        <v>0</v>
      </c>
      <c r="E56" s="135">
        <f t="shared" si="55"/>
        <v>0</v>
      </c>
      <c r="F56" s="135">
        <f t="shared" si="55"/>
        <v>0</v>
      </c>
      <c r="G56" s="135">
        <f t="shared" si="55"/>
        <v>0</v>
      </c>
      <c r="H56" s="135">
        <f t="shared" si="55"/>
        <v>0</v>
      </c>
      <c r="I56" s="135">
        <f t="shared" si="55"/>
        <v>0</v>
      </c>
      <c r="J56" s="144">
        <f t="shared" si="55"/>
        <v>0</v>
      </c>
      <c r="K56" s="135">
        <f t="shared" si="55"/>
        <v>0</v>
      </c>
      <c r="L56" s="135">
        <f t="shared" ref="L56" si="57">SUM(L57:L60)</f>
        <v>0</v>
      </c>
      <c r="M56" s="135">
        <f t="shared" si="55"/>
        <v>0</v>
      </c>
      <c r="N56" s="135">
        <f t="shared" si="55"/>
        <v>0</v>
      </c>
      <c r="O56" s="135">
        <f t="shared" si="55"/>
        <v>0</v>
      </c>
      <c r="P56" s="135">
        <f t="shared" ref="P56:U56" si="58">SUM(P59:P60)</f>
        <v>0</v>
      </c>
      <c r="Q56" s="150">
        <f t="shared" si="58"/>
        <v>0</v>
      </c>
      <c r="R56" s="135">
        <f t="shared" ref="R56" si="59">SUM(R59:R60)</f>
        <v>0</v>
      </c>
      <c r="S56" s="135">
        <f t="shared" si="58"/>
        <v>0</v>
      </c>
      <c r="T56" s="135">
        <f t="shared" si="58"/>
        <v>0</v>
      </c>
      <c r="U56" s="135">
        <f t="shared" si="58"/>
        <v>0</v>
      </c>
    </row>
    <row r="57" spans="1:21" hidden="1">
      <c r="A57" s="126" t="s">
        <v>91</v>
      </c>
      <c r="B57" s="127" t="s">
        <v>92</v>
      </c>
      <c r="C57" s="128">
        <f>SUM(E57:U57)</f>
        <v>0</v>
      </c>
      <c r="D57" s="128">
        <v>0</v>
      </c>
      <c r="E57" s="128">
        <v>0</v>
      </c>
      <c r="F57" s="128">
        <v>0</v>
      </c>
      <c r="G57" s="128">
        <v>0</v>
      </c>
      <c r="H57" s="128">
        <v>0</v>
      </c>
      <c r="I57" s="128">
        <v>0</v>
      </c>
      <c r="J57" s="142">
        <v>0</v>
      </c>
      <c r="K57" s="128">
        <v>0</v>
      </c>
      <c r="L57" s="128">
        <v>0</v>
      </c>
      <c r="M57" s="128">
        <v>0</v>
      </c>
      <c r="N57" s="128">
        <v>0</v>
      </c>
      <c r="O57" s="128">
        <v>0</v>
      </c>
      <c r="P57" s="135"/>
      <c r="Q57" s="150"/>
      <c r="R57" s="135"/>
      <c r="S57" s="128"/>
      <c r="T57" s="135"/>
      <c r="U57" s="135"/>
    </row>
    <row r="58" spans="1:21" hidden="1">
      <c r="A58" s="126" t="s">
        <v>93</v>
      </c>
      <c r="B58" s="127" t="s">
        <v>94</v>
      </c>
      <c r="C58" s="128">
        <f>SUM(E58:U58)</f>
        <v>0</v>
      </c>
      <c r="D58" s="128"/>
      <c r="E58" s="128"/>
      <c r="F58" s="128"/>
      <c r="G58" s="128"/>
      <c r="H58" s="128"/>
      <c r="I58" s="128">
        <v>0</v>
      </c>
      <c r="J58" s="142">
        <v>0</v>
      </c>
      <c r="K58" s="128"/>
      <c r="L58" s="128"/>
      <c r="M58" s="128"/>
      <c r="N58" s="128">
        <v>0</v>
      </c>
      <c r="O58" s="128"/>
      <c r="P58" s="135"/>
      <c r="Q58" s="150"/>
      <c r="R58" s="135"/>
      <c r="S58" s="128"/>
      <c r="T58" s="135"/>
      <c r="U58" s="135"/>
    </row>
    <row r="59" spans="1:21" hidden="1">
      <c r="A59" s="126" t="s">
        <v>95</v>
      </c>
      <c r="B59" s="127" t="s">
        <v>96</v>
      </c>
      <c r="C59" s="128">
        <f>SUM(E59:U59)</f>
        <v>0</v>
      </c>
      <c r="D59" s="128">
        <v>0</v>
      </c>
      <c r="E59" s="128">
        <v>0</v>
      </c>
      <c r="F59" s="128">
        <v>0</v>
      </c>
      <c r="G59" s="128">
        <v>0</v>
      </c>
      <c r="H59" s="128">
        <v>0</v>
      </c>
      <c r="I59" s="128">
        <v>0</v>
      </c>
      <c r="J59" s="142">
        <v>0</v>
      </c>
      <c r="K59" s="128">
        <v>0</v>
      </c>
      <c r="L59" s="128">
        <v>0</v>
      </c>
      <c r="M59" s="128">
        <v>0</v>
      </c>
      <c r="N59" s="128">
        <v>0</v>
      </c>
      <c r="O59" s="128">
        <v>0</v>
      </c>
      <c r="P59" s="128">
        <v>0</v>
      </c>
      <c r="Q59" s="147">
        <v>0</v>
      </c>
      <c r="R59" s="128">
        <v>0</v>
      </c>
      <c r="S59" s="128">
        <v>0</v>
      </c>
      <c r="T59" s="128">
        <v>0</v>
      </c>
      <c r="U59" s="128">
        <v>0</v>
      </c>
    </row>
    <row r="60" spans="1:21" hidden="1">
      <c r="A60" s="126" t="s">
        <v>97</v>
      </c>
      <c r="B60" s="127" t="s">
        <v>98</v>
      </c>
      <c r="C60" s="128">
        <f>SUM(E60:U60)</f>
        <v>0</v>
      </c>
      <c r="D60" s="128">
        <v>0</v>
      </c>
      <c r="E60" s="128">
        <v>0</v>
      </c>
      <c r="F60" s="128">
        <v>0</v>
      </c>
      <c r="G60" s="128">
        <v>0</v>
      </c>
      <c r="H60" s="128">
        <v>0</v>
      </c>
      <c r="I60" s="128">
        <v>0</v>
      </c>
      <c r="J60" s="142">
        <v>0</v>
      </c>
      <c r="K60" s="128">
        <v>0</v>
      </c>
      <c r="L60" s="128">
        <v>0</v>
      </c>
      <c r="M60" s="128">
        <v>0</v>
      </c>
      <c r="N60" s="128">
        <v>0</v>
      </c>
      <c r="O60" s="128">
        <v>0</v>
      </c>
      <c r="P60" s="128">
        <v>0</v>
      </c>
      <c r="Q60" s="147">
        <v>0</v>
      </c>
      <c r="R60" s="128">
        <v>0</v>
      </c>
      <c r="S60" s="128">
        <v>0</v>
      </c>
      <c r="T60" s="128">
        <v>0</v>
      </c>
      <c r="U60" s="128">
        <v>0</v>
      </c>
    </row>
    <row r="61" spans="1:21" hidden="1">
      <c r="A61" s="126"/>
      <c r="B61" s="127"/>
      <c r="C61" s="128"/>
      <c r="D61" s="128"/>
      <c r="E61" s="128"/>
      <c r="F61" s="128"/>
      <c r="G61" s="128"/>
      <c r="H61" s="128"/>
      <c r="I61" s="128"/>
      <c r="J61" s="142"/>
      <c r="K61" s="128"/>
      <c r="L61" s="128"/>
      <c r="M61" s="128"/>
      <c r="N61" s="128"/>
      <c r="O61" s="128"/>
      <c r="P61" s="128"/>
      <c r="Q61" s="147"/>
      <c r="R61" s="128"/>
      <c r="S61" s="128"/>
      <c r="T61" s="128"/>
      <c r="U61" s="128"/>
    </row>
    <row r="62" spans="1:21">
      <c r="A62" s="730" t="s">
        <v>247</v>
      </c>
      <c r="B62" s="731" t="s">
        <v>362</v>
      </c>
      <c r="C62" s="135">
        <f>SUM(C63:C65)</f>
        <v>-100000</v>
      </c>
      <c r="D62" s="135">
        <f t="shared" ref="D62:S62" si="60">SUM(D63:D64)</f>
        <v>0</v>
      </c>
      <c r="E62" s="135">
        <f t="shared" si="60"/>
        <v>0</v>
      </c>
      <c r="F62" s="135">
        <f t="shared" si="60"/>
        <v>0</v>
      </c>
      <c r="G62" s="135">
        <f t="shared" si="60"/>
        <v>0</v>
      </c>
      <c r="H62" s="135">
        <f t="shared" si="60"/>
        <v>0</v>
      </c>
      <c r="I62" s="135">
        <f t="shared" si="60"/>
        <v>0</v>
      </c>
      <c r="J62" s="144">
        <f t="shared" si="60"/>
        <v>0</v>
      </c>
      <c r="K62" s="135">
        <f t="shared" si="60"/>
        <v>0</v>
      </c>
      <c r="L62" s="135">
        <f t="shared" si="60"/>
        <v>0</v>
      </c>
      <c r="M62" s="135">
        <f t="shared" si="60"/>
        <v>0</v>
      </c>
      <c r="N62" s="135">
        <f t="shared" si="60"/>
        <v>0</v>
      </c>
      <c r="O62" s="135">
        <f t="shared" si="60"/>
        <v>0</v>
      </c>
      <c r="P62" s="135">
        <f t="shared" si="60"/>
        <v>0</v>
      </c>
      <c r="Q62" s="135">
        <f t="shared" si="60"/>
        <v>0</v>
      </c>
      <c r="R62" s="135">
        <f t="shared" si="60"/>
        <v>0</v>
      </c>
      <c r="S62" s="135">
        <f t="shared" si="60"/>
        <v>-100000</v>
      </c>
      <c r="T62" s="128"/>
      <c r="U62" s="128"/>
    </row>
    <row r="63" spans="1:21">
      <c r="A63" s="732" t="s">
        <v>249</v>
      </c>
      <c r="B63" s="733" t="s">
        <v>250</v>
      </c>
      <c r="C63" s="128">
        <f>SUM(E63:U63)</f>
        <v>-100000</v>
      </c>
      <c r="D63" s="128">
        <f>+(D21+D27+D33+D34+D36)*1.32%</f>
        <v>0</v>
      </c>
      <c r="E63" s="128">
        <f>+(E21+E27+E33+E34+E36)*1.32%</f>
        <v>0</v>
      </c>
      <c r="F63" s="128">
        <v>0</v>
      </c>
      <c r="G63" s="128">
        <v>0</v>
      </c>
      <c r="H63" s="128">
        <v>0</v>
      </c>
      <c r="I63" s="128">
        <v>0</v>
      </c>
      <c r="J63" s="142">
        <v>0</v>
      </c>
      <c r="K63" s="128">
        <v>0</v>
      </c>
      <c r="L63" s="128">
        <v>0</v>
      </c>
      <c r="M63" s="128">
        <v>0</v>
      </c>
      <c r="N63" s="128">
        <v>0</v>
      </c>
      <c r="O63" s="128">
        <v>0</v>
      </c>
      <c r="P63" s="128">
        <v>0</v>
      </c>
      <c r="Q63" s="128">
        <v>0</v>
      </c>
      <c r="R63" s="128">
        <v>0</v>
      </c>
      <c r="S63" s="128">
        <v>-100000</v>
      </c>
      <c r="T63" s="128"/>
      <c r="U63" s="128"/>
    </row>
    <row r="64" spans="1:21" hidden="1">
      <c r="A64" s="139" t="s">
        <v>581</v>
      </c>
      <c r="B64" s="127" t="s">
        <v>582</v>
      </c>
      <c r="C64" s="128">
        <f>SUM(E64:U64)</f>
        <v>0</v>
      </c>
      <c r="D64" s="128">
        <v>0</v>
      </c>
      <c r="E64" s="128">
        <v>0</v>
      </c>
      <c r="F64" s="128">
        <v>0</v>
      </c>
      <c r="G64" s="128">
        <v>0</v>
      </c>
      <c r="H64" s="128">
        <v>0</v>
      </c>
      <c r="I64" s="128">
        <v>0</v>
      </c>
      <c r="J64" s="142">
        <v>0</v>
      </c>
      <c r="K64" s="128">
        <v>0</v>
      </c>
      <c r="L64" s="128">
        <v>0</v>
      </c>
      <c r="M64" s="128">
        <v>0</v>
      </c>
      <c r="N64" s="128">
        <v>0</v>
      </c>
      <c r="O64" s="128">
        <v>0</v>
      </c>
      <c r="P64" s="128">
        <v>0</v>
      </c>
      <c r="Q64" s="128">
        <v>0</v>
      </c>
      <c r="R64" s="128">
        <v>0</v>
      </c>
      <c r="S64" s="128">
        <v>0</v>
      </c>
      <c r="T64" s="128"/>
      <c r="U64" s="128"/>
    </row>
    <row r="65" spans="1:21" hidden="1">
      <c r="A65" s="126"/>
      <c r="B65" s="127"/>
      <c r="C65" s="128"/>
      <c r="D65" s="128"/>
      <c r="E65" s="128"/>
      <c r="F65" s="128"/>
      <c r="G65" s="128"/>
      <c r="H65" s="128"/>
      <c r="I65" s="128"/>
      <c r="J65" s="142"/>
      <c r="K65" s="128"/>
      <c r="L65" s="128"/>
      <c r="M65" s="128"/>
      <c r="N65" s="128"/>
      <c r="O65" s="128"/>
      <c r="P65" s="128"/>
      <c r="Q65" s="147"/>
      <c r="R65" s="128"/>
      <c r="S65" s="128"/>
      <c r="T65" s="128"/>
      <c r="U65" s="128"/>
    </row>
    <row r="66" spans="1:21" ht="22.8" hidden="1">
      <c r="A66" s="133" t="s">
        <v>99</v>
      </c>
      <c r="B66" s="136" t="s">
        <v>100</v>
      </c>
      <c r="C66" s="135">
        <f>SUM(E66:U66)</f>
        <v>0</v>
      </c>
      <c r="D66" s="135"/>
      <c r="E66" s="128"/>
      <c r="F66" s="135">
        <f>+F67</f>
        <v>0</v>
      </c>
      <c r="G66" s="135"/>
      <c r="H66" s="128"/>
      <c r="I66" s="128"/>
      <c r="J66" s="142"/>
      <c r="K66" s="128"/>
      <c r="L66" s="128"/>
      <c r="M66" s="128"/>
      <c r="N66" s="128"/>
      <c r="O66" s="128"/>
      <c r="P66" s="128"/>
      <c r="Q66" s="147"/>
      <c r="R66" s="128"/>
      <c r="S66" s="128"/>
      <c r="T66" s="128"/>
      <c r="U66" s="128"/>
    </row>
    <row r="67" spans="1:21" hidden="1">
      <c r="A67" s="126" t="s">
        <v>101</v>
      </c>
      <c r="B67" s="127" t="s">
        <v>102</v>
      </c>
      <c r="C67" s="128">
        <f>SUM(E67:U67)</f>
        <v>0</v>
      </c>
      <c r="D67" s="128"/>
      <c r="E67" s="128"/>
      <c r="F67" s="128">
        <v>0</v>
      </c>
      <c r="G67" s="128"/>
      <c r="H67" s="128"/>
      <c r="I67" s="128"/>
      <c r="J67" s="142"/>
      <c r="K67" s="128"/>
      <c r="L67" s="128"/>
      <c r="M67" s="128"/>
      <c r="N67" s="128"/>
      <c r="O67" s="128"/>
      <c r="P67" s="128"/>
      <c r="Q67" s="147"/>
      <c r="R67" s="128"/>
      <c r="S67" s="128"/>
      <c r="T67" s="128"/>
      <c r="U67" s="128"/>
    </row>
    <row r="68" spans="1:21" hidden="1">
      <c r="A68" s="126"/>
      <c r="B68" s="127"/>
      <c r="C68" s="128"/>
      <c r="D68" s="128"/>
      <c r="E68" s="128"/>
      <c r="F68" s="128"/>
      <c r="G68" s="128"/>
      <c r="H68" s="128"/>
      <c r="I68" s="128"/>
      <c r="J68" s="142"/>
      <c r="K68" s="128"/>
      <c r="L68" s="128"/>
      <c r="M68" s="128"/>
      <c r="N68" s="128"/>
      <c r="O68" s="128"/>
      <c r="P68" s="128"/>
      <c r="Q68" s="147"/>
      <c r="R68" s="128"/>
      <c r="S68" s="128"/>
      <c r="T68" s="128"/>
      <c r="U68" s="128"/>
    </row>
    <row r="69" spans="1:21" hidden="1">
      <c r="A69" s="133">
        <v>1.08</v>
      </c>
      <c r="B69" s="134" t="s">
        <v>103</v>
      </c>
      <c r="C69" s="135">
        <f t="shared" ref="C69:U69" si="61">SUM(C70:C76)</f>
        <v>0</v>
      </c>
      <c r="D69" s="135">
        <f t="shared" ref="D69" si="62">SUM(D70:D76)</f>
        <v>0</v>
      </c>
      <c r="E69" s="135">
        <f t="shared" si="61"/>
        <v>0</v>
      </c>
      <c r="F69" s="135">
        <f t="shared" si="61"/>
        <v>0</v>
      </c>
      <c r="G69" s="135">
        <f t="shared" si="61"/>
        <v>0</v>
      </c>
      <c r="H69" s="135">
        <f t="shared" si="61"/>
        <v>0</v>
      </c>
      <c r="I69" s="135">
        <f t="shared" si="61"/>
        <v>0</v>
      </c>
      <c r="J69" s="144">
        <f t="shared" si="61"/>
        <v>0</v>
      </c>
      <c r="K69" s="135">
        <f t="shared" si="61"/>
        <v>0</v>
      </c>
      <c r="L69" s="135">
        <f t="shared" ref="L69" si="63">SUM(L70:L76)</f>
        <v>0</v>
      </c>
      <c r="M69" s="135">
        <f t="shared" si="61"/>
        <v>0</v>
      </c>
      <c r="N69" s="135">
        <f t="shared" si="61"/>
        <v>0</v>
      </c>
      <c r="O69" s="135">
        <f t="shared" si="61"/>
        <v>0</v>
      </c>
      <c r="P69" s="135">
        <f t="shared" si="61"/>
        <v>0</v>
      </c>
      <c r="Q69" s="150">
        <f t="shared" ref="Q69:R69" si="64">SUM(Q70:Q76)</f>
        <v>0</v>
      </c>
      <c r="R69" s="135">
        <f t="shared" si="64"/>
        <v>0</v>
      </c>
      <c r="S69" s="135">
        <f t="shared" si="61"/>
        <v>0</v>
      </c>
      <c r="T69" s="135">
        <f t="shared" si="61"/>
        <v>0</v>
      </c>
      <c r="U69" s="135">
        <f t="shared" si="61"/>
        <v>0</v>
      </c>
    </row>
    <row r="70" spans="1:21" hidden="1">
      <c r="A70" s="126" t="s">
        <v>104</v>
      </c>
      <c r="B70" s="127" t="s">
        <v>105</v>
      </c>
      <c r="C70" s="128">
        <f t="shared" ref="C70:C76" si="65">SUM(E70:U70)</f>
        <v>0</v>
      </c>
      <c r="D70" s="128">
        <v>0</v>
      </c>
      <c r="E70" s="128">
        <v>0</v>
      </c>
      <c r="F70" s="128">
        <v>0</v>
      </c>
      <c r="G70" s="128">
        <v>0</v>
      </c>
      <c r="H70" s="128">
        <v>0</v>
      </c>
      <c r="I70" s="128">
        <v>0</v>
      </c>
      <c r="J70" s="142">
        <v>0</v>
      </c>
      <c r="K70" s="128">
        <v>0</v>
      </c>
      <c r="L70" s="128">
        <v>0</v>
      </c>
      <c r="M70" s="128">
        <v>0</v>
      </c>
      <c r="N70" s="128">
        <v>0</v>
      </c>
      <c r="O70" s="128">
        <v>0</v>
      </c>
      <c r="P70" s="128">
        <v>0</v>
      </c>
      <c r="Q70" s="147">
        <v>0</v>
      </c>
      <c r="R70" s="128">
        <v>0</v>
      </c>
      <c r="S70" s="128">
        <v>0</v>
      </c>
      <c r="T70" s="128">
        <v>0</v>
      </c>
      <c r="U70" s="128">
        <v>0</v>
      </c>
    </row>
    <row r="71" spans="1:21" ht="22.8" hidden="1">
      <c r="A71" s="126" t="s">
        <v>108</v>
      </c>
      <c r="B71" s="137" t="s">
        <v>109</v>
      </c>
      <c r="C71" s="128">
        <f t="shared" si="65"/>
        <v>0</v>
      </c>
      <c r="D71" s="128">
        <v>0</v>
      </c>
      <c r="E71" s="128">
        <v>0</v>
      </c>
      <c r="F71" s="128">
        <v>0</v>
      </c>
      <c r="G71" s="128">
        <v>0</v>
      </c>
      <c r="H71" s="128">
        <v>0</v>
      </c>
      <c r="I71" s="128">
        <v>0</v>
      </c>
      <c r="J71" s="142">
        <v>0</v>
      </c>
      <c r="K71" s="128">
        <v>0</v>
      </c>
      <c r="L71" s="128">
        <v>0</v>
      </c>
      <c r="M71" s="128">
        <v>0</v>
      </c>
      <c r="N71" s="128">
        <v>0</v>
      </c>
      <c r="O71" s="128">
        <v>0</v>
      </c>
      <c r="P71" s="128">
        <v>0</v>
      </c>
      <c r="Q71" s="147">
        <v>0</v>
      </c>
      <c r="R71" s="128">
        <v>0</v>
      </c>
      <c r="S71" s="128">
        <v>0</v>
      </c>
      <c r="T71" s="128">
        <v>0</v>
      </c>
      <c r="U71" s="128">
        <v>0</v>
      </c>
    </row>
    <row r="72" spans="1:21" hidden="1">
      <c r="A72" s="126" t="s">
        <v>110</v>
      </c>
      <c r="B72" s="137" t="s">
        <v>111</v>
      </c>
      <c r="C72" s="128">
        <f t="shared" si="65"/>
        <v>0</v>
      </c>
      <c r="D72" s="128">
        <v>0</v>
      </c>
      <c r="E72" s="128">
        <v>0</v>
      </c>
      <c r="F72" s="128">
        <v>0</v>
      </c>
      <c r="G72" s="128">
        <v>0</v>
      </c>
      <c r="H72" s="128">
        <v>0</v>
      </c>
      <c r="I72" s="128">
        <v>0</v>
      </c>
      <c r="J72" s="142">
        <v>0</v>
      </c>
      <c r="K72" s="128">
        <v>0</v>
      </c>
      <c r="L72" s="128">
        <v>0</v>
      </c>
      <c r="M72" s="128">
        <v>0</v>
      </c>
      <c r="N72" s="128">
        <v>0</v>
      </c>
      <c r="O72" s="128">
        <v>0</v>
      </c>
      <c r="P72" s="128">
        <v>0</v>
      </c>
      <c r="Q72" s="147">
        <v>0</v>
      </c>
      <c r="R72" s="128">
        <v>0</v>
      </c>
      <c r="S72" s="128">
        <v>0</v>
      </c>
      <c r="T72" s="128">
        <v>0</v>
      </c>
      <c r="U72" s="128">
        <v>0</v>
      </c>
    </row>
    <row r="73" spans="1:21" hidden="1">
      <c r="A73" s="126" t="s">
        <v>106</v>
      </c>
      <c r="B73" s="127" t="s">
        <v>107</v>
      </c>
      <c r="C73" s="128">
        <f t="shared" si="65"/>
        <v>0</v>
      </c>
      <c r="D73" s="128">
        <v>0</v>
      </c>
      <c r="E73" s="128">
        <v>0</v>
      </c>
      <c r="F73" s="128">
        <v>0</v>
      </c>
      <c r="G73" s="128">
        <v>0</v>
      </c>
      <c r="H73" s="128">
        <v>0</v>
      </c>
      <c r="I73" s="128">
        <v>0</v>
      </c>
      <c r="J73" s="142">
        <v>0</v>
      </c>
      <c r="K73" s="128">
        <v>0</v>
      </c>
      <c r="L73" s="128">
        <v>0</v>
      </c>
      <c r="M73" s="128">
        <v>0</v>
      </c>
      <c r="N73" s="128">
        <v>0</v>
      </c>
      <c r="O73" s="128">
        <v>0</v>
      </c>
      <c r="P73" s="128">
        <v>0</v>
      </c>
      <c r="Q73" s="147">
        <v>0</v>
      </c>
      <c r="R73" s="128">
        <v>0</v>
      </c>
      <c r="S73" s="128">
        <v>0</v>
      </c>
      <c r="T73" s="128">
        <v>0</v>
      </c>
      <c r="U73" s="128">
        <v>0</v>
      </c>
    </row>
    <row r="74" spans="1:21" ht="22.8" hidden="1">
      <c r="A74" s="126" t="s">
        <v>112</v>
      </c>
      <c r="B74" s="137" t="s">
        <v>113</v>
      </c>
      <c r="C74" s="128">
        <f t="shared" si="65"/>
        <v>0</v>
      </c>
      <c r="D74" s="128">
        <v>0</v>
      </c>
      <c r="E74" s="128">
        <v>0</v>
      </c>
      <c r="F74" s="128">
        <v>0</v>
      </c>
      <c r="G74" s="128">
        <v>0</v>
      </c>
      <c r="H74" s="128">
        <v>0</v>
      </c>
      <c r="I74" s="128">
        <v>0</v>
      </c>
      <c r="J74" s="142">
        <v>0</v>
      </c>
      <c r="K74" s="128">
        <v>0</v>
      </c>
      <c r="L74" s="128">
        <v>0</v>
      </c>
      <c r="M74" s="128">
        <v>0</v>
      </c>
      <c r="N74" s="128">
        <v>0</v>
      </c>
      <c r="O74" s="128">
        <v>0</v>
      </c>
      <c r="P74" s="128"/>
      <c r="Q74" s="147"/>
      <c r="R74" s="128"/>
      <c r="S74" s="128"/>
      <c r="T74" s="128"/>
      <c r="U74" s="128"/>
    </row>
    <row r="75" spans="1:21" ht="22.8" hidden="1">
      <c r="A75" s="126" t="s">
        <v>114</v>
      </c>
      <c r="B75" s="137" t="s">
        <v>115</v>
      </c>
      <c r="C75" s="128">
        <f t="shared" si="65"/>
        <v>0</v>
      </c>
      <c r="D75" s="128">
        <v>0</v>
      </c>
      <c r="E75" s="128">
        <v>0</v>
      </c>
      <c r="F75" s="128">
        <v>0</v>
      </c>
      <c r="G75" s="128">
        <v>0</v>
      </c>
      <c r="H75" s="128">
        <v>0</v>
      </c>
      <c r="I75" s="128">
        <v>0</v>
      </c>
      <c r="J75" s="142">
        <v>0</v>
      </c>
      <c r="K75" s="128">
        <v>0</v>
      </c>
      <c r="L75" s="128">
        <v>0</v>
      </c>
      <c r="M75" s="128">
        <v>0</v>
      </c>
      <c r="N75" s="128">
        <v>0</v>
      </c>
      <c r="O75" s="128">
        <v>0</v>
      </c>
      <c r="P75" s="128">
        <v>0</v>
      </c>
      <c r="Q75" s="147">
        <v>0</v>
      </c>
      <c r="R75" s="128">
        <v>0</v>
      </c>
      <c r="S75" s="128">
        <v>0</v>
      </c>
      <c r="T75" s="128">
        <v>0</v>
      </c>
      <c r="U75" s="128">
        <v>0</v>
      </c>
    </row>
    <row r="76" spans="1:21" hidden="1">
      <c r="A76" s="126" t="s">
        <v>116</v>
      </c>
      <c r="B76" s="137" t="s">
        <v>117</v>
      </c>
      <c r="C76" s="128">
        <f t="shared" si="65"/>
        <v>0</v>
      </c>
      <c r="D76" s="128"/>
      <c r="E76" s="128"/>
      <c r="F76" s="128"/>
      <c r="G76" s="128"/>
      <c r="H76" s="128"/>
      <c r="I76" s="128"/>
      <c r="J76" s="142">
        <v>0</v>
      </c>
      <c r="K76" s="128"/>
      <c r="L76" s="128"/>
      <c r="M76" s="128">
        <v>0</v>
      </c>
      <c r="N76" s="128"/>
      <c r="O76" s="128"/>
      <c r="P76" s="128"/>
      <c r="Q76" s="147"/>
      <c r="R76" s="128"/>
      <c r="S76" s="128"/>
      <c r="T76" s="128"/>
      <c r="U76" s="128"/>
    </row>
    <row r="77" spans="1:21" hidden="1">
      <c r="A77" s="126"/>
      <c r="B77" s="137"/>
      <c r="C77" s="128"/>
      <c r="D77" s="128"/>
      <c r="E77" s="128"/>
      <c r="F77" s="128"/>
      <c r="G77" s="128"/>
      <c r="H77" s="128"/>
      <c r="I77" s="128"/>
      <c r="J77" s="142"/>
      <c r="K77" s="128"/>
      <c r="L77" s="128"/>
      <c r="M77" s="128"/>
      <c r="N77" s="128"/>
      <c r="O77" s="128"/>
      <c r="P77" s="128"/>
      <c r="Q77" s="147"/>
      <c r="R77" s="128"/>
      <c r="S77" s="128"/>
      <c r="T77" s="128"/>
      <c r="U77" s="128"/>
    </row>
    <row r="78" spans="1:21" hidden="1">
      <c r="A78" s="133" t="s">
        <v>118</v>
      </c>
      <c r="B78" s="134" t="s">
        <v>119</v>
      </c>
      <c r="C78" s="135">
        <f>SUM(C79)</f>
        <v>0</v>
      </c>
      <c r="D78" s="135">
        <f t="shared" ref="D78:U78" si="66">SUM(D79)</f>
        <v>0</v>
      </c>
      <c r="E78" s="135">
        <f t="shared" si="66"/>
        <v>0</v>
      </c>
      <c r="F78" s="135">
        <f t="shared" si="66"/>
        <v>0</v>
      </c>
      <c r="G78" s="135">
        <f t="shared" si="66"/>
        <v>0</v>
      </c>
      <c r="H78" s="135">
        <f t="shared" si="66"/>
        <v>0</v>
      </c>
      <c r="I78" s="135">
        <f t="shared" si="66"/>
        <v>0</v>
      </c>
      <c r="J78" s="135">
        <f t="shared" si="66"/>
        <v>0</v>
      </c>
      <c r="K78" s="135">
        <f t="shared" si="66"/>
        <v>0</v>
      </c>
      <c r="L78" s="135">
        <f t="shared" si="66"/>
        <v>0</v>
      </c>
      <c r="M78" s="135">
        <f t="shared" si="66"/>
        <v>0</v>
      </c>
      <c r="N78" s="135">
        <f t="shared" si="66"/>
        <v>0</v>
      </c>
      <c r="O78" s="135">
        <f t="shared" si="66"/>
        <v>0</v>
      </c>
      <c r="P78" s="135">
        <f t="shared" si="66"/>
        <v>0</v>
      </c>
      <c r="Q78" s="150">
        <f t="shared" si="66"/>
        <v>0</v>
      </c>
      <c r="R78" s="135">
        <f t="shared" si="66"/>
        <v>0</v>
      </c>
      <c r="S78" s="135">
        <f t="shared" si="66"/>
        <v>0</v>
      </c>
      <c r="T78" s="135">
        <f t="shared" si="66"/>
        <v>0</v>
      </c>
      <c r="U78" s="135">
        <f t="shared" si="66"/>
        <v>0</v>
      </c>
    </row>
    <row r="79" spans="1:21" hidden="1">
      <c r="A79" s="126" t="s">
        <v>120</v>
      </c>
      <c r="B79" s="137" t="s">
        <v>121</v>
      </c>
      <c r="C79" s="128">
        <f>SUM(E79:U79)</f>
        <v>0</v>
      </c>
      <c r="D79" s="128">
        <v>0</v>
      </c>
      <c r="E79" s="128">
        <v>0</v>
      </c>
      <c r="F79" s="128">
        <v>0</v>
      </c>
      <c r="G79" s="128">
        <v>0</v>
      </c>
      <c r="H79" s="128">
        <v>0</v>
      </c>
      <c r="I79" s="128">
        <v>0</v>
      </c>
      <c r="J79" s="128">
        <v>0</v>
      </c>
      <c r="K79" s="128">
        <v>0</v>
      </c>
      <c r="L79" s="128">
        <v>0</v>
      </c>
      <c r="M79" s="128">
        <v>0</v>
      </c>
      <c r="N79" s="128">
        <v>0</v>
      </c>
      <c r="O79" s="128">
        <v>0</v>
      </c>
      <c r="P79" s="128">
        <v>0</v>
      </c>
      <c r="Q79" s="147">
        <v>0</v>
      </c>
      <c r="R79" s="128">
        <v>0</v>
      </c>
      <c r="S79" s="128">
        <v>0</v>
      </c>
      <c r="T79" s="128">
        <v>0</v>
      </c>
      <c r="U79" s="128">
        <v>0</v>
      </c>
    </row>
    <row r="80" spans="1:21" hidden="1">
      <c r="A80" s="126"/>
      <c r="B80" s="127"/>
      <c r="C80" s="127"/>
      <c r="D80" s="127"/>
      <c r="E80" s="127"/>
      <c r="F80" s="127"/>
      <c r="G80" s="127"/>
      <c r="H80" s="127"/>
      <c r="I80" s="128"/>
      <c r="J80" s="152"/>
      <c r="K80" s="127"/>
      <c r="L80" s="127"/>
      <c r="M80" s="127"/>
      <c r="N80" s="127"/>
      <c r="O80" s="127"/>
      <c r="P80" s="127"/>
      <c r="Q80" s="154"/>
      <c r="R80" s="127"/>
      <c r="S80" s="127"/>
      <c r="T80" s="128"/>
      <c r="U80" s="128"/>
    </row>
    <row r="81" spans="1:22" hidden="1">
      <c r="A81" s="126"/>
      <c r="B81" s="127"/>
      <c r="C81" s="127"/>
      <c r="D81" s="127"/>
      <c r="E81" s="127"/>
      <c r="F81" s="127"/>
      <c r="G81" s="127"/>
      <c r="H81" s="127"/>
      <c r="I81" s="128"/>
      <c r="J81" s="152"/>
      <c r="K81" s="127"/>
      <c r="L81" s="127"/>
      <c r="M81" s="127"/>
      <c r="N81" s="127"/>
      <c r="O81" s="127"/>
      <c r="P81" s="127"/>
      <c r="Q81" s="154"/>
      <c r="R81" s="127"/>
      <c r="S81" s="127"/>
      <c r="T81" s="128"/>
      <c r="U81" s="128"/>
    </row>
    <row r="82" spans="1:22" hidden="1">
      <c r="A82" s="129">
        <v>2</v>
      </c>
      <c r="B82" s="130" t="s">
        <v>122</v>
      </c>
      <c r="C82" s="131">
        <f>+C89+C98+C94+C84</f>
        <v>0</v>
      </c>
      <c r="D82" s="131">
        <f t="shared" ref="D82" si="67">+D89+D98+D94+D84</f>
        <v>0</v>
      </c>
      <c r="E82" s="131">
        <f t="shared" ref="E82:U82" si="68">+E89+E98+E94+E84</f>
        <v>0</v>
      </c>
      <c r="F82" s="131">
        <f t="shared" si="68"/>
        <v>0</v>
      </c>
      <c r="G82" s="131">
        <f t="shared" si="68"/>
        <v>0</v>
      </c>
      <c r="H82" s="131">
        <f t="shared" si="68"/>
        <v>0</v>
      </c>
      <c r="I82" s="131">
        <f t="shared" si="68"/>
        <v>0</v>
      </c>
      <c r="J82" s="131">
        <f t="shared" si="68"/>
        <v>0</v>
      </c>
      <c r="K82" s="131">
        <f t="shared" si="68"/>
        <v>0</v>
      </c>
      <c r="L82" s="131">
        <f t="shared" ref="L82" si="69">+L89+L98+L94+L84</f>
        <v>0</v>
      </c>
      <c r="M82" s="131">
        <f t="shared" si="68"/>
        <v>0</v>
      </c>
      <c r="N82" s="131">
        <f t="shared" si="68"/>
        <v>0</v>
      </c>
      <c r="O82" s="131">
        <f t="shared" si="68"/>
        <v>0</v>
      </c>
      <c r="P82" s="131">
        <f t="shared" si="68"/>
        <v>0</v>
      </c>
      <c r="Q82" s="149">
        <f t="shared" ref="Q82:R82" si="70">+Q89+Q98+Q94+Q84</f>
        <v>0</v>
      </c>
      <c r="R82" s="131">
        <f t="shared" si="70"/>
        <v>0</v>
      </c>
      <c r="S82" s="131">
        <f t="shared" si="68"/>
        <v>0</v>
      </c>
      <c r="T82" s="131">
        <f t="shared" si="68"/>
        <v>0</v>
      </c>
      <c r="U82" s="131">
        <f t="shared" si="68"/>
        <v>0</v>
      </c>
    </row>
    <row r="83" spans="1:22" hidden="1">
      <c r="A83" s="126"/>
      <c r="B83" s="127"/>
      <c r="C83" s="128"/>
      <c r="D83" s="128"/>
      <c r="E83" s="128"/>
      <c r="F83" s="128"/>
      <c r="G83" s="128"/>
      <c r="H83" s="128"/>
      <c r="I83" s="128"/>
      <c r="J83" s="142"/>
      <c r="K83" s="128"/>
      <c r="L83" s="128"/>
      <c r="M83" s="128"/>
      <c r="N83" s="128"/>
      <c r="O83" s="128"/>
      <c r="P83" s="128"/>
      <c r="Q83" s="147"/>
      <c r="R83" s="128"/>
      <c r="S83" s="128"/>
      <c r="T83" s="128"/>
      <c r="U83" s="128"/>
      <c r="V83" s="120"/>
    </row>
    <row r="84" spans="1:22" hidden="1">
      <c r="A84" s="133" t="s">
        <v>123</v>
      </c>
      <c r="B84" s="136" t="s">
        <v>124</v>
      </c>
      <c r="C84" s="135">
        <f>SUM(C85:C87)</f>
        <v>0</v>
      </c>
      <c r="D84" s="135">
        <f t="shared" ref="D84" si="71">SUM(D85:D87)</f>
        <v>0</v>
      </c>
      <c r="E84" s="135">
        <f t="shared" ref="E84:L84" si="72">SUM(E85:E87)</f>
        <v>0</v>
      </c>
      <c r="F84" s="135">
        <f t="shared" si="72"/>
        <v>0</v>
      </c>
      <c r="G84" s="135">
        <f t="shared" si="72"/>
        <v>0</v>
      </c>
      <c r="H84" s="135">
        <f t="shared" si="72"/>
        <v>0</v>
      </c>
      <c r="I84" s="135">
        <f t="shared" si="72"/>
        <v>0</v>
      </c>
      <c r="J84" s="135">
        <f t="shared" si="72"/>
        <v>0</v>
      </c>
      <c r="K84" s="135">
        <f t="shared" si="72"/>
        <v>0</v>
      </c>
      <c r="L84" s="135">
        <f t="shared" si="72"/>
        <v>0</v>
      </c>
      <c r="M84" s="135">
        <f t="shared" ref="M84:U84" si="73">SUM(M86:M87)</f>
        <v>0</v>
      </c>
      <c r="N84" s="135">
        <f t="shared" si="73"/>
        <v>0</v>
      </c>
      <c r="O84" s="135">
        <f t="shared" si="73"/>
        <v>0</v>
      </c>
      <c r="P84" s="135">
        <f t="shared" si="73"/>
        <v>0</v>
      </c>
      <c r="Q84" s="150">
        <f t="shared" ref="Q84:R84" si="74">SUM(Q86:Q87)</f>
        <v>0</v>
      </c>
      <c r="R84" s="135">
        <f t="shared" si="74"/>
        <v>0</v>
      </c>
      <c r="S84" s="135">
        <f t="shared" si="73"/>
        <v>0</v>
      </c>
      <c r="T84" s="135">
        <f t="shared" si="73"/>
        <v>0</v>
      </c>
      <c r="U84" s="135">
        <f t="shared" si="73"/>
        <v>0</v>
      </c>
    </row>
    <row r="85" spans="1:22" hidden="1">
      <c r="A85" s="126" t="s">
        <v>125</v>
      </c>
      <c r="B85" s="127" t="s">
        <v>126</v>
      </c>
      <c r="C85" s="128">
        <f>SUM(E85:U85)</f>
        <v>0</v>
      </c>
      <c r="D85" s="128"/>
      <c r="E85" s="135"/>
      <c r="F85" s="135"/>
      <c r="G85" s="135"/>
      <c r="H85" s="135"/>
      <c r="I85" s="128">
        <v>0</v>
      </c>
      <c r="J85" s="128">
        <v>0</v>
      </c>
      <c r="K85" s="135"/>
      <c r="L85" s="128">
        <v>0</v>
      </c>
      <c r="M85" s="135"/>
      <c r="N85" s="128">
        <v>0</v>
      </c>
      <c r="O85" s="135"/>
      <c r="P85" s="135"/>
      <c r="Q85" s="150"/>
      <c r="R85" s="135"/>
      <c r="S85" s="135"/>
      <c r="T85" s="135"/>
      <c r="U85" s="135"/>
    </row>
    <row r="86" spans="1:22" hidden="1">
      <c r="A86" s="126" t="s">
        <v>127</v>
      </c>
      <c r="B86" s="127" t="s">
        <v>128</v>
      </c>
      <c r="C86" s="128">
        <f>SUM(E86:U86)</f>
        <v>0</v>
      </c>
      <c r="D86" s="128"/>
      <c r="E86" s="135"/>
      <c r="F86" s="128">
        <v>0</v>
      </c>
      <c r="G86" s="128"/>
      <c r="H86" s="135"/>
      <c r="I86" s="128">
        <v>0</v>
      </c>
      <c r="J86" s="128">
        <v>0</v>
      </c>
      <c r="K86" s="135"/>
      <c r="L86" s="135"/>
      <c r="M86" s="128">
        <v>0</v>
      </c>
      <c r="N86" s="128">
        <v>0</v>
      </c>
      <c r="O86" s="135"/>
      <c r="P86" s="135"/>
      <c r="Q86" s="150"/>
      <c r="R86" s="135"/>
      <c r="S86" s="135"/>
      <c r="T86" s="135"/>
      <c r="U86" s="135"/>
    </row>
    <row r="87" spans="1:22" hidden="1">
      <c r="A87" s="126" t="s">
        <v>129</v>
      </c>
      <c r="B87" s="127" t="s">
        <v>130</v>
      </c>
      <c r="C87" s="128">
        <f>SUM(E87:U87)</f>
        <v>0</v>
      </c>
      <c r="D87" s="128"/>
      <c r="E87" s="128"/>
      <c r="F87" s="128">
        <v>0</v>
      </c>
      <c r="G87" s="128"/>
      <c r="H87" s="128"/>
      <c r="I87" s="128">
        <v>0</v>
      </c>
      <c r="J87" s="142">
        <v>0</v>
      </c>
      <c r="K87" s="128"/>
      <c r="L87" s="128"/>
      <c r="M87" s="128">
        <v>0</v>
      </c>
      <c r="N87" s="128">
        <v>0</v>
      </c>
      <c r="O87" s="128"/>
      <c r="P87" s="128"/>
      <c r="Q87" s="147"/>
      <c r="R87" s="128"/>
      <c r="S87" s="128"/>
      <c r="T87" s="128"/>
      <c r="U87" s="128"/>
    </row>
    <row r="88" spans="1:22" hidden="1">
      <c r="A88" s="126"/>
      <c r="B88" s="127"/>
      <c r="C88" s="128"/>
      <c r="D88" s="128"/>
      <c r="E88" s="128"/>
      <c r="F88" s="128"/>
      <c r="G88" s="128"/>
      <c r="H88" s="128"/>
      <c r="I88" s="128"/>
      <c r="J88" s="142"/>
      <c r="K88" s="128"/>
      <c r="L88" s="128"/>
      <c r="M88" s="128"/>
      <c r="N88" s="128"/>
      <c r="O88" s="128"/>
      <c r="P88" s="128"/>
      <c r="Q88" s="147"/>
      <c r="R88" s="128"/>
      <c r="S88" s="128"/>
      <c r="T88" s="128"/>
      <c r="U88" s="128"/>
    </row>
    <row r="89" spans="1:22" ht="22.8" hidden="1">
      <c r="A89" s="133" t="s">
        <v>131</v>
      </c>
      <c r="B89" s="136" t="s">
        <v>132</v>
      </c>
      <c r="C89" s="135">
        <f>SUM(C90:C92)</f>
        <v>0</v>
      </c>
      <c r="D89" s="135">
        <f t="shared" ref="D89" si="75">SUM(D90:D92)</f>
        <v>0</v>
      </c>
      <c r="E89" s="135">
        <f t="shared" ref="E89:J89" si="76">SUM(E90:E92)</f>
        <v>0</v>
      </c>
      <c r="F89" s="135">
        <f t="shared" si="76"/>
        <v>0</v>
      </c>
      <c r="G89" s="135">
        <f t="shared" si="76"/>
        <v>0</v>
      </c>
      <c r="H89" s="135">
        <f t="shared" si="76"/>
        <v>0</v>
      </c>
      <c r="I89" s="135">
        <f t="shared" si="76"/>
        <v>0</v>
      </c>
      <c r="J89" s="135">
        <f t="shared" si="76"/>
        <v>0</v>
      </c>
      <c r="K89" s="135">
        <f t="shared" ref="K89:U89" si="77">SUM(K90:K91)</f>
        <v>0</v>
      </c>
      <c r="L89" s="135">
        <f t="shared" ref="L89" si="78">SUM(L90:L91)</f>
        <v>0</v>
      </c>
      <c r="M89" s="135">
        <f t="shared" si="77"/>
        <v>0</v>
      </c>
      <c r="N89" s="135">
        <f t="shared" si="77"/>
        <v>0</v>
      </c>
      <c r="O89" s="135">
        <f t="shared" si="77"/>
        <v>0</v>
      </c>
      <c r="P89" s="135">
        <f t="shared" si="77"/>
        <v>0</v>
      </c>
      <c r="Q89" s="150">
        <f t="shared" si="77"/>
        <v>0</v>
      </c>
      <c r="R89" s="135">
        <f t="shared" si="77"/>
        <v>0</v>
      </c>
      <c r="S89" s="135">
        <f t="shared" si="77"/>
        <v>0</v>
      </c>
      <c r="T89" s="135">
        <f t="shared" si="77"/>
        <v>0</v>
      </c>
      <c r="U89" s="135">
        <f t="shared" si="77"/>
        <v>0</v>
      </c>
    </row>
    <row r="90" spans="1:22" hidden="1">
      <c r="A90" s="126" t="s">
        <v>133</v>
      </c>
      <c r="B90" s="127" t="s">
        <v>134</v>
      </c>
      <c r="C90" s="128">
        <f>SUM(E90:U90)</f>
        <v>0</v>
      </c>
      <c r="D90" s="128">
        <v>0</v>
      </c>
      <c r="E90" s="128">
        <v>0</v>
      </c>
      <c r="F90" s="128">
        <v>0</v>
      </c>
      <c r="G90" s="128">
        <v>0</v>
      </c>
      <c r="H90" s="128">
        <v>0</v>
      </c>
      <c r="I90" s="128">
        <v>0</v>
      </c>
      <c r="J90" s="142">
        <v>0</v>
      </c>
      <c r="K90" s="128">
        <v>0</v>
      </c>
      <c r="L90" s="128">
        <v>0</v>
      </c>
      <c r="M90" s="128">
        <v>0</v>
      </c>
      <c r="N90" s="128">
        <v>0</v>
      </c>
      <c r="O90" s="128">
        <v>0</v>
      </c>
      <c r="P90" s="128">
        <v>0</v>
      </c>
      <c r="Q90" s="147">
        <v>0</v>
      </c>
      <c r="R90" s="128">
        <v>0</v>
      </c>
      <c r="S90" s="128">
        <v>0</v>
      </c>
      <c r="T90" s="128">
        <v>0</v>
      </c>
      <c r="U90" s="128">
        <v>0</v>
      </c>
    </row>
    <row r="91" spans="1:22" hidden="1">
      <c r="A91" s="126" t="s">
        <v>135</v>
      </c>
      <c r="B91" s="127" t="s">
        <v>136</v>
      </c>
      <c r="C91" s="128">
        <f>SUM(E91:U91)</f>
        <v>0</v>
      </c>
      <c r="D91" s="128">
        <v>0</v>
      </c>
      <c r="E91" s="128">
        <v>0</v>
      </c>
      <c r="F91" s="128">
        <v>0</v>
      </c>
      <c r="G91" s="128">
        <v>0</v>
      </c>
      <c r="H91" s="128">
        <v>0</v>
      </c>
      <c r="I91" s="128">
        <v>0</v>
      </c>
      <c r="J91" s="142">
        <v>0</v>
      </c>
      <c r="K91" s="128">
        <v>0</v>
      </c>
      <c r="L91" s="128">
        <v>0</v>
      </c>
      <c r="M91" s="128" t="s">
        <v>741</v>
      </c>
      <c r="N91" s="128">
        <v>0</v>
      </c>
      <c r="O91" s="128">
        <v>0</v>
      </c>
      <c r="P91" s="128">
        <v>0</v>
      </c>
      <c r="Q91" s="147">
        <v>0</v>
      </c>
      <c r="R91" s="128">
        <v>0</v>
      </c>
      <c r="S91" s="128">
        <v>0</v>
      </c>
      <c r="T91" s="128">
        <v>0</v>
      </c>
      <c r="U91" s="128">
        <v>0</v>
      </c>
    </row>
    <row r="92" spans="1:22" hidden="1">
      <c r="A92" s="126" t="s">
        <v>137</v>
      </c>
      <c r="B92" s="127" t="s">
        <v>138</v>
      </c>
      <c r="C92" s="128">
        <f>SUM(E92:U92)</f>
        <v>0</v>
      </c>
      <c r="D92" s="128"/>
      <c r="E92" s="128"/>
      <c r="F92" s="128">
        <v>0</v>
      </c>
      <c r="G92" s="128"/>
      <c r="H92" s="128"/>
      <c r="I92" s="128"/>
      <c r="J92" s="142">
        <v>0</v>
      </c>
      <c r="K92" s="128"/>
      <c r="L92" s="128"/>
      <c r="M92" s="128"/>
      <c r="N92" s="128"/>
      <c r="O92" s="128"/>
      <c r="P92" s="128"/>
      <c r="Q92" s="147"/>
      <c r="R92" s="128"/>
      <c r="S92" s="128"/>
      <c r="T92" s="128"/>
      <c r="U92" s="128"/>
    </row>
    <row r="93" spans="1:22" hidden="1">
      <c r="A93" s="126"/>
      <c r="B93" s="127"/>
      <c r="C93" s="127"/>
      <c r="D93" s="127"/>
      <c r="E93" s="127"/>
      <c r="F93" s="127"/>
      <c r="G93" s="127"/>
      <c r="H93" s="127"/>
      <c r="I93" s="128"/>
      <c r="J93" s="152"/>
      <c r="K93" s="127"/>
      <c r="L93" s="127"/>
      <c r="M93" s="127"/>
      <c r="N93" s="127"/>
      <c r="O93" s="127"/>
      <c r="P93" s="127"/>
      <c r="Q93" s="154"/>
      <c r="R93" s="127"/>
      <c r="S93" s="127"/>
      <c r="T93" s="128"/>
      <c r="U93" s="128"/>
    </row>
    <row r="94" spans="1:22" ht="13.2" hidden="1" customHeight="1">
      <c r="A94" s="133" t="s">
        <v>139</v>
      </c>
      <c r="B94" s="136" t="s">
        <v>140</v>
      </c>
      <c r="C94" s="135">
        <f>SUM(C95:C96)</f>
        <v>0</v>
      </c>
      <c r="D94" s="135">
        <f t="shared" ref="D94:T94" si="79">SUM(D95:D96)</f>
        <v>0</v>
      </c>
      <c r="E94" s="135">
        <f t="shared" si="79"/>
        <v>0</v>
      </c>
      <c r="F94" s="135">
        <f t="shared" si="79"/>
        <v>0</v>
      </c>
      <c r="G94" s="135">
        <f t="shared" si="79"/>
        <v>0</v>
      </c>
      <c r="H94" s="135">
        <f t="shared" si="79"/>
        <v>0</v>
      </c>
      <c r="I94" s="135">
        <f t="shared" si="79"/>
        <v>0</v>
      </c>
      <c r="J94" s="135">
        <f t="shared" si="79"/>
        <v>0</v>
      </c>
      <c r="K94" s="135">
        <f t="shared" si="79"/>
        <v>0</v>
      </c>
      <c r="L94" s="135">
        <f t="shared" si="79"/>
        <v>0</v>
      </c>
      <c r="M94" s="135">
        <f t="shared" si="79"/>
        <v>0</v>
      </c>
      <c r="N94" s="135">
        <f t="shared" si="79"/>
        <v>0</v>
      </c>
      <c r="O94" s="135">
        <f t="shared" si="79"/>
        <v>0</v>
      </c>
      <c r="P94" s="135">
        <f t="shared" si="79"/>
        <v>0</v>
      </c>
      <c r="Q94" s="135">
        <f t="shared" si="79"/>
        <v>0</v>
      </c>
      <c r="R94" s="135">
        <f t="shared" si="79"/>
        <v>0</v>
      </c>
      <c r="S94" s="135">
        <f t="shared" si="79"/>
        <v>0</v>
      </c>
      <c r="T94" s="135">
        <f t="shared" si="79"/>
        <v>0</v>
      </c>
      <c r="U94" s="135">
        <f t="shared" ref="U94" si="80">SUM(U96:U96)</f>
        <v>0</v>
      </c>
    </row>
    <row r="95" spans="1:22" hidden="1">
      <c r="A95" s="126" t="s">
        <v>141</v>
      </c>
      <c r="B95" s="127" t="s">
        <v>142</v>
      </c>
      <c r="C95" s="128">
        <f>SUM(D95:U95)</f>
        <v>0</v>
      </c>
      <c r="D95" s="128">
        <v>0</v>
      </c>
      <c r="E95" s="128"/>
      <c r="F95" s="128"/>
      <c r="G95" s="128"/>
      <c r="H95" s="128"/>
      <c r="I95" s="128">
        <v>0</v>
      </c>
      <c r="J95" s="128">
        <v>0</v>
      </c>
      <c r="K95" s="128"/>
      <c r="L95" s="128"/>
      <c r="M95" s="128"/>
      <c r="N95" s="128">
        <v>0</v>
      </c>
      <c r="O95" s="128">
        <v>0</v>
      </c>
      <c r="P95" s="128">
        <v>0</v>
      </c>
      <c r="Q95" s="128">
        <v>0</v>
      </c>
      <c r="R95" s="128">
        <v>0</v>
      </c>
      <c r="S95" s="128">
        <v>0</v>
      </c>
      <c r="T95" s="128">
        <v>0</v>
      </c>
      <c r="U95" s="135"/>
    </row>
    <row r="96" spans="1:22" hidden="1">
      <c r="A96" s="126" t="s">
        <v>143</v>
      </c>
      <c r="B96" s="127" t="s">
        <v>144</v>
      </c>
      <c r="C96" s="128">
        <f>SUM(E96:U96)</f>
        <v>0</v>
      </c>
      <c r="D96" s="128">
        <v>0</v>
      </c>
      <c r="E96" s="128">
        <v>0</v>
      </c>
      <c r="F96" s="128">
        <v>0</v>
      </c>
      <c r="G96" s="128">
        <v>0</v>
      </c>
      <c r="H96" s="128">
        <v>0</v>
      </c>
      <c r="I96" s="128">
        <v>0</v>
      </c>
      <c r="J96" s="142">
        <v>0</v>
      </c>
      <c r="K96" s="128">
        <v>0</v>
      </c>
      <c r="L96" s="128">
        <v>0</v>
      </c>
      <c r="M96" s="128">
        <v>0</v>
      </c>
      <c r="N96" s="128">
        <v>0</v>
      </c>
      <c r="O96" s="128">
        <v>0</v>
      </c>
      <c r="P96" s="128">
        <v>0</v>
      </c>
      <c r="Q96" s="147">
        <v>0</v>
      </c>
      <c r="R96" s="128">
        <v>0</v>
      </c>
      <c r="S96" s="128">
        <v>0</v>
      </c>
      <c r="T96" s="128">
        <v>0</v>
      </c>
      <c r="U96" s="128">
        <v>0</v>
      </c>
    </row>
    <row r="97" spans="1:21" hidden="1">
      <c r="A97" s="126"/>
      <c r="B97" s="127"/>
      <c r="C97" s="127"/>
      <c r="D97" s="127"/>
      <c r="E97" s="127"/>
      <c r="F97" s="127"/>
      <c r="G97" s="127"/>
      <c r="H97" s="127"/>
      <c r="I97" s="128"/>
      <c r="J97" s="152"/>
      <c r="K97" s="127"/>
      <c r="L97" s="127"/>
      <c r="M97" s="127"/>
      <c r="N97" s="127"/>
      <c r="O97" s="127"/>
      <c r="P97" s="127"/>
      <c r="Q97" s="154"/>
      <c r="R97" s="127"/>
      <c r="S97" s="127"/>
      <c r="T97" s="128"/>
      <c r="U97" s="128"/>
    </row>
    <row r="98" spans="1:21" ht="10.8" hidden="1" customHeight="1">
      <c r="A98" s="133" t="s">
        <v>145</v>
      </c>
      <c r="B98" s="136" t="s">
        <v>146</v>
      </c>
      <c r="C98" s="135">
        <f>SUM(C99:C103)</f>
        <v>0</v>
      </c>
      <c r="D98" s="135">
        <f t="shared" ref="D98" si="81">SUM(D99:D103)</f>
        <v>0</v>
      </c>
      <c r="E98" s="135">
        <f t="shared" ref="E98:T98" si="82">SUM(E99:E103)</f>
        <v>0</v>
      </c>
      <c r="F98" s="135">
        <f t="shared" si="82"/>
        <v>0</v>
      </c>
      <c r="G98" s="135">
        <f t="shared" si="82"/>
        <v>0</v>
      </c>
      <c r="H98" s="135">
        <f t="shared" si="82"/>
        <v>0</v>
      </c>
      <c r="I98" s="135">
        <f t="shared" si="82"/>
        <v>0</v>
      </c>
      <c r="J98" s="135">
        <f t="shared" si="82"/>
        <v>0</v>
      </c>
      <c r="K98" s="135">
        <f t="shared" si="82"/>
        <v>0</v>
      </c>
      <c r="L98" s="135">
        <f t="shared" ref="L98" si="83">SUM(L99:L103)</f>
        <v>0</v>
      </c>
      <c r="M98" s="135">
        <f t="shared" si="82"/>
        <v>0</v>
      </c>
      <c r="N98" s="135">
        <f t="shared" si="82"/>
        <v>0</v>
      </c>
      <c r="O98" s="135">
        <f t="shared" si="82"/>
        <v>0</v>
      </c>
      <c r="P98" s="135">
        <f t="shared" si="82"/>
        <v>0</v>
      </c>
      <c r="Q98" s="135">
        <f t="shared" ref="Q98:R98" si="84">SUM(Q99:Q103)</f>
        <v>0</v>
      </c>
      <c r="R98" s="135">
        <f t="shared" si="84"/>
        <v>0</v>
      </c>
      <c r="S98" s="135">
        <f t="shared" si="82"/>
        <v>0</v>
      </c>
      <c r="T98" s="135">
        <f t="shared" si="82"/>
        <v>0</v>
      </c>
      <c r="U98" s="135">
        <f>SUM(U99:U101)</f>
        <v>0</v>
      </c>
    </row>
    <row r="99" spans="1:21" hidden="1">
      <c r="A99" s="126" t="s">
        <v>147</v>
      </c>
      <c r="B99" s="127" t="s">
        <v>148</v>
      </c>
      <c r="C99" s="128">
        <f>SUM(E99:U99)</f>
        <v>0</v>
      </c>
      <c r="D99" s="128">
        <v>0</v>
      </c>
      <c r="E99" s="128">
        <v>0</v>
      </c>
      <c r="F99" s="128">
        <v>0</v>
      </c>
      <c r="G99" s="128">
        <v>0</v>
      </c>
      <c r="H99" s="128">
        <v>0</v>
      </c>
      <c r="I99" s="128">
        <v>0</v>
      </c>
      <c r="J99" s="128">
        <v>0</v>
      </c>
      <c r="K99" s="128">
        <v>0</v>
      </c>
      <c r="L99" s="128">
        <v>0</v>
      </c>
      <c r="M99" s="128">
        <v>0</v>
      </c>
      <c r="N99" s="128">
        <v>0</v>
      </c>
      <c r="O99" s="128">
        <v>0</v>
      </c>
      <c r="P99" s="128">
        <v>0</v>
      </c>
      <c r="Q99" s="147">
        <v>0</v>
      </c>
      <c r="R99" s="128">
        <v>0</v>
      </c>
      <c r="S99" s="128">
        <v>0</v>
      </c>
      <c r="T99" s="128">
        <v>0</v>
      </c>
      <c r="U99" s="128">
        <v>0</v>
      </c>
    </row>
    <row r="100" spans="1:21" hidden="1">
      <c r="A100" s="126" t="s">
        <v>149</v>
      </c>
      <c r="B100" s="127" t="s">
        <v>150</v>
      </c>
      <c r="C100" s="128">
        <f>SUM(E100:U100)</f>
        <v>0</v>
      </c>
      <c r="D100" s="128">
        <v>0</v>
      </c>
      <c r="E100" s="128">
        <v>0</v>
      </c>
      <c r="F100" s="128">
        <v>0</v>
      </c>
      <c r="G100" s="128">
        <v>0</v>
      </c>
      <c r="H100" s="128">
        <v>0</v>
      </c>
      <c r="I100" s="128">
        <v>0</v>
      </c>
      <c r="J100" s="142">
        <v>0</v>
      </c>
      <c r="K100" s="128">
        <v>0</v>
      </c>
      <c r="L100" s="128">
        <v>0</v>
      </c>
      <c r="M100" s="128">
        <v>0</v>
      </c>
      <c r="N100" s="128">
        <v>0</v>
      </c>
      <c r="O100" s="128">
        <v>0</v>
      </c>
      <c r="P100" s="128">
        <v>0</v>
      </c>
      <c r="Q100" s="147">
        <v>0</v>
      </c>
      <c r="R100" s="128">
        <v>0</v>
      </c>
      <c r="S100" s="128">
        <v>0</v>
      </c>
      <c r="T100" s="128">
        <v>0</v>
      </c>
      <c r="U100" s="128">
        <v>0</v>
      </c>
    </row>
    <row r="101" spans="1:21" ht="11.1" hidden="1" customHeight="1">
      <c r="A101" s="126" t="s">
        <v>151</v>
      </c>
      <c r="B101" s="127" t="s">
        <v>152</v>
      </c>
      <c r="C101" s="128">
        <f>SUM(E101:U101)</f>
        <v>0</v>
      </c>
      <c r="D101" s="128">
        <v>0</v>
      </c>
      <c r="E101" s="128">
        <v>0</v>
      </c>
      <c r="F101" s="128">
        <v>0</v>
      </c>
      <c r="G101" s="128">
        <v>0</v>
      </c>
      <c r="H101" s="128">
        <v>0</v>
      </c>
      <c r="I101" s="128">
        <v>0</v>
      </c>
      <c r="J101" s="142">
        <v>0</v>
      </c>
      <c r="K101" s="128">
        <v>0</v>
      </c>
      <c r="L101" s="128">
        <v>0</v>
      </c>
      <c r="M101" s="128">
        <v>0</v>
      </c>
      <c r="N101" s="128">
        <v>0</v>
      </c>
      <c r="O101" s="128">
        <v>0</v>
      </c>
      <c r="P101" s="128">
        <v>0</v>
      </c>
      <c r="Q101" s="147">
        <v>0</v>
      </c>
      <c r="R101" s="128">
        <v>0</v>
      </c>
      <c r="S101" s="128">
        <v>0</v>
      </c>
      <c r="T101" s="128">
        <v>0</v>
      </c>
      <c r="U101" s="128">
        <v>0</v>
      </c>
    </row>
    <row r="102" spans="1:21" ht="11.1" hidden="1" customHeight="1">
      <c r="A102" s="126" t="s">
        <v>153</v>
      </c>
      <c r="B102" s="127" t="s">
        <v>154</v>
      </c>
      <c r="C102" s="128">
        <f>SUM(E102:U102)</f>
        <v>0</v>
      </c>
      <c r="D102" s="128"/>
      <c r="E102" s="128"/>
      <c r="F102" s="128"/>
      <c r="G102" s="128"/>
      <c r="H102" s="128"/>
      <c r="I102" s="128"/>
      <c r="J102" s="142"/>
      <c r="K102" s="128"/>
      <c r="L102" s="128"/>
      <c r="M102" s="128">
        <v>0</v>
      </c>
      <c r="N102" s="128"/>
      <c r="O102" s="128"/>
      <c r="P102" s="128"/>
      <c r="Q102" s="147">
        <v>0</v>
      </c>
      <c r="R102" s="128"/>
      <c r="S102" s="128"/>
      <c r="T102" s="128"/>
      <c r="U102" s="128"/>
    </row>
    <row r="103" spans="1:21" ht="11.1" hidden="1" customHeight="1">
      <c r="A103" s="126" t="s">
        <v>155</v>
      </c>
      <c r="B103" s="127" t="s">
        <v>156</v>
      </c>
      <c r="C103" s="128">
        <f>SUM(E103:U103)</f>
        <v>0</v>
      </c>
      <c r="D103" s="128">
        <v>0</v>
      </c>
      <c r="E103" s="128">
        <v>0</v>
      </c>
      <c r="F103" s="128">
        <v>0</v>
      </c>
      <c r="G103" s="128">
        <v>0</v>
      </c>
      <c r="H103" s="128">
        <v>0</v>
      </c>
      <c r="I103" s="128">
        <v>0</v>
      </c>
      <c r="J103" s="142">
        <v>0</v>
      </c>
      <c r="K103" s="128">
        <v>0</v>
      </c>
      <c r="L103" s="128">
        <v>0</v>
      </c>
      <c r="M103" s="128">
        <v>0</v>
      </c>
      <c r="N103" s="128">
        <v>0</v>
      </c>
      <c r="O103" s="128">
        <v>0</v>
      </c>
      <c r="P103" s="128">
        <v>0</v>
      </c>
      <c r="Q103" s="147">
        <v>0</v>
      </c>
      <c r="R103" s="128">
        <v>0</v>
      </c>
      <c r="S103" s="128">
        <v>0</v>
      </c>
      <c r="T103" s="128">
        <v>0</v>
      </c>
      <c r="U103" s="128">
        <v>0</v>
      </c>
    </row>
    <row r="104" spans="1:21" hidden="1">
      <c r="A104" s="126"/>
      <c r="B104" s="127"/>
      <c r="C104" s="127"/>
      <c r="D104" s="127"/>
      <c r="E104" s="127"/>
      <c r="F104" s="127"/>
      <c r="G104" s="127"/>
      <c r="H104" s="127"/>
      <c r="I104" s="128"/>
      <c r="J104" s="152"/>
      <c r="K104" s="127"/>
      <c r="L104" s="127"/>
      <c r="M104" s="127"/>
      <c r="N104" s="127"/>
      <c r="O104" s="127"/>
      <c r="P104" s="127"/>
      <c r="Q104" s="154"/>
      <c r="R104" s="127"/>
      <c r="S104" s="127"/>
      <c r="T104" s="128"/>
      <c r="U104" s="128"/>
    </row>
    <row r="105" spans="1:21" hidden="1">
      <c r="A105" s="126"/>
      <c r="B105" s="127"/>
      <c r="C105" s="127"/>
      <c r="D105" s="127"/>
      <c r="E105" s="127"/>
      <c r="F105" s="127"/>
      <c r="G105" s="127"/>
      <c r="H105" s="127"/>
      <c r="I105" s="128"/>
      <c r="J105" s="152"/>
      <c r="K105" s="127"/>
      <c r="L105" s="127"/>
      <c r="M105" s="127"/>
      <c r="N105" s="127"/>
      <c r="O105" s="127"/>
      <c r="P105" s="127"/>
      <c r="Q105" s="154"/>
      <c r="R105" s="127"/>
      <c r="S105" s="127"/>
      <c r="T105" s="128"/>
      <c r="U105" s="128"/>
    </row>
    <row r="106" spans="1:21" hidden="1">
      <c r="A106" s="129">
        <v>5</v>
      </c>
      <c r="B106" s="130" t="s">
        <v>157</v>
      </c>
      <c r="C106" s="131">
        <f>+C119+C108+C115</f>
        <v>0</v>
      </c>
      <c r="D106" s="131">
        <f t="shared" ref="D106" si="85">+D119+D108+D115</f>
        <v>0</v>
      </c>
      <c r="E106" s="131">
        <f t="shared" ref="E106:U106" si="86">+E119+E108+E115</f>
        <v>0</v>
      </c>
      <c r="F106" s="131">
        <f t="shared" si="86"/>
        <v>0</v>
      </c>
      <c r="G106" s="131">
        <f t="shared" si="86"/>
        <v>0</v>
      </c>
      <c r="H106" s="131">
        <f t="shared" si="86"/>
        <v>0</v>
      </c>
      <c r="I106" s="131">
        <f t="shared" si="86"/>
        <v>0</v>
      </c>
      <c r="J106" s="131">
        <f t="shared" si="86"/>
        <v>0</v>
      </c>
      <c r="K106" s="131">
        <f t="shared" si="86"/>
        <v>0</v>
      </c>
      <c r="L106" s="131">
        <f t="shared" ref="L106" si="87">+L119+L108+L115</f>
        <v>0</v>
      </c>
      <c r="M106" s="131">
        <f t="shared" si="86"/>
        <v>0</v>
      </c>
      <c r="N106" s="131">
        <f t="shared" si="86"/>
        <v>0</v>
      </c>
      <c r="O106" s="131">
        <f t="shared" si="86"/>
        <v>0</v>
      </c>
      <c r="P106" s="131">
        <f t="shared" si="86"/>
        <v>0</v>
      </c>
      <c r="Q106" s="149">
        <f t="shared" ref="Q106:R106" si="88">+Q119+Q108+Q115</f>
        <v>0</v>
      </c>
      <c r="R106" s="131">
        <f t="shared" si="88"/>
        <v>0</v>
      </c>
      <c r="S106" s="131">
        <f t="shared" si="86"/>
        <v>0</v>
      </c>
      <c r="T106" s="131">
        <f t="shared" si="86"/>
        <v>0</v>
      </c>
      <c r="U106" s="131">
        <f t="shared" si="86"/>
        <v>0</v>
      </c>
    </row>
    <row r="107" spans="1:21" hidden="1">
      <c r="A107" s="126"/>
      <c r="B107" s="127"/>
      <c r="C107" s="128"/>
      <c r="D107" s="128"/>
      <c r="E107" s="128"/>
      <c r="F107" s="128"/>
      <c r="G107" s="128"/>
      <c r="H107" s="128"/>
      <c r="I107" s="128"/>
      <c r="J107" s="142"/>
      <c r="K107" s="128"/>
      <c r="L107" s="128"/>
      <c r="M107" s="128"/>
      <c r="N107" s="128"/>
      <c r="O107" s="128"/>
      <c r="P107" s="128"/>
      <c r="Q107" s="147"/>
      <c r="R107" s="128"/>
      <c r="S107" s="128"/>
      <c r="T107" s="128"/>
      <c r="U107" s="128"/>
    </row>
    <row r="108" spans="1:21" hidden="1">
      <c r="A108" s="133" t="s">
        <v>159</v>
      </c>
      <c r="B108" s="136" t="s">
        <v>160</v>
      </c>
      <c r="C108" s="135">
        <f>SUM(C109:C113)</f>
        <v>0</v>
      </c>
      <c r="D108" s="135">
        <f t="shared" ref="D108" si="89">SUM(D109:D113)</f>
        <v>0</v>
      </c>
      <c r="E108" s="135">
        <f t="shared" ref="E108:K108" si="90">SUM(E109:E113)</f>
        <v>0</v>
      </c>
      <c r="F108" s="135">
        <f t="shared" si="90"/>
        <v>0</v>
      </c>
      <c r="G108" s="135">
        <f t="shared" si="90"/>
        <v>0</v>
      </c>
      <c r="H108" s="135">
        <f t="shared" si="90"/>
        <v>0</v>
      </c>
      <c r="I108" s="135">
        <f t="shared" si="90"/>
        <v>0</v>
      </c>
      <c r="J108" s="135">
        <f t="shared" si="90"/>
        <v>0</v>
      </c>
      <c r="K108" s="135">
        <f t="shared" si="90"/>
        <v>0</v>
      </c>
      <c r="L108" s="135">
        <f t="shared" ref="L108" si="91">SUM(L109:L113)</f>
        <v>0</v>
      </c>
      <c r="M108" s="135">
        <f t="shared" ref="M108:U108" si="92">SUM(M109:M113)</f>
        <v>0</v>
      </c>
      <c r="N108" s="135">
        <f t="shared" si="92"/>
        <v>0</v>
      </c>
      <c r="O108" s="135">
        <f t="shared" si="92"/>
        <v>0</v>
      </c>
      <c r="P108" s="135">
        <f t="shared" si="92"/>
        <v>0</v>
      </c>
      <c r="Q108" s="135">
        <f t="shared" ref="Q108:R108" si="93">SUM(Q109:Q113)</f>
        <v>0</v>
      </c>
      <c r="R108" s="135">
        <f t="shared" si="93"/>
        <v>0</v>
      </c>
      <c r="S108" s="135">
        <f t="shared" si="92"/>
        <v>0</v>
      </c>
      <c r="T108" s="135">
        <f t="shared" si="92"/>
        <v>0</v>
      </c>
      <c r="U108" s="135">
        <f t="shared" si="92"/>
        <v>0</v>
      </c>
    </row>
    <row r="109" spans="1:21" hidden="1">
      <c r="A109" s="126" t="s">
        <v>161</v>
      </c>
      <c r="B109" s="127" t="s">
        <v>162</v>
      </c>
      <c r="C109" s="128">
        <f>SUM(D109:U109)</f>
        <v>0</v>
      </c>
      <c r="D109" s="128">
        <v>0</v>
      </c>
      <c r="E109" s="128">
        <v>0</v>
      </c>
      <c r="F109" s="128">
        <v>0</v>
      </c>
      <c r="G109" s="128">
        <v>0</v>
      </c>
      <c r="H109" s="128">
        <v>0</v>
      </c>
      <c r="I109" s="128">
        <v>0</v>
      </c>
      <c r="J109" s="142">
        <v>0</v>
      </c>
      <c r="K109" s="128">
        <v>0</v>
      </c>
      <c r="L109" s="128">
        <v>0</v>
      </c>
      <c r="M109" s="128">
        <v>0</v>
      </c>
      <c r="N109" s="128">
        <v>0</v>
      </c>
      <c r="O109" s="128">
        <v>0</v>
      </c>
      <c r="P109" s="128">
        <v>0</v>
      </c>
      <c r="Q109" s="147">
        <v>0</v>
      </c>
      <c r="R109" s="128">
        <v>0</v>
      </c>
      <c r="S109" s="128">
        <v>0</v>
      </c>
      <c r="T109" s="128">
        <v>0</v>
      </c>
      <c r="U109" s="128">
        <v>0</v>
      </c>
    </row>
    <row r="110" spans="1:21" hidden="1">
      <c r="A110" s="126" t="s">
        <v>163</v>
      </c>
      <c r="B110" s="127" t="s">
        <v>164</v>
      </c>
      <c r="C110" s="128">
        <f t="shared" ref="C110:C113" si="94">SUM(D110:U110)</f>
        <v>0</v>
      </c>
      <c r="D110" s="128">
        <v>0</v>
      </c>
      <c r="E110" s="128">
        <v>0</v>
      </c>
      <c r="F110" s="128">
        <v>0</v>
      </c>
      <c r="G110" s="128">
        <v>0</v>
      </c>
      <c r="H110" s="128">
        <v>0</v>
      </c>
      <c r="I110" s="128">
        <v>0</v>
      </c>
      <c r="J110" s="142">
        <v>0</v>
      </c>
      <c r="K110" s="128">
        <v>0</v>
      </c>
      <c r="L110" s="128">
        <v>0</v>
      </c>
      <c r="M110" s="128">
        <v>0</v>
      </c>
      <c r="N110" s="128">
        <v>0</v>
      </c>
      <c r="O110" s="128"/>
      <c r="P110" s="128">
        <v>0</v>
      </c>
      <c r="Q110" s="147">
        <v>0</v>
      </c>
      <c r="R110" s="128">
        <v>0</v>
      </c>
      <c r="S110" s="128">
        <v>0</v>
      </c>
      <c r="T110" s="128">
        <v>0</v>
      </c>
      <c r="U110" s="128">
        <v>0</v>
      </c>
    </row>
    <row r="111" spans="1:21" hidden="1">
      <c r="A111" s="126" t="s">
        <v>165</v>
      </c>
      <c r="B111" s="127" t="s">
        <v>166</v>
      </c>
      <c r="C111" s="128">
        <f t="shared" si="94"/>
        <v>0</v>
      </c>
      <c r="D111" s="128">
        <v>0</v>
      </c>
      <c r="E111" s="128"/>
      <c r="F111" s="128">
        <v>0</v>
      </c>
      <c r="G111" s="128">
        <v>0</v>
      </c>
      <c r="H111" s="128">
        <v>0</v>
      </c>
      <c r="I111" s="128">
        <v>0</v>
      </c>
      <c r="J111" s="142">
        <v>0</v>
      </c>
      <c r="K111" s="128">
        <v>0</v>
      </c>
      <c r="L111" s="128">
        <v>0</v>
      </c>
      <c r="M111" s="128">
        <v>0</v>
      </c>
      <c r="N111" s="128">
        <v>0</v>
      </c>
      <c r="O111" s="128">
        <v>0</v>
      </c>
      <c r="P111" s="128">
        <v>0</v>
      </c>
      <c r="Q111" s="147">
        <v>0</v>
      </c>
      <c r="R111" s="128">
        <v>0</v>
      </c>
      <c r="S111" s="128">
        <v>0</v>
      </c>
      <c r="T111" s="128">
        <v>0</v>
      </c>
      <c r="U111" s="128">
        <v>0</v>
      </c>
    </row>
    <row r="112" spans="1:21" hidden="1">
      <c r="A112" s="126" t="s">
        <v>167</v>
      </c>
      <c r="B112" s="127" t="s">
        <v>168</v>
      </c>
      <c r="C112" s="128">
        <f t="shared" si="94"/>
        <v>0</v>
      </c>
      <c r="D112" s="128">
        <v>0</v>
      </c>
      <c r="E112" s="128">
        <v>0</v>
      </c>
      <c r="F112" s="128">
        <v>0</v>
      </c>
      <c r="G112" s="128">
        <v>0</v>
      </c>
      <c r="H112" s="128">
        <v>0</v>
      </c>
      <c r="I112" s="128">
        <v>0</v>
      </c>
      <c r="J112" s="142">
        <v>0</v>
      </c>
      <c r="K112" s="128">
        <v>0</v>
      </c>
      <c r="L112" s="128">
        <v>0</v>
      </c>
      <c r="M112" s="128">
        <v>0</v>
      </c>
      <c r="N112" s="128">
        <v>0</v>
      </c>
      <c r="O112" s="128">
        <v>0</v>
      </c>
      <c r="P112" s="128"/>
      <c r="Q112" s="147"/>
      <c r="R112" s="128"/>
      <c r="S112" s="128"/>
      <c r="T112" s="128"/>
      <c r="U112" s="128"/>
    </row>
    <row r="113" spans="1:21" hidden="1">
      <c r="A113" s="126" t="s">
        <v>169</v>
      </c>
      <c r="B113" s="127" t="s">
        <v>170</v>
      </c>
      <c r="C113" s="128">
        <f t="shared" si="94"/>
        <v>0</v>
      </c>
      <c r="D113" s="128"/>
      <c r="E113" s="128"/>
      <c r="F113" s="128">
        <v>0</v>
      </c>
      <c r="G113" s="128"/>
      <c r="H113" s="128"/>
      <c r="I113" s="128"/>
      <c r="J113" s="142">
        <v>0</v>
      </c>
      <c r="K113" s="128">
        <v>0</v>
      </c>
      <c r="L113" s="128">
        <v>0</v>
      </c>
      <c r="M113" s="128"/>
      <c r="N113" s="128"/>
      <c r="O113" s="128"/>
      <c r="P113" s="128"/>
      <c r="Q113" s="147"/>
      <c r="R113" s="128"/>
      <c r="S113" s="128"/>
      <c r="T113" s="128"/>
      <c r="U113" s="128"/>
    </row>
    <row r="114" spans="1:21" hidden="1">
      <c r="A114" s="126"/>
      <c r="B114" s="127"/>
      <c r="C114" s="128"/>
      <c r="D114" s="128"/>
      <c r="E114" s="128"/>
      <c r="F114" s="128"/>
      <c r="G114" s="128"/>
      <c r="H114" s="128"/>
      <c r="I114" s="128"/>
      <c r="J114" s="142"/>
      <c r="K114" s="128"/>
      <c r="L114" s="128"/>
      <c r="M114" s="128"/>
      <c r="N114" s="128"/>
      <c r="O114" s="128"/>
      <c r="P114" s="128"/>
      <c r="Q114" s="147"/>
      <c r="R114" s="128"/>
      <c r="S114" s="128"/>
      <c r="T114" s="128"/>
      <c r="U114" s="128"/>
    </row>
    <row r="115" spans="1:21" hidden="1">
      <c r="A115" s="133" t="s">
        <v>171</v>
      </c>
      <c r="B115" s="136" t="s">
        <v>172</v>
      </c>
      <c r="C115" s="135">
        <f>SUM(C116:C117)</f>
        <v>0</v>
      </c>
      <c r="D115" s="135">
        <f t="shared" ref="D115" si="95">SUM(D116:D117)</f>
        <v>0</v>
      </c>
      <c r="E115" s="135">
        <f t="shared" ref="E115:T115" si="96">SUM(E116:E117)</f>
        <v>0</v>
      </c>
      <c r="F115" s="135">
        <f t="shared" si="96"/>
        <v>0</v>
      </c>
      <c r="G115" s="135">
        <f t="shared" si="96"/>
        <v>0</v>
      </c>
      <c r="H115" s="135">
        <f t="shared" si="96"/>
        <v>0</v>
      </c>
      <c r="I115" s="135">
        <f t="shared" si="96"/>
        <v>0</v>
      </c>
      <c r="J115" s="135">
        <f t="shared" si="96"/>
        <v>0</v>
      </c>
      <c r="K115" s="135">
        <f t="shared" si="96"/>
        <v>0</v>
      </c>
      <c r="L115" s="135">
        <f t="shared" ref="L115" si="97">SUM(L116:L117)</f>
        <v>0</v>
      </c>
      <c r="M115" s="135">
        <f t="shared" si="96"/>
        <v>0</v>
      </c>
      <c r="N115" s="135">
        <f t="shared" si="96"/>
        <v>0</v>
      </c>
      <c r="O115" s="135">
        <f t="shared" si="96"/>
        <v>0</v>
      </c>
      <c r="P115" s="135">
        <f t="shared" si="96"/>
        <v>0</v>
      </c>
      <c r="Q115" s="135">
        <f t="shared" ref="Q115:R115" si="98">SUM(Q116:Q117)</f>
        <v>0</v>
      </c>
      <c r="R115" s="135">
        <f t="shared" si="98"/>
        <v>0</v>
      </c>
      <c r="S115" s="135">
        <f t="shared" si="96"/>
        <v>0</v>
      </c>
      <c r="T115" s="135">
        <f t="shared" si="96"/>
        <v>0</v>
      </c>
      <c r="U115" s="135">
        <f>+U116</f>
        <v>0</v>
      </c>
    </row>
    <row r="116" spans="1:21" hidden="1">
      <c r="A116" s="126" t="s">
        <v>174</v>
      </c>
      <c r="B116" s="127" t="s">
        <v>175</v>
      </c>
      <c r="C116" s="128">
        <f>SUM(E116:U116)</f>
        <v>0</v>
      </c>
      <c r="D116" s="128">
        <v>0</v>
      </c>
      <c r="E116" s="128">
        <v>0</v>
      </c>
      <c r="F116" s="128">
        <v>0</v>
      </c>
      <c r="G116" s="128">
        <v>0</v>
      </c>
      <c r="H116" s="128">
        <v>0</v>
      </c>
      <c r="I116" s="128">
        <v>0</v>
      </c>
      <c r="J116" s="142">
        <v>0</v>
      </c>
      <c r="K116" s="128">
        <v>0</v>
      </c>
      <c r="L116" s="128">
        <v>0</v>
      </c>
      <c r="M116" s="128">
        <v>0</v>
      </c>
      <c r="N116" s="128">
        <v>0</v>
      </c>
      <c r="O116" s="128">
        <v>0</v>
      </c>
      <c r="P116" s="128">
        <v>0</v>
      </c>
      <c r="Q116" s="147">
        <v>0</v>
      </c>
      <c r="R116" s="128">
        <v>0</v>
      </c>
      <c r="S116" s="128">
        <v>0</v>
      </c>
      <c r="T116" s="128">
        <v>0</v>
      </c>
      <c r="U116" s="128">
        <v>0</v>
      </c>
    </row>
    <row r="117" spans="1:21" hidden="1">
      <c r="A117" s="126" t="s">
        <v>182</v>
      </c>
      <c r="B117" s="127" t="s">
        <v>183</v>
      </c>
      <c r="C117" s="128">
        <f>SUM(E117:U117)</f>
        <v>0</v>
      </c>
      <c r="D117" s="128"/>
      <c r="E117" s="128"/>
      <c r="F117" s="128"/>
      <c r="G117" s="128"/>
      <c r="H117" s="128"/>
      <c r="I117" s="128"/>
      <c r="J117" s="142">
        <v>0</v>
      </c>
      <c r="K117" s="128"/>
      <c r="L117" s="128"/>
      <c r="M117" s="128">
        <v>0</v>
      </c>
      <c r="N117" s="128"/>
      <c r="O117" s="128"/>
      <c r="P117" s="128"/>
      <c r="Q117" s="147"/>
      <c r="R117" s="128"/>
      <c r="S117" s="128"/>
      <c r="T117" s="128"/>
      <c r="U117" s="128"/>
    </row>
    <row r="118" spans="1:21" hidden="1">
      <c r="A118" s="126"/>
      <c r="B118" s="127"/>
      <c r="C118" s="128"/>
      <c r="D118" s="128"/>
      <c r="E118" s="128"/>
      <c r="F118" s="128"/>
      <c r="G118" s="128"/>
      <c r="H118" s="128"/>
      <c r="I118" s="128"/>
      <c r="J118" s="142"/>
      <c r="K118" s="128"/>
      <c r="L118" s="128"/>
      <c r="M118" s="128"/>
      <c r="N118" s="128"/>
      <c r="O118" s="128"/>
      <c r="P118" s="128"/>
      <c r="Q118" s="147"/>
      <c r="R118" s="128"/>
      <c r="S118" s="128"/>
      <c r="T118" s="128"/>
      <c r="U118" s="128"/>
    </row>
    <row r="119" spans="1:21" hidden="1">
      <c r="A119" s="133" t="s">
        <v>176</v>
      </c>
      <c r="B119" s="136" t="s">
        <v>177</v>
      </c>
      <c r="C119" s="135">
        <f>+C120</f>
        <v>0</v>
      </c>
      <c r="D119" s="135">
        <f>+D120</f>
        <v>0</v>
      </c>
      <c r="E119" s="135">
        <f>+E120</f>
        <v>0</v>
      </c>
      <c r="F119" s="135">
        <f t="shared" ref="F119:U119" si="99">+F120</f>
        <v>0</v>
      </c>
      <c r="G119" s="135">
        <f t="shared" si="99"/>
        <v>0</v>
      </c>
      <c r="H119" s="135">
        <f t="shared" si="99"/>
        <v>0</v>
      </c>
      <c r="I119" s="135">
        <f t="shared" si="99"/>
        <v>0</v>
      </c>
      <c r="J119" s="144">
        <f t="shared" si="99"/>
        <v>0</v>
      </c>
      <c r="K119" s="135">
        <f t="shared" si="99"/>
        <v>0</v>
      </c>
      <c r="L119" s="135">
        <f t="shared" si="99"/>
        <v>0</v>
      </c>
      <c r="M119" s="135">
        <f t="shared" si="99"/>
        <v>0</v>
      </c>
      <c r="N119" s="135">
        <f t="shared" si="99"/>
        <v>0</v>
      </c>
      <c r="O119" s="135">
        <f t="shared" si="99"/>
        <v>0</v>
      </c>
      <c r="P119" s="135">
        <f t="shared" si="99"/>
        <v>0</v>
      </c>
      <c r="Q119" s="150">
        <f t="shared" si="99"/>
        <v>0</v>
      </c>
      <c r="R119" s="135">
        <f t="shared" si="99"/>
        <v>0</v>
      </c>
      <c r="S119" s="135">
        <f t="shared" si="99"/>
        <v>0</v>
      </c>
      <c r="T119" s="135">
        <f t="shared" si="99"/>
        <v>0</v>
      </c>
      <c r="U119" s="135">
        <f t="shared" si="99"/>
        <v>0</v>
      </c>
    </row>
    <row r="120" spans="1:21" hidden="1">
      <c r="A120" s="126" t="s">
        <v>179</v>
      </c>
      <c r="B120" s="127" t="s">
        <v>180</v>
      </c>
      <c r="C120" s="128">
        <f>SUM(E120:U120)</f>
        <v>0</v>
      </c>
      <c r="D120" s="128">
        <v>0</v>
      </c>
      <c r="E120" s="128">
        <v>0</v>
      </c>
      <c r="F120" s="128">
        <v>0</v>
      </c>
      <c r="G120" s="128">
        <v>0</v>
      </c>
      <c r="H120" s="128">
        <v>0</v>
      </c>
      <c r="I120" s="128">
        <v>0</v>
      </c>
      <c r="J120" s="142">
        <v>0</v>
      </c>
      <c r="K120" s="128">
        <v>0</v>
      </c>
      <c r="L120" s="128">
        <v>0</v>
      </c>
      <c r="M120" s="128">
        <v>0</v>
      </c>
      <c r="N120" s="128">
        <v>0</v>
      </c>
      <c r="O120" s="128">
        <v>0</v>
      </c>
      <c r="P120" s="128">
        <v>0</v>
      </c>
      <c r="Q120" s="147">
        <v>0</v>
      </c>
      <c r="R120" s="128">
        <v>0</v>
      </c>
      <c r="S120" s="128">
        <v>0</v>
      </c>
      <c r="T120" s="128">
        <v>0</v>
      </c>
      <c r="U120" s="128">
        <v>0</v>
      </c>
    </row>
    <row r="121" spans="1:21" hidden="1">
      <c r="A121" s="126"/>
      <c r="B121" s="127"/>
      <c r="C121" s="128"/>
      <c r="D121" s="128"/>
      <c r="E121" s="128"/>
      <c r="F121" s="128"/>
      <c r="G121" s="128"/>
      <c r="H121" s="128"/>
      <c r="I121" s="128"/>
      <c r="J121" s="142"/>
      <c r="K121" s="128"/>
      <c r="L121" s="128"/>
      <c r="M121" s="128"/>
      <c r="N121" s="128"/>
      <c r="O121" s="128"/>
      <c r="P121" s="128"/>
      <c r="Q121" s="147"/>
      <c r="R121" s="128"/>
      <c r="S121" s="128"/>
      <c r="T121" s="128"/>
      <c r="U121" s="128"/>
    </row>
    <row r="122" spans="1:21" hidden="1">
      <c r="A122" s="126"/>
      <c r="B122" s="127"/>
      <c r="C122" s="128"/>
      <c r="D122" s="128"/>
      <c r="E122" s="128"/>
      <c r="F122" s="128"/>
      <c r="G122" s="128"/>
      <c r="H122" s="128"/>
      <c r="I122" s="128"/>
      <c r="J122" s="142"/>
      <c r="K122" s="128"/>
      <c r="L122" s="128"/>
      <c r="M122" s="128"/>
      <c r="N122" s="128"/>
      <c r="O122" s="128"/>
      <c r="P122" s="128"/>
      <c r="Q122" s="147"/>
      <c r="R122" s="128"/>
      <c r="S122" s="128"/>
      <c r="T122" s="128"/>
      <c r="U122" s="128"/>
    </row>
    <row r="123" spans="1:21" hidden="1">
      <c r="A123" s="129">
        <v>6</v>
      </c>
      <c r="B123" s="130" t="s">
        <v>185</v>
      </c>
      <c r="C123" s="131">
        <f>+C125</f>
        <v>0</v>
      </c>
      <c r="D123" s="131">
        <f t="shared" ref="D123" si="100">+D125</f>
        <v>0</v>
      </c>
      <c r="E123" s="131">
        <f t="shared" ref="E123:U123" si="101">+E125</f>
        <v>0</v>
      </c>
      <c r="F123" s="131">
        <f t="shared" si="101"/>
        <v>0</v>
      </c>
      <c r="G123" s="131">
        <f t="shared" si="101"/>
        <v>0</v>
      </c>
      <c r="H123" s="131">
        <f t="shared" si="101"/>
        <v>0</v>
      </c>
      <c r="I123" s="131">
        <f t="shared" si="101"/>
        <v>0</v>
      </c>
      <c r="J123" s="131">
        <f t="shared" si="101"/>
        <v>0</v>
      </c>
      <c r="K123" s="131">
        <f t="shared" si="101"/>
        <v>0</v>
      </c>
      <c r="L123" s="131">
        <f t="shared" ref="L123" si="102">+L125</f>
        <v>0</v>
      </c>
      <c r="M123" s="131">
        <f t="shared" si="101"/>
        <v>0</v>
      </c>
      <c r="N123" s="131">
        <f t="shared" si="101"/>
        <v>0</v>
      </c>
      <c r="O123" s="131">
        <f t="shared" si="101"/>
        <v>0</v>
      </c>
      <c r="P123" s="131">
        <f t="shared" si="101"/>
        <v>0</v>
      </c>
      <c r="Q123" s="149">
        <f t="shared" ref="Q123:R123" si="103">+Q125</f>
        <v>0</v>
      </c>
      <c r="R123" s="131">
        <f t="shared" si="103"/>
        <v>0</v>
      </c>
      <c r="S123" s="131">
        <f t="shared" si="101"/>
        <v>0</v>
      </c>
      <c r="T123" s="131">
        <f t="shared" si="101"/>
        <v>0</v>
      </c>
      <c r="U123" s="131">
        <f t="shared" si="101"/>
        <v>0</v>
      </c>
    </row>
    <row r="124" spans="1:21" hidden="1">
      <c r="A124" s="151"/>
      <c r="B124" s="151"/>
      <c r="C124" s="128"/>
      <c r="D124" s="128"/>
      <c r="E124" s="128"/>
      <c r="F124" s="128"/>
      <c r="G124" s="128"/>
      <c r="H124" s="128"/>
      <c r="I124" s="128"/>
      <c r="J124" s="142"/>
      <c r="K124" s="128"/>
      <c r="L124" s="128"/>
      <c r="M124" s="128"/>
      <c r="N124" s="128"/>
      <c r="O124" s="128"/>
      <c r="P124" s="128"/>
      <c r="Q124" s="147"/>
      <c r="R124" s="128"/>
      <c r="S124" s="128"/>
      <c r="T124" s="128"/>
      <c r="U124" s="128"/>
    </row>
    <row r="125" spans="1:21" ht="22.8" hidden="1">
      <c r="A125" s="133" t="s">
        <v>186</v>
      </c>
      <c r="B125" s="136" t="s">
        <v>187</v>
      </c>
      <c r="C125" s="135">
        <f>+C126</f>
        <v>0</v>
      </c>
      <c r="D125" s="135">
        <f>+D126</f>
        <v>0</v>
      </c>
      <c r="E125" s="135">
        <f>+E126</f>
        <v>0</v>
      </c>
      <c r="F125" s="135">
        <f>+F126</f>
        <v>0</v>
      </c>
      <c r="G125" s="135">
        <f t="shared" ref="G125:U125" si="104">+G126</f>
        <v>0</v>
      </c>
      <c r="H125" s="135">
        <f t="shared" si="104"/>
        <v>0</v>
      </c>
      <c r="I125" s="135">
        <f t="shared" si="104"/>
        <v>0</v>
      </c>
      <c r="J125" s="135">
        <f t="shared" si="104"/>
        <v>0</v>
      </c>
      <c r="K125" s="135">
        <f t="shared" si="104"/>
        <v>0</v>
      </c>
      <c r="L125" s="135">
        <f t="shared" si="104"/>
        <v>0</v>
      </c>
      <c r="M125" s="135">
        <f t="shared" si="104"/>
        <v>0</v>
      </c>
      <c r="N125" s="135">
        <f t="shared" si="104"/>
        <v>0</v>
      </c>
      <c r="O125" s="135">
        <f t="shared" si="104"/>
        <v>0</v>
      </c>
      <c r="P125" s="135">
        <f t="shared" si="104"/>
        <v>0</v>
      </c>
      <c r="Q125" s="150">
        <f t="shared" si="104"/>
        <v>0</v>
      </c>
      <c r="R125" s="135">
        <f t="shared" si="104"/>
        <v>0</v>
      </c>
      <c r="S125" s="135">
        <f t="shared" si="104"/>
        <v>0</v>
      </c>
      <c r="T125" s="135">
        <f t="shared" si="104"/>
        <v>0</v>
      </c>
      <c r="U125" s="135">
        <f t="shared" si="104"/>
        <v>0</v>
      </c>
    </row>
    <row r="126" spans="1:21" hidden="1">
      <c r="A126" s="126" t="s">
        <v>188</v>
      </c>
      <c r="B126" s="127" t="s">
        <v>189</v>
      </c>
      <c r="C126" s="128">
        <f>SUM(E126:U126)</f>
        <v>0</v>
      </c>
      <c r="D126" s="128">
        <v>0</v>
      </c>
      <c r="E126" s="128">
        <v>0</v>
      </c>
      <c r="F126" s="128">
        <v>0</v>
      </c>
      <c r="G126" s="128">
        <v>0</v>
      </c>
      <c r="H126" s="128">
        <v>0</v>
      </c>
      <c r="I126" s="128">
        <v>0</v>
      </c>
      <c r="J126" s="128">
        <v>0</v>
      </c>
      <c r="K126" s="128">
        <v>0</v>
      </c>
      <c r="L126" s="128">
        <v>0</v>
      </c>
      <c r="M126" s="128">
        <v>0</v>
      </c>
      <c r="N126" s="128">
        <v>0</v>
      </c>
      <c r="O126" s="128">
        <v>0</v>
      </c>
      <c r="P126" s="128">
        <v>0</v>
      </c>
      <c r="Q126" s="147">
        <v>0</v>
      </c>
      <c r="R126" s="128">
        <v>0</v>
      </c>
      <c r="S126" s="128">
        <v>0</v>
      </c>
      <c r="T126" s="128">
        <v>0</v>
      </c>
      <c r="U126" s="128">
        <v>0</v>
      </c>
    </row>
    <row r="127" spans="1:21" hidden="1">
      <c r="A127" s="126"/>
      <c r="B127" s="127"/>
      <c r="C127" s="128"/>
      <c r="D127" s="128"/>
      <c r="E127" s="128"/>
      <c r="F127" s="128"/>
      <c r="G127" s="128"/>
      <c r="H127" s="128"/>
      <c r="I127" s="128"/>
      <c r="J127" s="142"/>
      <c r="K127" s="128"/>
      <c r="L127" s="128"/>
      <c r="M127" s="128"/>
      <c r="N127" s="128"/>
      <c r="O127" s="128"/>
      <c r="P127" s="128"/>
      <c r="Q127" s="147"/>
      <c r="R127" s="128"/>
      <c r="S127" s="128"/>
      <c r="T127" s="128"/>
      <c r="U127" s="128"/>
    </row>
    <row r="128" spans="1:21" hidden="1">
      <c r="A128" s="126"/>
      <c r="B128" s="127"/>
      <c r="C128" s="128"/>
      <c r="D128" s="128"/>
      <c r="E128" s="128"/>
      <c r="F128" s="128"/>
      <c r="G128" s="128"/>
      <c r="H128" s="128"/>
      <c r="I128" s="128"/>
      <c r="J128" s="142"/>
      <c r="K128" s="128"/>
      <c r="L128" s="128"/>
      <c r="M128" s="128"/>
      <c r="N128" s="128"/>
      <c r="O128" s="128"/>
      <c r="P128" s="128"/>
      <c r="Q128" s="147"/>
      <c r="R128" s="128"/>
      <c r="S128" s="128"/>
      <c r="T128" s="128"/>
      <c r="U128" s="128"/>
    </row>
    <row r="129" spans="1:21" s="114" customFormat="1" hidden="1">
      <c r="A129" s="129">
        <v>9</v>
      </c>
      <c r="B129" s="130" t="s">
        <v>192</v>
      </c>
      <c r="C129" s="131">
        <f>SUM(C131)</f>
        <v>0</v>
      </c>
      <c r="D129" s="131">
        <f>SUM(D130:D131)</f>
        <v>0</v>
      </c>
      <c r="E129" s="131">
        <f>SUM(E130:E131)</f>
        <v>0</v>
      </c>
      <c r="F129" s="131">
        <f>SUM(F130:F131)</f>
        <v>0</v>
      </c>
      <c r="G129" s="131">
        <f>SUM(G130:G131)</f>
        <v>0</v>
      </c>
      <c r="H129" s="131">
        <f>SUM(H130:H131)</f>
        <v>0</v>
      </c>
      <c r="I129" s="131">
        <f t="shared" ref="I129:U129" si="105">SUM(I130:I131)</f>
        <v>0</v>
      </c>
      <c r="J129" s="143">
        <f t="shared" si="105"/>
        <v>0</v>
      </c>
      <c r="K129" s="131">
        <f t="shared" si="105"/>
        <v>0</v>
      </c>
      <c r="L129" s="131">
        <f t="shared" ref="L129:N129" si="106">SUM(L130:L131)</f>
        <v>0</v>
      </c>
      <c r="M129" s="131">
        <f t="shared" si="106"/>
        <v>0</v>
      </c>
      <c r="N129" s="131">
        <f t="shared" si="106"/>
        <v>0</v>
      </c>
      <c r="O129" s="131">
        <f t="shared" si="105"/>
        <v>0</v>
      </c>
      <c r="P129" s="131">
        <f t="shared" si="105"/>
        <v>0</v>
      </c>
      <c r="Q129" s="149">
        <f t="shared" si="105"/>
        <v>0</v>
      </c>
      <c r="R129" s="131">
        <f t="shared" si="105"/>
        <v>0</v>
      </c>
      <c r="S129" s="131">
        <f t="shared" si="105"/>
        <v>0</v>
      </c>
      <c r="T129" s="131">
        <f t="shared" si="105"/>
        <v>0</v>
      </c>
      <c r="U129" s="131">
        <f t="shared" si="105"/>
        <v>0</v>
      </c>
    </row>
    <row r="130" spans="1:21" hidden="1">
      <c r="A130" s="151"/>
      <c r="B130" s="151"/>
      <c r="C130" s="128"/>
      <c r="D130" s="128"/>
      <c r="E130" s="128"/>
      <c r="F130" s="128"/>
      <c r="G130" s="128"/>
      <c r="H130" s="128"/>
      <c r="I130" s="128"/>
      <c r="J130" s="142"/>
      <c r="K130" s="128"/>
      <c r="L130" s="128"/>
      <c r="M130" s="128"/>
      <c r="N130" s="128"/>
      <c r="O130" s="128"/>
      <c r="P130" s="128"/>
      <c r="Q130" s="147"/>
      <c r="R130" s="128"/>
      <c r="S130" s="128"/>
      <c r="T130" s="128"/>
      <c r="U130" s="128"/>
    </row>
    <row r="131" spans="1:21" hidden="1">
      <c r="A131" s="133" t="s">
        <v>193</v>
      </c>
      <c r="B131" s="136" t="s">
        <v>194</v>
      </c>
      <c r="C131" s="135">
        <f>SUM(F131:U131)</f>
        <v>0</v>
      </c>
      <c r="D131" s="135">
        <f t="shared" ref="D131" si="107">+D132+D133</f>
        <v>0</v>
      </c>
      <c r="E131" s="135">
        <f t="shared" ref="E131:J131" si="108">+E132+E133</f>
        <v>0</v>
      </c>
      <c r="F131" s="135">
        <f t="shared" si="108"/>
        <v>0</v>
      </c>
      <c r="G131" s="135">
        <f t="shared" si="108"/>
        <v>0</v>
      </c>
      <c r="H131" s="135">
        <f t="shared" si="108"/>
        <v>0</v>
      </c>
      <c r="I131" s="135">
        <f t="shared" si="108"/>
        <v>0</v>
      </c>
      <c r="J131" s="144">
        <f t="shared" si="108"/>
        <v>0</v>
      </c>
      <c r="K131" s="135">
        <f>SUM(K132:K133)</f>
        <v>0</v>
      </c>
      <c r="L131" s="135">
        <f>SUM(L132:L133)</f>
        <v>0</v>
      </c>
      <c r="M131" s="135">
        <f>SUM(M132:M133)</f>
        <v>0</v>
      </c>
      <c r="N131" s="135">
        <f t="shared" ref="N131:U131" si="109">+N132+N133</f>
        <v>0</v>
      </c>
      <c r="O131" s="135">
        <f t="shared" si="109"/>
        <v>0</v>
      </c>
      <c r="P131" s="135">
        <f t="shared" si="109"/>
        <v>0</v>
      </c>
      <c r="Q131" s="150">
        <f t="shared" si="109"/>
        <v>0</v>
      </c>
      <c r="R131" s="135">
        <f t="shared" si="109"/>
        <v>0</v>
      </c>
      <c r="S131" s="135">
        <f t="shared" si="109"/>
        <v>0</v>
      </c>
      <c r="T131" s="135">
        <f t="shared" si="109"/>
        <v>0</v>
      </c>
      <c r="U131" s="135">
        <f t="shared" si="109"/>
        <v>0</v>
      </c>
    </row>
    <row r="132" spans="1:21" hidden="1">
      <c r="A132" s="126" t="s">
        <v>195</v>
      </c>
      <c r="B132" s="127" t="s">
        <v>196</v>
      </c>
      <c r="C132" s="128">
        <f>SUM(E132:U132)</f>
        <v>0</v>
      </c>
      <c r="D132" s="128">
        <v>0</v>
      </c>
      <c r="E132" s="128">
        <v>0</v>
      </c>
      <c r="F132" s="128"/>
      <c r="G132" s="128">
        <v>0</v>
      </c>
      <c r="H132" s="128">
        <v>0</v>
      </c>
      <c r="I132" s="153">
        <v>0</v>
      </c>
      <c r="J132" s="142">
        <v>0</v>
      </c>
      <c r="K132" s="128">
        <v>0</v>
      </c>
      <c r="L132" s="128">
        <v>0</v>
      </c>
      <c r="M132" s="128">
        <v>0</v>
      </c>
      <c r="N132" s="128">
        <v>0</v>
      </c>
      <c r="O132" s="128">
        <v>0</v>
      </c>
      <c r="P132" s="128">
        <v>0</v>
      </c>
      <c r="Q132" s="147">
        <v>0</v>
      </c>
      <c r="R132" s="128">
        <v>0</v>
      </c>
      <c r="S132" s="128">
        <v>0</v>
      </c>
      <c r="T132" s="153">
        <v>0</v>
      </c>
      <c r="U132" s="153">
        <v>0</v>
      </c>
    </row>
    <row r="133" spans="1:21" ht="10.8" hidden="1" customHeight="1">
      <c r="A133" s="126" t="s">
        <v>197</v>
      </c>
      <c r="B133" s="127" t="s">
        <v>198</v>
      </c>
      <c r="C133" s="128">
        <f>SUM(E133:U133)</f>
        <v>0</v>
      </c>
      <c r="D133" s="128">
        <v>0</v>
      </c>
      <c r="E133" s="128">
        <v>0</v>
      </c>
      <c r="F133" s="128">
        <v>0</v>
      </c>
      <c r="G133" s="128">
        <v>0</v>
      </c>
      <c r="H133" s="128">
        <v>0</v>
      </c>
      <c r="I133" s="128">
        <v>0</v>
      </c>
      <c r="J133" s="142">
        <v>0</v>
      </c>
      <c r="K133" s="128">
        <v>0</v>
      </c>
      <c r="L133" s="128">
        <v>0</v>
      </c>
      <c r="M133" s="128">
        <v>0</v>
      </c>
      <c r="N133" s="128">
        <v>0</v>
      </c>
      <c r="O133" s="128">
        <v>0</v>
      </c>
      <c r="P133" s="128">
        <v>0</v>
      </c>
      <c r="Q133" s="147">
        <v>0</v>
      </c>
      <c r="R133" s="128">
        <v>0</v>
      </c>
      <c r="S133" s="128">
        <v>0</v>
      </c>
      <c r="T133" s="128">
        <v>0</v>
      </c>
      <c r="U133" s="128">
        <v>0</v>
      </c>
    </row>
    <row r="134" spans="1:21">
      <c r="A134" s="126"/>
      <c r="B134" s="127"/>
      <c r="C134" s="128"/>
      <c r="D134" s="128"/>
      <c r="E134" s="128"/>
      <c r="F134" s="128"/>
      <c r="G134" s="128"/>
      <c r="H134" s="128"/>
      <c r="I134" s="128"/>
      <c r="J134" s="142"/>
      <c r="K134" s="128"/>
      <c r="L134" s="128"/>
      <c r="M134" s="128"/>
      <c r="N134" s="128"/>
      <c r="O134" s="128"/>
      <c r="P134" s="128"/>
      <c r="Q134" s="147"/>
      <c r="R134" s="128"/>
      <c r="S134" s="128"/>
      <c r="T134" s="128"/>
      <c r="U134" s="128"/>
    </row>
    <row r="135" spans="1:21" ht="25.2" customHeight="1">
      <c r="A135" s="803" t="s">
        <v>742</v>
      </c>
      <c r="B135" s="803"/>
      <c r="C135" s="155">
        <f>+C9+C129+C39+C106+C82+C123</f>
        <v>-2100000</v>
      </c>
      <c r="D135" s="155">
        <f t="shared" ref="D135" si="110">+D9+D129+D39+D106+D82+D123</f>
        <v>0</v>
      </c>
      <c r="E135" s="155">
        <f t="shared" ref="E135:U135" si="111">+E9+E129+E39+E106+E82+E123</f>
        <v>0</v>
      </c>
      <c r="F135" s="155">
        <f t="shared" si="111"/>
        <v>0</v>
      </c>
      <c r="G135" s="155">
        <f t="shared" si="111"/>
        <v>0</v>
      </c>
      <c r="H135" s="155">
        <f t="shared" si="111"/>
        <v>0</v>
      </c>
      <c r="I135" s="155">
        <f t="shared" si="111"/>
        <v>-2000000</v>
      </c>
      <c r="J135" s="155">
        <f t="shared" si="111"/>
        <v>0</v>
      </c>
      <c r="K135" s="155">
        <f t="shared" si="111"/>
        <v>0</v>
      </c>
      <c r="L135" s="155">
        <f t="shared" ref="L135" si="112">+L9+L129+L39+L106+L82+L123</f>
        <v>0</v>
      </c>
      <c r="M135" s="155">
        <f t="shared" si="111"/>
        <v>0</v>
      </c>
      <c r="N135" s="155">
        <f t="shared" si="111"/>
        <v>0</v>
      </c>
      <c r="O135" s="155">
        <f t="shared" si="111"/>
        <v>0</v>
      </c>
      <c r="P135" s="155">
        <f t="shared" si="111"/>
        <v>0</v>
      </c>
      <c r="Q135" s="155">
        <f t="shared" ref="Q135:R135" si="113">+Q9+Q129+Q39+Q106+Q82+Q123</f>
        <v>0</v>
      </c>
      <c r="R135" s="155">
        <f t="shared" si="113"/>
        <v>0</v>
      </c>
      <c r="S135" s="155">
        <f t="shared" si="111"/>
        <v>-100000</v>
      </c>
      <c r="T135" s="155">
        <f t="shared" si="111"/>
        <v>0</v>
      </c>
      <c r="U135" s="155">
        <f t="shared" si="111"/>
        <v>0</v>
      </c>
    </row>
    <row r="136" spans="1:21" hidden="1">
      <c r="B136" s="156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</row>
    <row r="137" spans="1:21" s="116" customFormat="1" hidden="1">
      <c r="A137" s="158"/>
      <c r="B137" s="159"/>
      <c r="C137" s="160">
        <f>SUM(D135:U135)</f>
        <v>-2100000</v>
      </c>
      <c r="D137" s="160"/>
      <c r="E137" s="160"/>
      <c r="F137" s="160"/>
      <c r="G137" s="160"/>
      <c r="H137" s="160"/>
      <c r="I137" s="160"/>
      <c r="J137" s="160"/>
      <c r="K137" s="160"/>
      <c r="L137" s="160"/>
      <c r="M137" s="160"/>
      <c r="N137" s="160"/>
      <c r="O137" s="160"/>
      <c r="P137" s="160"/>
      <c r="Q137" s="160"/>
      <c r="R137" s="160"/>
      <c r="S137" s="160"/>
      <c r="T137" s="160"/>
      <c r="U137" s="157"/>
    </row>
    <row r="138" spans="1:21" s="116" customFormat="1" hidden="1">
      <c r="A138" s="161"/>
      <c r="C138" s="160">
        <f>+C135-C137</f>
        <v>0</v>
      </c>
      <c r="D138" s="160"/>
      <c r="E138" s="160"/>
      <c r="F138" s="157"/>
      <c r="G138" s="157"/>
      <c r="H138" s="157"/>
      <c r="I138" s="160"/>
      <c r="J138" s="160"/>
      <c r="K138" s="160"/>
      <c r="L138" s="160"/>
      <c r="M138" s="160"/>
      <c r="N138" s="706"/>
      <c r="O138" s="157"/>
      <c r="P138" s="157"/>
      <c r="Q138" s="157"/>
      <c r="R138" s="157"/>
      <c r="S138" s="157"/>
      <c r="T138" s="157"/>
      <c r="U138" s="157"/>
    </row>
    <row r="139" spans="1:21" s="116" customFormat="1" hidden="1">
      <c r="A139" s="161"/>
      <c r="N139" s="707"/>
      <c r="U139" s="157"/>
    </row>
    <row r="140" spans="1:21" s="116" customFormat="1" hidden="1">
      <c r="A140" s="161"/>
      <c r="B140" s="159" t="s">
        <v>743</v>
      </c>
      <c r="C140" s="160">
        <f>+'IND-ESTR-CLASIF '!E211</f>
        <v>-2100000</v>
      </c>
      <c r="D140" s="160"/>
      <c r="E140" s="160"/>
      <c r="F140" s="160"/>
      <c r="G140" s="160"/>
      <c r="H140" s="160"/>
      <c r="N140" s="708"/>
      <c r="O140" s="160"/>
      <c r="P140" s="160"/>
      <c r="Q140" s="160"/>
      <c r="R140" s="160"/>
      <c r="S140" s="160"/>
      <c r="T140" s="160"/>
      <c r="U140" s="157"/>
    </row>
    <row r="141" spans="1:21" s="116" customFormat="1" hidden="1">
      <c r="A141" s="161"/>
      <c r="B141" s="162"/>
      <c r="C141" s="160">
        <f>+C135-C140</f>
        <v>0</v>
      </c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708"/>
      <c r="O141" s="160"/>
      <c r="P141" s="160"/>
      <c r="Q141" s="160"/>
      <c r="R141" s="160"/>
      <c r="S141" s="160"/>
      <c r="T141" s="160"/>
      <c r="U141" s="157"/>
    </row>
    <row r="142" spans="1:21" s="116" customFormat="1">
      <c r="A142" s="161"/>
      <c r="N142" s="707"/>
      <c r="U142" s="157"/>
    </row>
    <row r="143" spans="1:21" s="116" customFormat="1">
      <c r="A143" s="161"/>
      <c r="C143" s="157"/>
      <c r="D143" s="157"/>
      <c r="F143" s="156"/>
      <c r="G143" s="156"/>
      <c r="H143" s="156"/>
      <c r="I143" s="156"/>
      <c r="J143" s="156"/>
      <c r="K143" s="156"/>
      <c r="L143" s="156"/>
      <c r="M143" s="156"/>
      <c r="N143" s="707"/>
      <c r="O143" s="156"/>
      <c r="P143" s="156"/>
      <c r="Q143" s="156"/>
      <c r="R143" s="156"/>
      <c r="S143" s="156"/>
      <c r="U143" s="157"/>
    </row>
    <row r="144" spans="1:21" s="116" customFormat="1">
      <c r="A144" s="161"/>
      <c r="C144" s="157"/>
      <c r="D144" s="157"/>
      <c r="F144" s="156"/>
      <c r="G144" s="156"/>
      <c r="H144" s="156"/>
      <c r="I144" s="120"/>
      <c r="J144" s="120"/>
      <c r="K144" s="120"/>
      <c r="L144" s="120"/>
      <c r="M144" s="120"/>
      <c r="N144" s="709"/>
      <c r="O144" s="156"/>
      <c r="P144" s="156"/>
      <c r="Q144" s="156"/>
      <c r="R144" s="156"/>
      <c r="S144" s="156"/>
      <c r="U144" s="157"/>
    </row>
    <row r="145" spans="1:23">
      <c r="F145" s="157"/>
      <c r="G145" s="157"/>
      <c r="H145" s="157"/>
      <c r="N145" s="705"/>
      <c r="O145" s="157"/>
      <c r="P145" s="157"/>
      <c r="Q145" s="157"/>
      <c r="R145" s="157"/>
      <c r="S145" s="157"/>
      <c r="W145" s="120"/>
    </row>
    <row r="146" spans="1:23">
      <c r="B146" s="157"/>
    </row>
    <row r="147" spans="1:23">
      <c r="V147" s="120"/>
      <c r="W147" s="120"/>
    </row>
    <row r="149" spans="1:23" ht="19.8" customHeight="1">
      <c r="A149" s="800" t="str">
        <f>+'IND-ESTR-CLASIF '!A69</f>
        <v>MODIFICACIÓN  Nº 01-2025</v>
      </c>
      <c r="B149" s="801"/>
      <c r="C149" s="801"/>
      <c r="D149" s="801"/>
      <c r="E149" s="801"/>
      <c r="F149" s="801"/>
      <c r="G149" s="801"/>
      <c r="H149" s="801"/>
      <c r="I149" s="801"/>
      <c r="J149" s="801"/>
      <c r="K149" s="801"/>
      <c r="L149" s="801"/>
      <c r="M149" s="801"/>
      <c r="N149" s="801"/>
      <c r="O149" s="801"/>
      <c r="P149" s="801"/>
      <c r="Q149" s="801"/>
      <c r="R149" s="801"/>
      <c r="S149" s="801"/>
      <c r="T149" s="801"/>
      <c r="U149" s="802"/>
    </row>
    <row r="150" spans="1:23" ht="19.8" customHeight="1">
      <c r="A150" s="788" t="s">
        <v>744</v>
      </c>
      <c r="B150" s="789"/>
      <c r="C150" s="789"/>
      <c r="D150" s="789"/>
      <c r="E150" s="789"/>
      <c r="F150" s="789"/>
      <c r="G150" s="789"/>
      <c r="H150" s="789"/>
      <c r="I150" s="789"/>
      <c r="J150" s="789"/>
      <c r="K150" s="789"/>
      <c r="L150" s="789"/>
      <c r="M150" s="789"/>
      <c r="N150" s="789"/>
      <c r="O150" s="789"/>
      <c r="P150" s="789"/>
      <c r="Q150" s="789"/>
      <c r="R150" s="789"/>
      <c r="S150" s="789"/>
      <c r="T150" s="789"/>
      <c r="U150" s="790"/>
    </row>
    <row r="151" spans="1:23" ht="24" customHeight="1">
      <c r="A151" s="793" t="s">
        <v>695</v>
      </c>
      <c r="B151" s="795" t="s">
        <v>696</v>
      </c>
      <c r="C151" s="797" t="s">
        <v>265</v>
      </c>
      <c r="D151" s="122" t="s">
        <v>698</v>
      </c>
      <c r="E151" s="123" t="s">
        <v>698</v>
      </c>
      <c r="F151" s="123" t="s">
        <v>699</v>
      </c>
      <c r="G151" s="123" t="s">
        <v>700</v>
      </c>
      <c r="H151" s="123" t="s">
        <v>701</v>
      </c>
      <c r="I151" s="123" t="s">
        <v>702</v>
      </c>
      <c r="J151" s="140" t="s">
        <v>703</v>
      </c>
      <c r="K151" s="123" t="s">
        <v>704</v>
      </c>
      <c r="L151" s="123" t="s">
        <v>705</v>
      </c>
      <c r="M151" s="123" t="s">
        <v>706</v>
      </c>
      <c r="N151" s="123" t="s">
        <v>707</v>
      </c>
      <c r="O151" s="123" t="s">
        <v>708</v>
      </c>
      <c r="P151" s="123" t="s">
        <v>709</v>
      </c>
      <c r="Q151" s="123" t="s">
        <v>710</v>
      </c>
      <c r="R151" s="145" t="s">
        <v>711</v>
      </c>
      <c r="S151" s="123" t="s">
        <v>712</v>
      </c>
      <c r="T151" s="123" t="s">
        <v>713</v>
      </c>
      <c r="U151" s="123" t="s">
        <v>714</v>
      </c>
    </row>
    <row r="152" spans="1:23">
      <c r="A152" s="794"/>
      <c r="B152" s="796"/>
      <c r="C152" s="798"/>
      <c r="D152" s="124" t="s">
        <v>716</v>
      </c>
      <c r="E152" s="125" t="s">
        <v>716</v>
      </c>
      <c r="F152" s="125" t="s">
        <v>717</v>
      </c>
      <c r="G152" s="125" t="s">
        <v>718</v>
      </c>
      <c r="H152" s="125" t="s">
        <v>719</v>
      </c>
      <c r="I152" s="125" t="s">
        <v>720</v>
      </c>
      <c r="J152" s="141" t="s">
        <v>721</v>
      </c>
      <c r="K152" s="125" t="s">
        <v>722</v>
      </c>
      <c r="L152" s="125" t="s">
        <v>723</v>
      </c>
      <c r="M152" s="125" t="s">
        <v>724</v>
      </c>
      <c r="N152" s="125" t="s">
        <v>725</v>
      </c>
      <c r="O152" s="125" t="s">
        <v>726</v>
      </c>
      <c r="P152" s="125" t="s">
        <v>727</v>
      </c>
      <c r="Q152" s="125" t="s">
        <v>728</v>
      </c>
      <c r="R152" s="125" t="s">
        <v>729</v>
      </c>
      <c r="S152" s="125" t="s">
        <v>730</v>
      </c>
      <c r="T152" s="125" t="s">
        <v>731</v>
      </c>
      <c r="U152" s="125" t="s">
        <v>732</v>
      </c>
    </row>
    <row r="153" spans="1:23">
      <c r="A153" s="139"/>
      <c r="B153" s="163"/>
      <c r="C153" s="148"/>
      <c r="D153" s="148"/>
      <c r="E153" s="148"/>
      <c r="F153" s="148"/>
      <c r="G153" s="148"/>
      <c r="H153" s="148"/>
      <c r="I153" s="128"/>
      <c r="J153" s="165"/>
      <c r="K153" s="148"/>
      <c r="L153" s="148"/>
      <c r="M153" s="148"/>
      <c r="N153" s="148"/>
      <c r="O153" s="148"/>
      <c r="P153" s="148"/>
      <c r="Q153" s="128"/>
      <c r="R153" s="128"/>
      <c r="S153" s="128"/>
      <c r="T153" s="148"/>
      <c r="U153" s="128"/>
    </row>
    <row r="154" spans="1:23" s="114" customFormat="1">
      <c r="A154" s="164">
        <v>0</v>
      </c>
      <c r="B154" s="130" t="s">
        <v>25</v>
      </c>
      <c r="C154" s="131">
        <f t="shared" ref="C154:U154" si="114">+C156+C162+C167+C174+C178</f>
        <v>1342250</v>
      </c>
      <c r="D154" s="131">
        <f t="shared" ref="D154" si="115">+D156+D162+D167+D174+D178</f>
        <v>0</v>
      </c>
      <c r="E154" s="131">
        <f t="shared" si="114"/>
        <v>0</v>
      </c>
      <c r="F154" s="131">
        <f t="shared" si="114"/>
        <v>0</v>
      </c>
      <c r="G154" s="131">
        <f t="shared" si="114"/>
        <v>0</v>
      </c>
      <c r="H154" s="131">
        <f t="shared" si="114"/>
        <v>0</v>
      </c>
      <c r="I154" s="131">
        <f t="shared" si="114"/>
        <v>0</v>
      </c>
      <c r="J154" s="143">
        <f t="shared" si="114"/>
        <v>0</v>
      </c>
      <c r="K154" s="131">
        <f t="shared" si="114"/>
        <v>0</v>
      </c>
      <c r="L154" s="131">
        <f t="shared" ref="L154" si="116">+L156+L162+L167+L174+L178</f>
        <v>0</v>
      </c>
      <c r="M154" s="131">
        <f t="shared" si="114"/>
        <v>0</v>
      </c>
      <c r="N154" s="131">
        <f t="shared" si="114"/>
        <v>0</v>
      </c>
      <c r="O154" s="131">
        <f t="shared" si="114"/>
        <v>1342250</v>
      </c>
      <c r="P154" s="131">
        <f t="shared" si="114"/>
        <v>0</v>
      </c>
      <c r="Q154" s="131">
        <f t="shared" ref="Q154:R154" si="117">+Q156+Q162+Q167+Q174+Q178</f>
        <v>0</v>
      </c>
      <c r="R154" s="131">
        <f t="shared" si="117"/>
        <v>0</v>
      </c>
      <c r="S154" s="131">
        <f t="shared" si="114"/>
        <v>0</v>
      </c>
      <c r="T154" s="131">
        <f t="shared" si="114"/>
        <v>0</v>
      </c>
      <c r="U154" s="131">
        <f t="shared" si="114"/>
        <v>0</v>
      </c>
    </row>
    <row r="155" spans="1:23">
      <c r="A155" s="139"/>
      <c r="B155" s="132"/>
      <c r="C155" s="128"/>
      <c r="D155" s="128"/>
      <c r="E155" s="128"/>
      <c r="F155" s="128"/>
      <c r="G155" s="128"/>
      <c r="H155" s="128"/>
      <c r="I155" s="128"/>
      <c r="J155" s="142"/>
      <c r="K155" s="128"/>
      <c r="L155" s="128"/>
      <c r="M155" s="128"/>
      <c r="N155" s="128"/>
      <c r="O155" s="128"/>
      <c r="P155" s="128"/>
      <c r="Q155" s="128"/>
      <c r="R155" s="128"/>
      <c r="S155" s="128"/>
      <c r="T155" s="128"/>
      <c r="U155" s="128"/>
    </row>
    <row r="156" spans="1:23" hidden="1">
      <c r="A156" s="138">
        <v>0.01</v>
      </c>
      <c r="B156" s="134" t="s">
        <v>733</v>
      </c>
      <c r="C156" s="135">
        <f>SUM(C157:C160)</f>
        <v>0</v>
      </c>
      <c r="D156" s="135">
        <f t="shared" ref="D156" si="118">SUM(D157:D160)</f>
        <v>0</v>
      </c>
      <c r="E156" s="135">
        <f t="shared" ref="E156:U156" si="119">SUM(E157:E160)</f>
        <v>0</v>
      </c>
      <c r="F156" s="135">
        <f t="shared" si="119"/>
        <v>0</v>
      </c>
      <c r="G156" s="135">
        <f t="shared" si="119"/>
        <v>0</v>
      </c>
      <c r="H156" s="135">
        <f t="shared" si="119"/>
        <v>0</v>
      </c>
      <c r="I156" s="135">
        <f>SUM(I157:I160)</f>
        <v>0</v>
      </c>
      <c r="J156" s="144">
        <f t="shared" si="119"/>
        <v>0</v>
      </c>
      <c r="K156" s="135">
        <f t="shared" si="119"/>
        <v>0</v>
      </c>
      <c r="L156" s="135">
        <f t="shared" ref="L156" si="120">SUM(L157:L160)</f>
        <v>0</v>
      </c>
      <c r="M156" s="135">
        <f t="shared" si="119"/>
        <v>0</v>
      </c>
      <c r="N156" s="135">
        <f t="shared" si="119"/>
        <v>0</v>
      </c>
      <c r="O156" s="135">
        <f t="shared" si="119"/>
        <v>0</v>
      </c>
      <c r="P156" s="135">
        <f t="shared" si="119"/>
        <v>0</v>
      </c>
      <c r="Q156" s="135">
        <f t="shared" ref="Q156" si="121">SUM(Q157:Q160)</f>
        <v>0</v>
      </c>
      <c r="R156" s="135">
        <f t="shared" ref="R156" si="122">SUM(R157:R160)</f>
        <v>0</v>
      </c>
      <c r="S156" s="135">
        <f t="shared" si="119"/>
        <v>0</v>
      </c>
      <c r="T156" s="135">
        <f t="shared" si="119"/>
        <v>0</v>
      </c>
      <c r="U156" s="135">
        <f t="shared" si="119"/>
        <v>0</v>
      </c>
    </row>
    <row r="157" spans="1:23" hidden="1">
      <c r="A157" s="139" t="s">
        <v>29</v>
      </c>
      <c r="B157" s="127" t="s">
        <v>30</v>
      </c>
      <c r="C157" s="128">
        <f>SUM(E157:U157)</f>
        <v>0</v>
      </c>
      <c r="D157" s="128">
        <v>0</v>
      </c>
      <c r="E157" s="128">
        <v>0</v>
      </c>
      <c r="F157" s="128">
        <v>0</v>
      </c>
      <c r="G157" s="128">
        <v>0</v>
      </c>
      <c r="H157" s="128">
        <v>0</v>
      </c>
      <c r="I157" s="128"/>
      <c r="J157" s="142">
        <v>0</v>
      </c>
      <c r="K157" s="128">
        <v>0</v>
      </c>
      <c r="L157" s="128">
        <v>0</v>
      </c>
      <c r="M157" s="128">
        <v>0</v>
      </c>
      <c r="N157" s="128">
        <v>0</v>
      </c>
      <c r="O157" s="128">
        <v>0</v>
      </c>
      <c r="P157" s="128">
        <v>0</v>
      </c>
      <c r="Q157" s="128">
        <v>0</v>
      </c>
      <c r="R157" s="128">
        <v>0</v>
      </c>
      <c r="S157" s="128">
        <v>0</v>
      </c>
      <c r="T157" s="128">
        <v>0</v>
      </c>
      <c r="U157" s="128">
        <v>0</v>
      </c>
    </row>
    <row r="158" spans="1:23" hidden="1">
      <c r="A158" s="139" t="s">
        <v>31</v>
      </c>
      <c r="B158" s="127" t="s">
        <v>32</v>
      </c>
      <c r="C158" s="128">
        <f>SUM(E158:U158)</f>
        <v>0</v>
      </c>
      <c r="D158" s="128">
        <v>0</v>
      </c>
      <c r="E158" s="128">
        <v>0</v>
      </c>
      <c r="F158" s="128">
        <v>0</v>
      </c>
      <c r="G158" s="128">
        <v>0</v>
      </c>
      <c r="H158" s="128">
        <v>0</v>
      </c>
      <c r="I158" s="128">
        <v>0</v>
      </c>
      <c r="J158" s="142">
        <v>0</v>
      </c>
      <c r="K158" s="128">
        <v>0</v>
      </c>
      <c r="L158" s="128">
        <v>0</v>
      </c>
      <c r="M158" s="128">
        <v>0</v>
      </c>
      <c r="N158" s="128">
        <v>0</v>
      </c>
      <c r="O158" s="128">
        <v>0</v>
      </c>
      <c r="P158" s="128">
        <v>0</v>
      </c>
      <c r="Q158" s="128">
        <v>0</v>
      </c>
      <c r="R158" s="128">
        <v>0</v>
      </c>
      <c r="S158" s="128">
        <v>0</v>
      </c>
      <c r="T158" s="128">
        <v>0</v>
      </c>
      <c r="U158" s="128">
        <v>0</v>
      </c>
    </row>
    <row r="159" spans="1:23" hidden="1">
      <c r="A159" s="139" t="s">
        <v>33</v>
      </c>
      <c r="B159" s="127" t="s">
        <v>34</v>
      </c>
      <c r="C159" s="128">
        <f>SUM(E159:U159)</f>
        <v>0</v>
      </c>
      <c r="D159" s="128">
        <v>0</v>
      </c>
      <c r="E159" s="128">
        <v>0</v>
      </c>
      <c r="F159" s="128">
        <v>0</v>
      </c>
      <c r="G159" s="128">
        <v>0</v>
      </c>
      <c r="H159" s="128">
        <v>0</v>
      </c>
      <c r="I159" s="128"/>
      <c r="J159" s="142">
        <v>0</v>
      </c>
      <c r="K159" s="128">
        <v>0</v>
      </c>
      <c r="L159" s="128">
        <v>0</v>
      </c>
      <c r="M159" s="128">
        <v>0</v>
      </c>
      <c r="N159" s="128">
        <v>0</v>
      </c>
      <c r="O159" s="128">
        <v>0</v>
      </c>
      <c r="P159" s="128">
        <v>0</v>
      </c>
      <c r="Q159" s="128">
        <v>0</v>
      </c>
      <c r="R159" s="128">
        <v>0</v>
      </c>
      <c r="S159" s="128">
        <v>0</v>
      </c>
      <c r="T159" s="128">
        <v>0</v>
      </c>
      <c r="U159" s="128">
        <v>0</v>
      </c>
    </row>
    <row r="160" spans="1:23" hidden="1">
      <c r="A160" s="139" t="s">
        <v>734</v>
      </c>
      <c r="B160" s="127" t="s">
        <v>735</v>
      </c>
      <c r="C160" s="128">
        <f>SUM(E160:U160)</f>
        <v>0</v>
      </c>
      <c r="D160" s="128">
        <v>0</v>
      </c>
      <c r="E160" s="128">
        <v>0</v>
      </c>
      <c r="F160" s="128">
        <v>0</v>
      </c>
      <c r="G160" s="128">
        <v>0</v>
      </c>
      <c r="H160" s="128">
        <v>0</v>
      </c>
      <c r="I160" s="128">
        <v>0</v>
      </c>
      <c r="J160" s="142">
        <v>0</v>
      </c>
      <c r="K160" s="128">
        <v>0</v>
      </c>
      <c r="L160" s="128">
        <v>0</v>
      </c>
      <c r="M160" s="128">
        <v>0</v>
      </c>
      <c r="N160" s="128">
        <v>0</v>
      </c>
      <c r="O160" s="128">
        <v>0</v>
      </c>
      <c r="P160" s="128">
        <v>0</v>
      </c>
      <c r="Q160" s="128">
        <v>0</v>
      </c>
      <c r="R160" s="128">
        <v>0</v>
      </c>
      <c r="S160" s="128">
        <v>0</v>
      </c>
      <c r="T160" s="128">
        <v>0</v>
      </c>
      <c r="U160" s="128">
        <v>0</v>
      </c>
    </row>
    <row r="161" spans="1:24" hidden="1">
      <c r="A161" s="139"/>
      <c r="B161" s="127"/>
      <c r="C161" s="128"/>
      <c r="D161" s="128"/>
      <c r="E161" s="128"/>
      <c r="F161" s="128"/>
      <c r="G161" s="128"/>
      <c r="H161" s="128"/>
      <c r="I161" s="128"/>
      <c r="J161" s="142"/>
      <c r="K161" s="128"/>
      <c r="L161" s="128"/>
      <c r="M161" s="128"/>
      <c r="N161" s="128"/>
      <c r="O161" s="128"/>
      <c r="P161" s="128"/>
      <c r="Q161" s="128"/>
      <c r="R161" s="128"/>
      <c r="S161" s="128"/>
      <c r="T161" s="128"/>
      <c r="U161" s="128"/>
    </row>
    <row r="162" spans="1:24" hidden="1">
      <c r="A162" s="138">
        <v>0.02</v>
      </c>
      <c r="B162" s="134" t="s">
        <v>36</v>
      </c>
      <c r="C162" s="135">
        <f t="shared" ref="C162:U162" si="123">SUM(C163:C165)</f>
        <v>0</v>
      </c>
      <c r="D162" s="135">
        <f t="shared" si="123"/>
        <v>0</v>
      </c>
      <c r="E162" s="135">
        <f t="shared" si="123"/>
        <v>0</v>
      </c>
      <c r="F162" s="135">
        <f t="shared" si="123"/>
        <v>0</v>
      </c>
      <c r="G162" s="135">
        <f t="shared" si="123"/>
        <v>0</v>
      </c>
      <c r="H162" s="135">
        <f t="shared" si="123"/>
        <v>0</v>
      </c>
      <c r="I162" s="135">
        <f t="shared" si="123"/>
        <v>0</v>
      </c>
      <c r="J162" s="144">
        <f t="shared" si="123"/>
        <v>0</v>
      </c>
      <c r="K162" s="135">
        <f t="shared" si="123"/>
        <v>0</v>
      </c>
      <c r="L162" s="135">
        <f t="shared" ref="L162:N162" si="124">SUM(L163:L165)</f>
        <v>0</v>
      </c>
      <c r="M162" s="135">
        <f t="shared" si="124"/>
        <v>0</v>
      </c>
      <c r="N162" s="135">
        <f t="shared" si="124"/>
        <v>0</v>
      </c>
      <c r="O162" s="135">
        <f t="shared" si="123"/>
        <v>0</v>
      </c>
      <c r="P162" s="135">
        <f t="shared" si="123"/>
        <v>0</v>
      </c>
      <c r="Q162" s="135">
        <f t="shared" si="123"/>
        <v>0</v>
      </c>
      <c r="R162" s="135">
        <f t="shared" si="123"/>
        <v>0</v>
      </c>
      <c r="S162" s="135">
        <f t="shared" si="123"/>
        <v>0</v>
      </c>
      <c r="T162" s="135">
        <f t="shared" si="123"/>
        <v>0</v>
      </c>
      <c r="U162" s="135">
        <f t="shared" si="123"/>
        <v>0</v>
      </c>
    </row>
    <row r="163" spans="1:24" hidden="1">
      <c r="A163" s="139" t="s">
        <v>37</v>
      </c>
      <c r="B163" s="127" t="s">
        <v>38</v>
      </c>
      <c r="C163" s="128">
        <f>SUM(E163:U163)</f>
        <v>0</v>
      </c>
      <c r="D163" s="128">
        <v>0</v>
      </c>
      <c r="E163" s="128">
        <v>0</v>
      </c>
      <c r="F163" s="128">
        <v>0</v>
      </c>
      <c r="G163" s="128">
        <v>0</v>
      </c>
      <c r="H163" s="128">
        <v>0</v>
      </c>
      <c r="I163" s="128">
        <v>0</v>
      </c>
      <c r="J163" s="142">
        <v>0</v>
      </c>
      <c r="K163" s="128">
        <v>0</v>
      </c>
      <c r="L163" s="128">
        <v>0</v>
      </c>
      <c r="M163" s="128">
        <v>0</v>
      </c>
      <c r="N163" s="128">
        <v>0</v>
      </c>
      <c r="O163" s="128">
        <v>0</v>
      </c>
      <c r="P163" s="128">
        <v>0</v>
      </c>
      <c r="Q163" s="128">
        <v>0</v>
      </c>
      <c r="R163" s="128">
        <v>0</v>
      </c>
      <c r="S163" s="128">
        <v>0</v>
      </c>
      <c r="T163" s="128">
        <v>0</v>
      </c>
      <c r="U163" s="128">
        <v>0</v>
      </c>
      <c r="X163" s="120"/>
    </row>
    <row r="164" spans="1:24" hidden="1">
      <c r="A164" s="139" t="s">
        <v>736</v>
      </c>
      <c r="B164" s="127" t="s">
        <v>737</v>
      </c>
      <c r="C164" s="128">
        <f>SUM(E164:U164)</f>
        <v>0</v>
      </c>
      <c r="D164" s="128">
        <v>0</v>
      </c>
      <c r="E164" s="128">
        <v>0</v>
      </c>
      <c r="F164" s="128">
        <v>0</v>
      </c>
      <c r="G164" s="128">
        <v>0</v>
      </c>
      <c r="H164" s="128">
        <v>0</v>
      </c>
      <c r="I164" s="128">
        <v>0</v>
      </c>
      <c r="J164" s="142">
        <v>0</v>
      </c>
      <c r="K164" s="128">
        <v>0</v>
      </c>
      <c r="L164" s="128">
        <v>0</v>
      </c>
      <c r="M164" s="128">
        <v>0</v>
      </c>
      <c r="N164" s="128">
        <v>0</v>
      </c>
      <c r="O164" s="128">
        <v>0</v>
      </c>
      <c r="P164" s="128">
        <v>0</v>
      </c>
      <c r="Q164" s="128">
        <v>0</v>
      </c>
      <c r="R164" s="128">
        <v>0</v>
      </c>
      <c r="S164" s="128">
        <v>0</v>
      </c>
      <c r="T164" s="128">
        <v>0</v>
      </c>
      <c r="U164" s="128">
        <v>0</v>
      </c>
      <c r="X164" s="120"/>
    </row>
    <row r="165" spans="1:24" hidden="1">
      <c r="A165" s="139" t="s">
        <v>39</v>
      </c>
      <c r="B165" s="127" t="s">
        <v>40</v>
      </c>
      <c r="C165" s="128">
        <f>SUM(E165:U165)</f>
        <v>0</v>
      </c>
      <c r="D165" s="128">
        <v>0</v>
      </c>
      <c r="E165" s="128">
        <v>0</v>
      </c>
      <c r="F165" s="128">
        <v>0</v>
      </c>
      <c r="G165" s="128">
        <v>0</v>
      </c>
      <c r="H165" s="128">
        <v>0</v>
      </c>
      <c r="I165" s="128">
        <v>0</v>
      </c>
      <c r="J165" s="142">
        <v>0</v>
      </c>
      <c r="K165" s="128">
        <v>0</v>
      </c>
      <c r="L165" s="128">
        <v>0</v>
      </c>
      <c r="M165" s="128">
        <v>0</v>
      </c>
      <c r="N165" s="128">
        <v>0</v>
      </c>
      <c r="O165" s="128">
        <v>0</v>
      </c>
      <c r="P165" s="128">
        <v>0</v>
      </c>
      <c r="Q165" s="128">
        <v>0</v>
      </c>
      <c r="R165" s="128">
        <v>0</v>
      </c>
      <c r="S165" s="128">
        <v>0</v>
      </c>
      <c r="T165" s="128">
        <v>0</v>
      </c>
      <c r="U165" s="128">
        <v>0</v>
      </c>
    </row>
    <row r="166" spans="1:24" hidden="1">
      <c r="A166" s="139"/>
      <c r="B166" s="127"/>
      <c r="C166" s="128"/>
      <c r="D166" s="128"/>
      <c r="E166" s="128"/>
      <c r="F166" s="128"/>
      <c r="G166" s="128"/>
      <c r="H166" s="128"/>
      <c r="I166" s="128"/>
      <c r="J166" s="142"/>
      <c r="K166" s="128"/>
      <c r="L166" s="128"/>
      <c r="M166" s="128"/>
      <c r="N166" s="128"/>
      <c r="O166" s="128"/>
      <c r="P166" s="128"/>
      <c r="Q166" s="128"/>
      <c r="R166" s="128"/>
      <c r="S166" s="128"/>
      <c r="T166" s="128"/>
      <c r="U166" s="128"/>
    </row>
    <row r="167" spans="1:24">
      <c r="A167" s="138" t="s">
        <v>41</v>
      </c>
      <c r="B167" s="134" t="s">
        <v>42</v>
      </c>
      <c r="C167" s="135">
        <f t="shared" ref="C167:U167" si="125">SUM(C168:C172)</f>
        <v>1137500</v>
      </c>
      <c r="D167" s="135">
        <f t="shared" si="125"/>
        <v>0</v>
      </c>
      <c r="E167" s="135">
        <f t="shared" si="125"/>
        <v>0</v>
      </c>
      <c r="F167" s="135">
        <f t="shared" si="125"/>
        <v>0</v>
      </c>
      <c r="G167" s="135">
        <f t="shared" si="125"/>
        <v>0</v>
      </c>
      <c r="H167" s="135">
        <f t="shared" si="125"/>
        <v>0</v>
      </c>
      <c r="I167" s="135">
        <f t="shared" si="125"/>
        <v>0</v>
      </c>
      <c r="J167" s="144">
        <f t="shared" si="125"/>
        <v>0</v>
      </c>
      <c r="K167" s="135">
        <f t="shared" si="125"/>
        <v>0</v>
      </c>
      <c r="L167" s="135">
        <f t="shared" ref="L167:N167" si="126">SUM(L168:L172)</f>
        <v>0</v>
      </c>
      <c r="M167" s="135">
        <f t="shared" si="126"/>
        <v>0</v>
      </c>
      <c r="N167" s="135">
        <f t="shared" si="126"/>
        <v>0</v>
      </c>
      <c r="O167" s="135">
        <f t="shared" si="125"/>
        <v>1137500</v>
      </c>
      <c r="P167" s="135">
        <f t="shared" si="125"/>
        <v>0</v>
      </c>
      <c r="Q167" s="135">
        <f t="shared" si="125"/>
        <v>0</v>
      </c>
      <c r="R167" s="135">
        <f t="shared" si="125"/>
        <v>0</v>
      </c>
      <c r="S167" s="135">
        <f t="shared" si="125"/>
        <v>0</v>
      </c>
      <c r="T167" s="135">
        <f t="shared" si="125"/>
        <v>0</v>
      </c>
      <c r="U167" s="135">
        <f t="shared" si="125"/>
        <v>0</v>
      </c>
    </row>
    <row r="168" spans="1:24" hidden="1">
      <c r="A168" s="139" t="s">
        <v>43</v>
      </c>
      <c r="B168" s="127" t="s">
        <v>44</v>
      </c>
      <c r="C168" s="128">
        <f>SUM(E168:U168)</f>
        <v>0</v>
      </c>
      <c r="D168" s="128">
        <v>0</v>
      </c>
      <c r="E168" s="128">
        <v>0</v>
      </c>
      <c r="F168" s="128">
        <v>0</v>
      </c>
      <c r="G168" s="128">
        <v>0</v>
      </c>
      <c r="H168" s="128">
        <v>0</v>
      </c>
      <c r="I168" s="128">
        <v>0</v>
      </c>
      <c r="J168" s="142">
        <v>0</v>
      </c>
      <c r="K168" s="128">
        <v>0</v>
      </c>
      <c r="L168" s="128">
        <v>0</v>
      </c>
      <c r="M168" s="128">
        <v>0</v>
      </c>
      <c r="N168" s="128">
        <v>0</v>
      </c>
      <c r="O168" s="128">
        <v>0</v>
      </c>
      <c r="P168" s="128">
        <v>0</v>
      </c>
      <c r="Q168" s="128">
        <v>0</v>
      </c>
      <c r="R168" s="128">
        <v>0</v>
      </c>
      <c r="S168" s="128">
        <v>0</v>
      </c>
      <c r="T168" s="128">
        <v>0</v>
      </c>
      <c r="U168" s="128">
        <v>0</v>
      </c>
    </row>
    <row r="169" spans="1:24" hidden="1">
      <c r="A169" s="139" t="s">
        <v>227</v>
      </c>
      <c r="B169" s="127" t="s">
        <v>228</v>
      </c>
      <c r="C169" s="128">
        <f>SUM(E169:U169)</f>
        <v>0</v>
      </c>
      <c r="D169" s="128">
        <v>0</v>
      </c>
      <c r="E169" s="128">
        <v>0</v>
      </c>
      <c r="F169" s="128">
        <v>0</v>
      </c>
      <c r="G169" s="128">
        <v>0</v>
      </c>
      <c r="H169" s="128">
        <v>0</v>
      </c>
      <c r="I169" s="128">
        <v>0</v>
      </c>
      <c r="J169" s="142">
        <v>0</v>
      </c>
      <c r="K169" s="128">
        <v>0</v>
      </c>
      <c r="L169" s="128">
        <v>0</v>
      </c>
      <c r="M169" s="128">
        <v>0</v>
      </c>
      <c r="N169" s="128">
        <v>0</v>
      </c>
      <c r="O169" s="128">
        <v>0</v>
      </c>
      <c r="P169" s="128">
        <v>0</v>
      </c>
      <c r="Q169" s="128">
        <v>0</v>
      </c>
      <c r="R169" s="128">
        <v>0</v>
      </c>
      <c r="S169" s="128">
        <v>0</v>
      </c>
      <c r="T169" s="128">
        <v>0</v>
      </c>
      <c r="U169" s="128">
        <v>0</v>
      </c>
    </row>
    <row r="170" spans="1:24">
      <c r="A170" s="139" t="s">
        <v>45</v>
      </c>
      <c r="B170" s="127" t="s">
        <v>46</v>
      </c>
      <c r="C170" s="128">
        <f>SUM(E170:U170)</f>
        <v>87500</v>
      </c>
      <c r="D170" s="128">
        <f>+(D156+D168+D169+D172)/12</f>
        <v>0</v>
      </c>
      <c r="E170" s="128">
        <f>+(E156+E168+E169+E172)/12</f>
        <v>0</v>
      </c>
      <c r="F170" s="128">
        <f>+(F156+F168+F169+F172)/12</f>
        <v>0</v>
      </c>
      <c r="G170" s="128">
        <f>+(G156+G168+G169+G172)/12</f>
        <v>0</v>
      </c>
      <c r="H170" s="128">
        <f>+(H156+H168+H169+H172)/12</f>
        <v>0</v>
      </c>
      <c r="I170" s="128">
        <f>+(I156+I168+I169+I171+I172+C163)/12</f>
        <v>0</v>
      </c>
      <c r="J170" s="166">
        <v>0</v>
      </c>
      <c r="K170" s="128">
        <f t="shared" ref="K170:U170" si="127">+(K156+K168+K169+K172)/12</f>
        <v>0</v>
      </c>
      <c r="L170" s="128">
        <f t="shared" ref="L170:N170" si="128">+(L156+L168+L169+L172)/12</f>
        <v>0</v>
      </c>
      <c r="M170" s="128">
        <f t="shared" si="128"/>
        <v>0</v>
      </c>
      <c r="N170" s="128">
        <f t="shared" si="128"/>
        <v>0</v>
      </c>
      <c r="O170" s="128">
        <f>+(O156+O168+O169+O171+O172)/12</f>
        <v>87500</v>
      </c>
      <c r="P170" s="128">
        <f t="shared" si="127"/>
        <v>0</v>
      </c>
      <c r="Q170" s="128">
        <f t="shared" si="127"/>
        <v>0</v>
      </c>
      <c r="R170" s="128">
        <f t="shared" si="127"/>
        <v>0</v>
      </c>
      <c r="S170" s="128">
        <v>0</v>
      </c>
      <c r="T170" s="128">
        <f t="shared" si="127"/>
        <v>0</v>
      </c>
      <c r="U170" s="128">
        <f t="shared" si="127"/>
        <v>0</v>
      </c>
    </row>
    <row r="171" spans="1:24">
      <c r="A171" s="139" t="s">
        <v>47</v>
      </c>
      <c r="B171" s="127" t="s">
        <v>48</v>
      </c>
      <c r="C171" s="128">
        <f>SUM(E171:U171)</f>
        <v>1050000</v>
      </c>
      <c r="D171" s="128">
        <v>0</v>
      </c>
      <c r="E171" s="128">
        <v>0</v>
      </c>
      <c r="F171" s="128">
        <v>0</v>
      </c>
      <c r="G171" s="128">
        <v>0</v>
      </c>
      <c r="H171" s="128">
        <v>0</v>
      </c>
      <c r="I171" s="128">
        <v>0</v>
      </c>
      <c r="J171" s="142">
        <v>0</v>
      </c>
      <c r="K171" s="128">
        <v>0</v>
      </c>
      <c r="L171" s="128">
        <v>0</v>
      </c>
      <c r="M171" s="128">
        <v>0</v>
      </c>
      <c r="N171" s="128">
        <v>0</v>
      </c>
      <c r="O171" s="128">
        <v>1050000</v>
      </c>
      <c r="P171" s="128">
        <v>0</v>
      </c>
      <c r="Q171" s="128">
        <v>0</v>
      </c>
      <c r="R171" s="128">
        <v>0</v>
      </c>
      <c r="S171" s="128">
        <v>0</v>
      </c>
      <c r="T171" s="128">
        <v>0</v>
      </c>
      <c r="U171" s="128">
        <v>0</v>
      </c>
    </row>
    <row r="172" spans="1:24" hidden="1">
      <c r="A172" s="139" t="s">
        <v>342</v>
      </c>
      <c r="B172" s="127" t="s">
        <v>343</v>
      </c>
      <c r="C172" s="128">
        <f>SUM(E172:U172)</f>
        <v>0</v>
      </c>
      <c r="D172" s="128">
        <v>0</v>
      </c>
      <c r="E172" s="128">
        <v>0</v>
      </c>
      <c r="F172" s="128">
        <v>0</v>
      </c>
      <c r="G172" s="128">
        <v>0</v>
      </c>
      <c r="H172" s="128">
        <v>0</v>
      </c>
      <c r="I172" s="128"/>
      <c r="J172" s="142">
        <v>0</v>
      </c>
      <c r="K172" s="128">
        <v>0</v>
      </c>
      <c r="L172" s="128">
        <v>0</v>
      </c>
      <c r="M172" s="128">
        <v>0</v>
      </c>
      <c r="N172" s="128">
        <v>0</v>
      </c>
      <c r="O172" s="128">
        <v>0</v>
      </c>
      <c r="P172" s="128">
        <v>0</v>
      </c>
      <c r="Q172" s="128">
        <v>0</v>
      </c>
      <c r="R172" s="128">
        <v>0</v>
      </c>
      <c r="S172" s="128">
        <v>0</v>
      </c>
      <c r="T172" s="128">
        <v>0</v>
      </c>
      <c r="U172" s="128">
        <v>0</v>
      </c>
    </row>
    <row r="173" spans="1:24">
      <c r="A173" s="139"/>
      <c r="B173" s="127"/>
      <c r="C173" s="128"/>
      <c r="D173" s="128"/>
      <c r="E173" s="128"/>
      <c r="F173" s="128"/>
      <c r="G173" s="128"/>
      <c r="H173" s="128"/>
      <c r="I173" s="128"/>
      <c r="J173" s="142"/>
      <c r="K173" s="128"/>
      <c r="L173" s="128"/>
      <c r="M173" s="128"/>
      <c r="N173" s="128"/>
      <c r="O173" s="128"/>
      <c r="P173" s="128"/>
      <c r="Q173" s="128"/>
      <c r="R173" s="128"/>
      <c r="S173" s="128"/>
      <c r="T173" s="128"/>
      <c r="U173" s="128"/>
    </row>
    <row r="174" spans="1:24" ht="22.8">
      <c r="A174" s="138" t="s">
        <v>50</v>
      </c>
      <c r="B174" s="136" t="s">
        <v>738</v>
      </c>
      <c r="C174" s="135">
        <f t="shared" ref="C174:U174" si="129">+C175+C176</f>
        <v>102375</v>
      </c>
      <c r="D174" s="135">
        <f t="shared" si="129"/>
        <v>0</v>
      </c>
      <c r="E174" s="135">
        <f t="shared" si="129"/>
        <v>0</v>
      </c>
      <c r="F174" s="135">
        <f t="shared" si="129"/>
        <v>0</v>
      </c>
      <c r="G174" s="135">
        <f t="shared" si="129"/>
        <v>0</v>
      </c>
      <c r="H174" s="135">
        <f t="shared" si="129"/>
        <v>0</v>
      </c>
      <c r="I174" s="135">
        <f t="shared" si="129"/>
        <v>0</v>
      </c>
      <c r="J174" s="144">
        <f t="shared" si="129"/>
        <v>0</v>
      </c>
      <c r="K174" s="135">
        <f t="shared" si="129"/>
        <v>0</v>
      </c>
      <c r="L174" s="135">
        <f t="shared" ref="L174:N174" si="130">+L175+L176</f>
        <v>0</v>
      </c>
      <c r="M174" s="135">
        <f t="shared" si="130"/>
        <v>0</v>
      </c>
      <c r="N174" s="135">
        <f t="shared" si="130"/>
        <v>0</v>
      </c>
      <c r="O174" s="135">
        <f t="shared" si="129"/>
        <v>102375</v>
      </c>
      <c r="P174" s="135">
        <f t="shared" si="129"/>
        <v>0</v>
      </c>
      <c r="Q174" s="135">
        <f t="shared" si="129"/>
        <v>0</v>
      </c>
      <c r="R174" s="135">
        <f t="shared" si="129"/>
        <v>0</v>
      </c>
      <c r="S174" s="135">
        <f t="shared" si="129"/>
        <v>0</v>
      </c>
      <c r="T174" s="135">
        <f t="shared" si="129"/>
        <v>0</v>
      </c>
      <c r="U174" s="135">
        <f t="shared" si="129"/>
        <v>0</v>
      </c>
    </row>
    <row r="175" spans="1:24" ht="22.8">
      <c r="A175" s="139" t="s">
        <v>52</v>
      </c>
      <c r="B175" s="137" t="s">
        <v>262</v>
      </c>
      <c r="C175" s="128">
        <f>SUM(E175:U175)</f>
        <v>97125</v>
      </c>
      <c r="D175" s="128">
        <f>+(D156+D168+D169+D172)*9.25%</f>
        <v>0</v>
      </c>
      <c r="E175" s="128">
        <f>+(E156+E168+E169+E172)*9.25%</f>
        <v>0</v>
      </c>
      <c r="F175" s="128">
        <f>+(F156+F168+F169+F172)*9.25%</f>
        <v>0</v>
      </c>
      <c r="G175" s="128">
        <f>+(G156+G168+G169+G172)*9.25%</f>
        <v>0</v>
      </c>
      <c r="H175" s="128">
        <f>+(H156+H168+H169+H172)*9.25%</f>
        <v>0</v>
      </c>
      <c r="I175" s="128">
        <f>+(I156+I168+I169+I171+I172+C163)*9.25%</f>
        <v>0</v>
      </c>
      <c r="J175" s="166">
        <v>0</v>
      </c>
      <c r="K175" s="128">
        <f t="shared" ref="K175:U175" si="131">+(K156+K168+K169+K172)*9.25%</f>
        <v>0</v>
      </c>
      <c r="L175" s="128">
        <f t="shared" ref="L175:N175" si="132">+(L156+L168+L169+L172)*9.25%</f>
        <v>0</v>
      </c>
      <c r="M175" s="128">
        <f t="shared" si="132"/>
        <v>0</v>
      </c>
      <c r="N175" s="128">
        <f t="shared" si="132"/>
        <v>0</v>
      </c>
      <c r="O175" s="128">
        <f>+(O156+O168+O169+O171+O172)*9.25%</f>
        <v>97125</v>
      </c>
      <c r="P175" s="128">
        <f t="shared" si="131"/>
        <v>0</v>
      </c>
      <c r="Q175" s="128">
        <f t="shared" si="131"/>
        <v>0</v>
      </c>
      <c r="R175" s="128">
        <f t="shared" si="131"/>
        <v>0</v>
      </c>
      <c r="S175" s="128">
        <v>0</v>
      </c>
      <c r="T175" s="128">
        <f t="shared" si="131"/>
        <v>0</v>
      </c>
      <c r="U175" s="128">
        <f t="shared" si="131"/>
        <v>0</v>
      </c>
    </row>
    <row r="176" spans="1:24" ht="22.8">
      <c r="A176" s="139" t="s">
        <v>54</v>
      </c>
      <c r="B176" s="137" t="s">
        <v>55</v>
      </c>
      <c r="C176" s="128">
        <f>SUM(E176:U176)</f>
        <v>5250</v>
      </c>
      <c r="D176" s="128">
        <f>+(D156+D168+D169+D172)*0.5%</f>
        <v>0</v>
      </c>
      <c r="E176" s="128">
        <f>+(E156+E168+E169+E172)*0.5%</f>
        <v>0</v>
      </c>
      <c r="F176" s="128">
        <f>+(F156+F168+F169+F172)*0.5%</f>
        <v>0</v>
      </c>
      <c r="G176" s="128">
        <f>+(G156+G168+G169+G172)*0.5%</f>
        <v>0</v>
      </c>
      <c r="H176" s="128">
        <f>+(H156+H168+H169+H172)*0.5%</f>
        <v>0</v>
      </c>
      <c r="I176" s="128">
        <f>+(I156+I168+I169+I171+I172+C163)*0.5%</f>
        <v>0</v>
      </c>
      <c r="J176" s="166">
        <v>0</v>
      </c>
      <c r="K176" s="128">
        <f t="shared" ref="K176:U176" si="133">+(K156+K168+K169+K172)*0.5%</f>
        <v>0</v>
      </c>
      <c r="L176" s="128">
        <f t="shared" ref="L176:N176" si="134">+(L156+L168+L169+L172)*0.5%</f>
        <v>0</v>
      </c>
      <c r="M176" s="128">
        <f t="shared" si="134"/>
        <v>0</v>
      </c>
      <c r="N176" s="128">
        <f t="shared" si="134"/>
        <v>0</v>
      </c>
      <c r="O176" s="128">
        <f>+(O156+O168+O169+O171+O172)*0.5%</f>
        <v>5250</v>
      </c>
      <c r="P176" s="128">
        <f t="shared" si="133"/>
        <v>0</v>
      </c>
      <c r="Q176" s="128">
        <f t="shared" si="133"/>
        <v>0</v>
      </c>
      <c r="R176" s="128">
        <f t="shared" si="133"/>
        <v>0</v>
      </c>
      <c r="S176" s="128">
        <v>0</v>
      </c>
      <c r="T176" s="128">
        <f t="shared" si="133"/>
        <v>0</v>
      </c>
      <c r="U176" s="128">
        <f t="shared" si="133"/>
        <v>0</v>
      </c>
    </row>
    <row r="177" spans="1:21">
      <c r="A177" s="139"/>
      <c r="B177" s="127"/>
      <c r="C177" s="128"/>
      <c r="D177" s="128"/>
      <c r="E177" s="128"/>
      <c r="F177" s="128"/>
      <c r="G177" s="128"/>
      <c r="H177" s="128"/>
      <c r="I177" s="128"/>
      <c r="J177" s="142"/>
      <c r="K177" s="128"/>
      <c r="L177" s="128"/>
      <c r="M177" s="128"/>
      <c r="N177" s="128"/>
      <c r="O177" s="128"/>
      <c r="P177" s="128"/>
      <c r="Q177" s="128"/>
      <c r="R177" s="128"/>
      <c r="S177" s="128"/>
      <c r="T177" s="128"/>
      <c r="U177" s="128"/>
    </row>
    <row r="178" spans="1:21" ht="34.200000000000003">
      <c r="A178" s="138" t="s">
        <v>56</v>
      </c>
      <c r="B178" s="136" t="s">
        <v>739</v>
      </c>
      <c r="C178" s="135">
        <f t="shared" ref="C178:U178" si="135">+C179+C180+C181</f>
        <v>102375</v>
      </c>
      <c r="D178" s="135">
        <f t="shared" si="135"/>
        <v>0</v>
      </c>
      <c r="E178" s="135">
        <f t="shared" si="135"/>
        <v>0</v>
      </c>
      <c r="F178" s="135">
        <f t="shared" si="135"/>
        <v>0</v>
      </c>
      <c r="G178" s="135">
        <f t="shared" si="135"/>
        <v>0</v>
      </c>
      <c r="H178" s="135">
        <f t="shared" si="135"/>
        <v>0</v>
      </c>
      <c r="I178" s="135">
        <f t="shared" si="135"/>
        <v>0</v>
      </c>
      <c r="J178" s="144">
        <f t="shared" si="135"/>
        <v>0</v>
      </c>
      <c r="K178" s="135">
        <f t="shared" si="135"/>
        <v>0</v>
      </c>
      <c r="L178" s="135">
        <f t="shared" ref="L178:N178" si="136">+L179+L180+L181</f>
        <v>0</v>
      </c>
      <c r="M178" s="135">
        <f t="shared" si="136"/>
        <v>0</v>
      </c>
      <c r="N178" s="135">
        <f t="shared" si="136"/>
        <v>0</v>
      </c>
      <c r="O178" s="135">
        <f t="shared" si="135"/>
        <v>102375</v>
      </c>
      <c r="P178" s="135">
        <f t="shared" si="135"/>
        <v>0</v>
      </c>
      <c r="Q178" s="135">
        <f t="shared" si="135"/>
        <v>0</v>
      </c>
      <c r="R178" s="135">
        <f t="shared" si="135"/>
        <v>0</v>
      </c>
      <c r="S178" s="135">
        <f t="shared" si="135"/>
        <v>0</v>
      </c>
      <c r="T178" s="135">
        <f t="shared" si="135"/>
        <v>0</v>
      </c>
      <c r="U178" s="135">
        <f t="shared" si="135"/>
        <v>0</v>
      </c>
    </row>
    <row r="179" spans="1:21" ht="22.8">
      <c r="A179" s="139" t="s">
        <v>58</v>
      </c>
      <c r="B179" s="137" t="s">
        <v>59</v>
      </c>
      <c r="C179" s="128">
        <f>SUM(E179:U179)</f>
        <v>55125</v>
      </c>
      <c r="D179" s="128">
        <f>+(D156+D168+D169+D172)*5.42%</f>
        <v>0</v>
      </c>
      <c r="E179" s="128">
        <f>+(E156+E168+E169+E172)*5.25%</f>
        <v>0</v>
      </c>
      <c r="F179" s="128">
        <f>+(F156+F168+F169+F172)*5.25%</f>
        <v>0</v>
      </c>
      <c r="G179" s="128">
        <f>+(G156+G168+G169+G172)*5.25%</f>
        <v>0</v>
      </c>
      <c r="H179" s="128">
        <f>+(H156+H168+H169+H172)*5.42%</f>
        <v>0</v>
      </c>
      <c r="I179" s="128">
        <f>+(I156+I168+I169+I171+I172+C163)*5.42%</f>
        <v>0</v>
      </c>
      <c r="J179" s="166">
        <v>0</v>
      </c>
      <c r="K179" s="128">
        <f t="shared" ref="K179:U179" si="137">+(K156+K168+K169+K172)*5.25%</f>
        <v>0</v>
      </c>
      <c r="L179" s="128">
        <f t="shared" ref="L179" si="138">+(L156+L168+L169+L172)*5.25%</f>
        <v>0</v>
      </c>
      <c r="M179" s="128">
        <f>+(M156+M168+M169+M172)*5.42%</f>
        <v>0</v>
      </c>
      <c r="N179" s="128">
        <f>+(N156+N168+N169+N172)*5.25%</f>
        <v>0</v>
      </c>
      <c r="O179" s="128">
        <f>+(O156+O168+O169+O171+O172)*5.25%</f>
        <v>55125</v>
      </c>
      <c r="P179" s="128">
        <f>+(P156+P168+P169+P172)*5.42%</f>
        <v>0</v>
      </c>
      <c r="Q179" s="128">
        <f>+(Q156+Q168+Q169+Q172)*5.42%</f>
        <v>0</v>
      </c>
      <c r="R179" s="128">
        <f>+(R156+R168+R169+R172)*5.42%</f>
        <v>0</v>
      </c>
      <c r="S179" s="128">
        <v>0</v>
      </c>
      <c r="T179" s="128">
        <f>+(T156+T168+T169+T172)*5.42%</f>
        <v>0</v>
      </c>
      <c r="U179" s="128">
        <f t="shared" si="137"/>
        <v>0</v>
      </c>
    </row>
    <row r="180" spans="1:21" ht="22.8">
      <c r="A180" s="139" t="s">
        <v>60</v>
      </c>
      <c r="B180" s="137" t="s">
        <v>404</v>
      </c>
      <c r="C180" s="128">
        <f>SUM(E180:U180)</f>
        <v>31500</v>
      </c>
      <c r="D180" s="128">
        <f>+(D156+D168+D169+D172)*3%</f>
        <v>0</v>
      </c>
      <c r="E180" s="128">
        <f>+(E156+E168+E169+E172)*3%</f>
        <v>0</v>
      </c>
      <c r="F180" s="128">
        <f>+(F156+F168+F169+F172)*3%</f>
        <v>0</v>
      </c>
      <c r="G180" s="128">
        <f>+(G156+G168+G169+G172)*3%</f>
        <v>0</v>
      </c>
      <c r="H180" s="128">
        <f>+(H156+H168+H169+H172)*3%</f>
        <v>0</v>
      </c>
      <c r="I180" s="128">
        <f>+(I156+I168+I169+I171+I172+C163)*3%</f>
        <v>0</v>
      </c>
      <c r="J180" s="166">
        <v>0</v>
      </c>
      <c r="K180" s="128">
        <f t="shared" ref="K180:U180" si="139">+(K156+K168+K169+K172)*3%</f>
        <v>0</v>
      </c>
      <c r="L180" s="128">
        <f t="shared" ref="L180:N180" si="140">+(L156+L168+L169+L172)*3%</f>
        <v>0</v>
      </c>
      <c r="M180" s="128">
        <f t="shared" si="140"/>
        <v>0</v>
      </c>
      <c r="N180" s="128">
        <f t="shared" si="140"/>
        <v>0</v>
      </c>
      <c r="O180" s="128">
        <f>+(O156+O168+O169+O171+O172)*3%</f>
        <v>31500</v>
      </c>
      <c r="P180" s="128">
        <f t="shared" si="139"/>
        <v>0</v>
      </c>
      <c r="Q180" s="128">
        <f t="shared" si="139"/>
        <v>0</v>
      </c>
      <c r="R180" s="128">
        <f t="shared" si="139"/>
        <v>0</v>
      </c>
      <c r="S180" s="128">
        <v>0</v>
      </c>
      <c r="T180" s="128">
        <f t="shared" si="139"/>
        <v>0</v>
      </c>
      <c r="U180" s="128">
        <f t="shared" si="139"/>
        <v>0</v>
      </c>
    </row>
    <row r="181" spans="1:21">
      <c r="A181" s="139" t="s">
        <v>62</v>
      </c>
      <c r="B181" s="127" t="s">
        <v>63</v>
      </c>
      <c r="C181" s="128">
        <f>SUM(E181:U181)</f>
        <v>15750</v>
      </c>
      <c r="D181" s="128">
        <f>+(D156+D168+D169+D172)*1.5%</f>
        <v>0</v>
      </c>
      <c r="E181" s="128">
        <f>+(E156+E168+E169+E172)*1.5%</f>
        <v>0</v>
      </c>
      <c r="F181" s="128">
        <f>+(F156+F168+F169+F172)*1.5%</f>
        <v>0</v>
      </c>
      <c r="G181" s="128">
        <f>+(G156+G168+G169+G172)*1.5%</f>
        <v>0</v>
      </c>
      <c r="H181" s="128">
        <f>+(H156+H168+H169+H172)*1.5%</f>
        <v>0</v>
      </c>
      <c r="I181" s="128">
        <f>+(I156+I168+I169+I172+C163)*1.5%</f>
        <v>0</v>
      </c>
      <c r="J181" s="166">
        <v>0</v>
      </c>
      <c r="K181" s="128">
        <f t="shared" ref="K181:U181" si="141">+(K156+K168+K169+K172)*1.5%</f>
        <v>0</v>
      </c>
      <c r="L181" s="128">
        <f t="shared" ref="L181:N181" si="142">+(L156+L168+L169+L172)*1.5%</f>
        <v>0</v>
      </c>
      <c r="M181" s="128">
        <f t="shared" si="142"/>
        <v>0</v>
      </c>
      <c r="N181" s="128">
        <f t="shared" si="142"/>
        <v>0</v>
      </c>
      <c r="O181" s="128">
        <f>+(O156+O168+O169+O171+O172)*1.5%</f>
        <v>15750</v>
      </c>
      <c r="P181" s="128">
        <f t="shared" si="141"/>
        <v>0</v>
      </c>
      <c r="Q181" s="128">
        <f t="shared" si="141"/>
        <v>0</v>
      </c>
      <c r="R181" s="128">
        <f t="shared" si="141"/>
        <v>0</v>
      </c>
      <c r="S181" s="128">
        <v>0</v>
      </c>
      <c r="T181" s="128">
        <f t="shared" si="141"/>
        <v>0</v>
      </c>
      <c r="U181" s="128">
        <f t="shared" si="141"/>
        <v>0</v>
      </c>
    </row>
    <row r="182" spans="1:21">
      <c r="A182" s="139"/>
      <c r="B182" s="127"/>
      <c r="C182" s="128"/>
      <c r="D182" s="128"/>
      <c r="E182" s="128"/>
      <c r="F182" s="128"/>
      <c r="G182" s="128"/>
      <c r="H182" s="128"/>
      <c r="I182" s="128"/>
      <c r="J182" s="142"/>
      <c r="K182" s="128"/>
      <c r="L182" s="128"/>
      <c r="M182" s="128"/>
      <c r="N182" s="128"/>
      <c r="O182" s="128"/>
      <c r="P182" s="128"/>
      <c r="Q182" s="128"/>
      <c r="R182" s="128"/>
      <c r="S182" s="128"/>
      <c r="T182" s="128"/>
      <c r="U182" s="128"/>
    </row>
    <row r="183" spans="1:21">
      <c r="A183" s="139"/>
      <c r="B183" s="127"/>
      <c r="C183" s="128"/>
      <c r="D183" s="128"/>
      <c r="E183" s="128"/>
      <c r="F183" s="128"/>
      <c r="G183" s="128"/>
      <c r="H183" s="128"/>
      <c r="I183" s="128"/>
      <c r="J183" s="142"/>
      <c r="K183" s="128"/>
      <c r="L183" s="128"/>
      <c r="M183" s="128"/>
      <c r="N183" s="128"/>
      <c r="O183" s="128"/>
      <c r="P183" s="128"/>
      <c r="Q183" s="128"/>
      <c r="R183" s="128"/>
      <c r="S183" s="128"/>
      <c r="T183" s="128"/>
      <c r="U183" s="128"/>
    </row>
    <row r="184" spans="1:21">
      <c r="A184" s="164" t="s">
        <v>205</v>
      </c>
      <c r="B184" s="130" t="s">
        <v>65</v>
      </c>
      <c r="C184" s="131">
        <f>+C186+C190+C194+C203+C209+C206+C218+C199</f>
        <v>100000</v>
      </c>
      <c r="D184" s="131">
        <f t="shared" ref="D184:S184" si="143">+D186+D190+D194+D203+D209+D206+D218+D199</f>
        <v>0</v>
      </c>
      <c r="E184" s="131">
        <f t="shared" si="143"/>
        <v>0</v>
      </c>
      <c r="F184" s="131">
        <f t="shared" si="143"/>
        <v>0</v>
      </c>
      <c r="G184" s="131">
        <f t="shared" si="143"/>
        <v>0</v>
      </c>
      <c r="H184" s="131">
        <f t="shared" si="143"/>
        <v>0</v>
      </c>
      <c r="I184" s="131">
        <f t="shared" si="143"/>
        <v>0</v>
      </c>
      <c r="J184" s="131">
        <f t="shared" si="143"/>
        <v>0</v>
      </c>
      <c r="K184" s="131">
        <f t="shared" si="143"/>
        <v>0</v>
      </c>
      <c r="L184" s="131">
        <f t="shared" si="143"/>
        <v>0</v>
      </c>
      <c r="M184" s="131">
        <f t="shared" si="143"/>
        <v>0</v>
      </c>
      <c r="N184" s="131">
        <f t="shared" si="143"/>
        <v>0</v>
      </c>
      <c r="O184" s="131">
        <f t="shared" si="143"/>
        <v>0</v>
      </c>
      <c r="P184" s="131">
        <f t="shared" si="143"/>
        <v>0</v>
      </c>
      <c r="Q184" s="131">
        <f t="shared" si="143"/>
        <v>0</v>
      </c>
      <c r="R184" s="131">
        <f t="shared" si="143"/>
        <v>0</v>
      </c>
      <c r="S184" s="131">
        <f t="shared" si="143"/>
        <v>100000</v>
      </c>
      <c r="T184" s="131">
        <f t="shared" ref="T184:U184" si="144">+T186+T190+T194+T203+T209+T206</f>
        <v>0</v>
      </c>
      <c r="U184" s="131">
        <f t="shared" si="144"/>
        <v>0</v>
      </c>
    </row>
    <row r="185" spans="1:21" hidden="1">
      <c r="A185" s="151"/>
      <c r="B185" s="151"/>
      <c r="C185" s="128"/>
      <c r="D185" s="128"/>
      <c r="E185" s="128"/>
      <c r="F185" s="128"/>
      <c r="G185" s="128"/>
      <c r="H185" s="128"/>
      <c r="I185" s="128"/>
      <c r="J185" s="142"/>
      <c r="K185" s="128"/>
      <c r="L185" s="128"/>
      <c r="M185" s="128"/>
      <c r="N185" s="128"/>
      <c r="O185" s="128"/>
      <c r="P185" s="128"/>
      <c r="Q185" s="128"/>
      <c r="R185" s="128"/>
      <c r="S185" s="128"/>
      <c r="T185" s="128"/>
      <c r="U185" s="128"/>
    </row>
    <row r="186" spans="1:21" hidden="1">
      <c r="A186" s="138" t="s">
        <v>66</v>
      </c>
      <c r="B186" s="134" t="s">
        <v>67</v>
      </c>
      <c r="C186" s="135">
        <f>+C187+C188</f>
        <v>0</v>
      </c>
      <c r="D186" s="135">
        <f>+D187</f>
        <v>0</v>
      </c>
      <c r="E186" s="135">
        <f>+E187</f>
        <v>0</v>
      </c>
      <c r="F186" s="135">
        <f>+F187+F188</f>
        <v>0</v>
      </c>
      <c r="G186" s="135">
        <f>+G187</f>
        <v>0</v>
      </c>
      <c r="H186" s="135">
        <f>+H187</f>
        <v>0</v>
      </c>
      <c r="I186" s="135">
        <f>+I187+I188</f>
        <v>0</v>
      </c>
      <c r="J186" s="144">
        <f t="shared" ref="J186:T186" si="145">+J187</f>
        <v>0</v>
      </c>
      <c r="K186" s="135">
        <f t="shared" si="145"/>
        <v>0</v>
      </c>
      <c r="L186" s="135">
        <f t="shared" si="145"/>
        <v>0</v>
      </c>
      <c r="M186" s="135">
        <f t="shared" si="145"/>
        <v>0</v>
      </c>
      <c r="N186" s="135">
        <f t="shared" si="145"/>
        <v>0</v>
      </c>
      <c r="O186" s="135">
        <f>+O187+O188</f>
        <v>0</v>
      </c>
      <c r="P186" s="135">
        <f t="shared" si="145"/>
        <v>0</v>
      </c>
      <c r="Q186" s="135">
        <f t="shared" si="145"/>
        <v>0</v>
      </c>
      <c r="R186" s="135">
        <f t="shared" si="145"/>
        <v>0</v>
      </c>
      <c r="S186" s="135">
        <f t="shared" si="145"/>
        <v>0</v>
      </c>
      <c r="T186" s="135">
        <f t="shared" si="145"/>
        <v>0</v>
      </c>
      <c r="U186" s="135">
        <f>+U187+U188</f>
        <v>0</v>
      </c>
    </row>
    <row r="187" spans="1:21" hidden="1">
      <c r="A187" s="139" t="s">
        <v>68</v>
      </c>
      <c r="B187" s="127" t="s">
        <v>69</v>
      </c>
      <c r="C187" s="128">
        <f>SUM(E187:U187)</f>
        <v>0</v>
      </c>
      <c r="D187" s="128">
        <v>0</v>
      </c>
      <c r="E187" s="128">
        <v>0</v>
      </c>
      <c r="F187" s="128">
        <v>0</v>
      </c>
      <c r="G187" s="128">
        <v>0</v>
      </c>
      <c r="H187" s="128">
        <v>0</v>
      </c>
      <c r="I187" s="128">
        <v>0</v>
      </c>
      <c r="J187" s="142">
        <v>0</v>
      </c>
      <c r="K187" s="128">
        <v>0</v>
      </c>
      <c r="L187" s="128">
        <v>0</v>
      </c>
      <c r="M187" s="128">
        <v>0</v>
      </c>
      <c r="N187" s="128">
        <v>0</v>
      </c>
      <c r="O187" s="128">
        <v>0</v>
      </c>
      <c r="P187" s="128">
        <v>0</v>
      </c>
      <c r="Q187" s="128">
        <v>0</v>
      </c>
      <c r="R187" s="128">
        <v>0</v>
      </c>
      <c r="S187" s="128">
        <v>0</v>
      </c>
      <c r="T187" s="128">
        <v>0</v>
      </c>
      <c r="U187" s="128">
        <v>0</v>
      </c>
    </row>
    <row r="188" spans="1:21" hidden="1">
      <c r="A188" s="139" t="s">
        <v>70</v>
      </c>
      <c r="B188" s="127" t="s">
        <v>71</v>
      </c>
      <c r="C188" s="128">
        <f>SUM(E188:U188)</f>
        <v>0</v>
      </c>
      <c r="D188" s="128">
        <v>0</v>
      </c>
      <c r="E188" s="128">
        <v>0</v>
      </c>
      <c r="F188" s="128">
        <v>0</v>
      </c>
      <c r="G188" s="128">
        <v>0</v>
      </c>
      <c r="H188" s="128">
        <v>0</v>
      </c>
      <c r="I188" s="128">
        <v>0</v>
      </c>
      <c r="J188" s="142">
        <v>0</v>
      </c>
      <c r="K188" s="128">
        <v>0</v>
      </c>
      <c r="L188" s="128">
        <v>0</v>
      </c>
      <c r="M188" s="128">
        <v>0</v>
      </c>
      <c r="N188" s="128">
        <v>0</v>
      </c>
      <c r="O188" s="128">
        <v>0</v>
      </c>
      <c r="P188" s="128">
        <v>0</v>
      </c>
      <c r="Q188" s="128">
        <v>0</v>
      </c>
      <c r="R188" s="128">
        <v>0</v>
      </c>
      <c r="S188" s="128">
        <v>0</v>
      </c>
      <c r="T188" s="128">
        <v>0</v>
      </c>
      <c r="U188" s="128">
        <v>0</v>
      </c>
    </row>
    <row r="189" spans="1:21" hidden="1">
      <c r="A189" s="139"/>
      <c r="B189" s="127"/>
      <c r="C189" s="128"/>
      <c r="D189" s="128"/>
      <c r="E189" s="128"/>
      <c r="F189" s="128"/>
      <c r="G189" s="128"/>
      <c r="H189" s="128"/>
      <c r="I189" s="128"/>
      <c r="J189" s="142"/>
      <c r="K189" s="128"/>
      <c r="L189" s="128"/>
      <c r="M189" s="128"/>
      <c r="N189" s="128"/>
      <c r="O189" s="128"/>
      <c r="P189" s="128"/>
      <c r="Q189" s="128"/>
      <c r="R189" s="128"/>
      <c r="S189" s="128"/>
      <c r="T189" s="128"/>
      <c r="U189" s="128"/>
    </row>
    <row r="190" spans="1:21" hidden="1">
      <c r="A190" s="138" t="s">
        <v>279</v>
      </c>
      <c r="B190" s="134" t="s">
        <v>78</v>
      </c>
      <c r="C190" s="135">
        <f>SUM(C191:C192)</f>
        <v>0</v>
      </c>
      <c r="D190" s="135">
        <f t="shared" ref="D190" si="146">SUM(D191:D192)</f>
        <v>0</v>
      </c>
      <c r="E190" s="135">
        <f t="shared" ref="E190:U190" si="147">SUM(E191:E192)</f>
        <v>0</v>
      </c>
      <c r="F190" s="135">
        <f t="shared" si="147"/>
        <v>0</v>
      </c>
      <c r="G190" s="135">
        <f t="shared" si="147"/>
        <v>0</v>
      </c>
      <c r="H190" s="135">
        <f t="shared" si="147"/>
        <v>0</v>
      </c>
      <c r="I190" s="135">
        <f t="shared" si="147"/>
        <v>0</v>
      </c>
      <c r="J190" s="135">
        <f t="shared" si="147"/>
        <v>0</v>
      </c>
      <c r="K190" s="135">
        <f t="shared" si="147"/>
        <v>0</v>
      </c>
      <c r="L190" s="135">
        <f t="shared" ref="L190" si="148">SUM(L191:L192)</f>
        <v>0</v>
      </c>
      <c r="M190" s="135">
        <f t="shared" si="147"/>
        <v>0</v>
      </c>
      <c r="N190" s="135">
        <f t="shared" si="147"/>
        <v>0</v>
      </c>
      <c r="O190" s="135">
        <f t="shared" si="147"/>
        <v>0</v>
      </c>
      <c r="P190" s="135">
        <f t="shared" si="147"/>
        <v>0</v>
      </c>
      <c r="Q190" s="135">
        <f t="shared" si="147"/>
        <v>0</v>
      </c>
      <c r="R190" s="135">
        <f t="shared" si="147"/>
        <v>0</v>
      </c>
      <c r="S190" s="135">
        <f t="shared" si="147"/>
        <v>0</v>
      </c>
      <c r="T190" s="135">
        <f t="shared" si="147"/>
        <v>0</v>
      </c>
      <c r="U190" s="135">
        <f t="shared" si="147"/>
        <v>0</v>
      </c>
    </row>
    <row r="191" spans="1:21" hidden="1">
      <c r="A191" s="139" t="s">
        <v>81</v>
      </c>
      <c r="B191" s="127" t="s">
        <v>82</v>
      </c>
      <c r="C191" s="128">
        <f>SUM(E191:U191)</f>
        <v>0</v>
      </c>
      <c r="D191" s="128">
        <v>0</v>
      </c>
      <c r="E191" s="128">
        <v>0</v>
      </c>
      <c r="F191" s="128">
        <v>0</v>
      </c>
      <c r="G191" s="128">
        <v>0</v>
      </c>
      <c r="H191" s="128">
        <v>0</v>
      </c>
      <c r="I191" s="128">
        <v>0</v>
      </c>
      <c r="J191" s="128">
        <v>0</v>
      </c>
      <c r="K191" s="128">
        <v>0</v>
      </c>
      <c r="L191" s="128">
        <v>0</v>
      </c>
      <c r="M191" s="128">
        <v>0</v>
      </c>
      <c r="N191" s="128">
        <v>0</v>
      </c>
      <c r="O191" s="128">
        <v>0</v>
      </c>
      <c r="P191" s="128">
        <v>0</v>
      </c>
      <c r="Q191" s="128">
        <v>0</v>
      </c>
      <c r="R191" s="128">
        <v>0</v>
      </c>
      <c r="S191" s="128">
        <v>0</v>
      </c>
      <c r="T191" s="128">
        <v>0</v>
      </c>
      <c r="U191" s="128">
        <v>0</v>
      </c>
    </row>
    <row r="192" spans="1:21" hidden="1">
      <c r="A192" s="139" t="s">
        <v>83</v>
      </c>
      <c r="B192" s="127" t="s">
        <v>84</v>
      </c>
      <c r="C192" s="128">
        <f>SUM(E192:U192)</f>
        <v>0</v>
      </c>
      <c r="D192" s="128">
        <v>0</v>
      </c>
      <c r="E192" s="128">
        <v>0</v>
      </c>
      <c r="F192" s="128">
        <v>0</v>
      </c>
      <c r="G192" s="128">
        <v>0</v>
      </c>
      <c r="H192" s="128">
        <v>0</v>
      </c>
      <c r="I192" s="128">
        <v>0</v>
      </c>
      <c r="J192" s="142">
        <v>0</v>
      </c>
      <c r="K192" s="128">
        <v>0</v>
      </c>
      <c r="L192" s="128">
        <v>0</v>
      </c>
      <c r="M192" s="128">
        <v>0</v>
      </c>
      <c r="N192" s="128">
        <v>0</v>
      </c>
      <c r="O192" s="128">
        <v>0</v>
      </c>
      <c r="P192" s="128">
        <v>0</v>
      </c>
      <c r="Q192" s="128">
        <v>0</v>
      </c>
      <c r="R192" s="128">
        <v>0</v>
      </c>
      <c r="S192" s="128">
        <v>0</v>
      </c>
      <c r="T192" s="128">
        <v>0</v>
      </c>
      <c r="U192" s="128">
        <v>0</v>
      </c>
    </row>
    <row r="193" spans="1:21" hidden="1">
      <c r="A193" s="139"/>
      <c r="B193" s="127"/>
      <c r="C193" s="128"/>
      <c r="D193" s="128"/>
      <c r="E193" s="128"/>
      <c r="F193" s="128"/>
      <c r="G193" s="128"/>
      <c r="H193" s="128"/>
      <c r="I193" s="128"/>
      <c r="J193" s="142"/>
      <c r="K193" s="128"/>
      <c r="L193" s="128"/>
      <c r="M193" s="128"/>
      <c r="N193" s="128"/>
      <c r="O193" s="128"/>
      <c r="P193" s="128"/>
      <c r="Q193" s="128"/>
      <c r="R193" s="128"/>
      <c r="S193" s="128"/>
      <c r="T193" s="128"/>
      <c r="U193" s="128"/>
    </row>
    <row r="194" spans="1:21" hidden="1">
      <c r="A194" s="138" t="s">
        <v>89</v>
      </c>
      <c r="B194" s="134" t="s">
        <v>90</v>
      </c>
      <c r="C194" s="135">
        <f>SUM(C195:C197)</f>
        <v>0</v>
      </c>
      <c r="D194" s="135">
        <f t="shared" ref="D194" si="149">SUM(D195:D196)</f>
        <v>0</v>
      </c>
      <c r="E194" s="135">
        <f t="shared" ref="E194:U194" si="150">SUM(E195:E196)</f>
        <v>0</v>
      </c>
      <c r="F194" s="135">
        <f t="shared" si="150"/>
        <v>0</v>
      </c>
      <c r="G194" s="135">
        <f t="shared" si="150"/>
        <v>0</v>
      </c>
      <c r="H194" s="135">
        <f t="shared" si="150"/>
        <v>0</v>
      </c>
      <c r="I194" s="135">
        <f t="shared" si="150"/>
        <v>0</v>
      </c>
      <c r="J194" s="144">
        <f t="shared" si="150"/>
        <v>0</v>
      </c>
      <c r="K194" s="135">
        <f t="shared" si="150"/>
        <v>0</v>
      </c>
      <c r="L194" s="135">
        <f t="shared" ref="L194" si="151">SUM(L195:L196)</f>
        <v>0</v>
      </c>
      <c r="M194" s="135">
        <f t="shared" si="150"/>
        <v>0</v>
      </c>
      <c r="N194" s="135">
        <f t="shared" si="150"/>
        <v>0</v>
      </c>
      <c r="O194" s="135">
        <f t="shared" si="150"/>
        <v>0</v>
      </c>
      <c r="P194" s="135">
        <f t="shared" si="150"/>
        <v>0</v>
      </c>
      <c r="Q194" s="135">
        <f t="shared" ref="Q194:R194" si="152">SUM(Q195:Q196)</f>
        <v>0</v>
      </c>
      <c r="R194" s="135">
        <f t="shared" si="152"/>
        <v>0</v>
      </c>
      <c r="S194" s="135">
        <f t="shared" si="150"/>
        <v>0</v>
      </c>
      <c r="T194" s="135">
        <f t="shared" si="150"/>
        <v>0</v>
      </c>
      <c r="U194" s="135">
        <f t="shared" si="150"/>
        <v>0</v>
      </c>
    </row>
    <row r="195" spans="1:21" hidden="1">
      <c r="A195" s="139" t="s">
        <v>91</v>
      </c>
      <c r="B195" s="127" t="s">
        <v>92</v>
      </c>
      <c r="C195" s="128">
        <f>SUM(E195:U195)</f>
        <v>0</v>
      </c>
      <c r="D195" s="128">
        <f>+(D153+D159+D165+D166+D168)*1.32%</f>
        <v>0</v>
      </c>
      <c r="E195" s="128">
        <f>+(E153+E159+E165+E166+E168)*1.32%</f>
        <v>0</v>
      </c>
      <c r="F195" s="128">
        <v>0</v>
      </c>
      <c r="G195" s="128">
        <v>0</v>
      </c>
      <c r="H195" s="128">
        <v>0</v>
      </c>
      <c r="I195" s="128">
        <v>0</v>
      </c>
      <c r="J195" s="142">
        <v>0</v>
      </c>
      <c r="K195" s="128">
        <v>0</v>
      </c>
      <c r="L195" s="128">
        <v>0</v>
      </c>
      <c r="M195" s="128">
        <v>0</v>
      </c>
      <c r="N195" s="128">
        <v>0</v>
      </c>
      <c r="O195" s="128">
        <v>0</v>
      </c>
      <c r="P195" s="128">
        <v>0</v>
      </c>
      <c r="Q195" s="128">
        <v>0</v>
      </c>
      <c r="R195" s="128">
        <v>0</v>
      </c>
      <c r="S195" s="128">
        <v>0</v>
      </c>
      <c r="T195" s="128">
        <v>0</v>
      </c>
      <c r="U195" s="128">
        <f>+(U153+U159+U165+U166+U168)*1.32%</f>
        <v>0</v>
      </c>
    </row>
    <row r="196" spans="1:21" hidden="1">
      <c r="A196" s="139" t="s">
        <v>93</v>
      </c>
      <c r="B196" s="127" t="s">
        <v>94</v>
      </c>
      <c r="C196" s="128">
        <f>SUM(E196:U196)</f>
        <v>0</v>
      </c>
      <c r="D196" s="128">
        <v>0</v>
      </c>
      <c r="E196" s="128">
        <v>0</v>
      </c>
      <c r="F196" s="128">
        <v>0</v>
      </c>
      <c r="G196" s="128">
        <v>0</v>
      </c>
      <c r="H196" s="128">
        <v>0</v>
      </c>
      <c r="I196" s="128">
        <v>0</v>
      </c>
      <c r="J196" s="142">
        <v>0</v>
      </c>
      <c r="K196" s="128">
        <v>0</v>
      </c>
      <c r="L196" s="128">
        <v>0</v>
      </c>
      <c r="M196" s="128">
        <v>0</v>
      </c>
      <c r="N196" s="128">
        <v>0</v>
      </c>
      <c r="O196" s="128">
        <v>0</v>
      </c>
      <c r="P196" s="128">
        <v>0</v>
      </c>
      <c r="Q196" s="128">
        <v>0</v>
      </c>
      <c r="R196" s="128">
        <v>0</v>
      </c>
      <c r="S196" s="128">
        <v>0</v>
      </c>
      <c r="T196" s="128">
        <v>0</v>
      </c>
      <c r="U196" s="128">
        <v>0</v>
      </c>
    </row>
    <row r="197" spans="1:21" hidden="1">
      <c r="A197" s="139" t="s">
        <v>95</v>
      </c>
      <c r="B197" s="127" t="s">
        <v>96</v>
      </c>
      <c r="C197" s="128">
        <f>SUM(E197:U197)</f>
        <v>0</v>
      </c>
      <c r="D197" s="128"/>
      <c r="E197" s="128"/>
      <c r="F197" s="128"/>
      <c r="G197" s="128"/>
      <c r="H197" s="128"/>
      <c r="I197" s="128"/>
      <c r="J197" s="142">
        <v>0</v>
      </c>
      <c r="K197" s="128"/>
      <c r="L197" s="128"/>
      <c r="M197" s="128">
        <v>0</v>
      </c>
      <c r="N197" s="128"/>
      <c r="O197" s="128"/>
      <c r="P197" s="128"/>
      <c r="Q197" s="128"/>
      <c r="R197" s="128"/>
      <c r="S197" s="128"/>
      <c r="T197" s="128"/>
      <c r="U197" s="128"/>
    </row>
    <row r="198" spans="1:21">
      <c r="A198" s="139"/>
      <c r="B198" s="127"/>
      <c r="C198" s="128"/>
      <c r="D198" s="128"/>
      <c r="E198" s="128"/>
      <c r="F198" s="128"/>
      <c r="G198" s="128"/>
      <c r="H198" s="128"/>
      <c r="I198" s="128"/>
      <c r="J198" s="142"/>
      <c r="K198" s="128"/>
      <c r="L198" s="128"/>
      <c r="M198" s="128"/>
      <c r="N198" s="128"/>
      <c r="O198" s="128"/>
      <c r="P198" s="128"/>
      <c r="Q198" s="128"/>
      <c r="R198" s="128"/>
      <c r="S198" s="128"/>
      <c r="T198" s="128"/>
      <c r="U198" s="128"/>
    </row>
    <row r="199" spans="1:21">
      <c r="A199" s="730" t="s">
        <v>247</v>
      </c>
      <c r="B199" s="731" t="s">
        <v>362</v>
      </c>
      <c r="C199" s="135">
        <f>SUM(C200:C202)</f>
        <v>100000</v>
      </c>
      <c r="D199" s="135">
        <f t="shared" ref="D199:S199" si="153">SUM(D200:D201)</f>
        <v>0</v>
      </c>
      <c r="E199" s="135">
        <f t="shared" si="153"/>
        <v>0</v>
      </c>
      <c r="F199" s="135">
        <f t="shared" si="153"/>
        <v>0</v>
      </c>
      <c r="G199" s="135">
        <f t="shared" si="153"/>
        <v>0</v>
      </c>
      <c r="H199" s="135">
        <f t="shared" si="153"/>
        <v>0</v>
      </c>
      <c r="I199" s="135">
        <f t="shared" si="153"/>
        <v>0</v>
      </c>
      <c r="J199" s="144">
        <f t="shared" si="153"/>
        <v>0</v>
      </c>
      <c r="K199" s="135">
        <f t="shared" si="153"/>
        <v>0</v>
      </c>
      <c r="L199" s="135">
        <f t="shared" si="153"/>
        <v>0</v>
      </c>
      <c r="M199" s="135">
        <f t="shared" si="153"/>
        <v>0</v>
      </c>
      <c r="N199" s="135">
        <f t="shared" si="153"/>
        <v>0</v>
      </c>
      <c r="O199" s="135">
        <f t="shared" si="153"/>
        <v>0</v>
      </c>
      <c r="P199" s="135">
        <f t="shared" si="153"/>
        <v>0</v>
      </c>
      <c r="Q199" s="135">
        <f t="shared" si="153"/>
        <v>0</v>
      </c>
      <c r="R199" s="135">
        <f t="shared" si="153"/>
        <v>0</v>
      </c>
      <c r="S199" s="135">
        <f t="shared" si="153"/>
        <v>100000</v>
      </c>
      <c r="T199" s="128"/>
      <c r="U199" s="128"/>
    </row>
    <row r="200" spans="1:21" hidden="1">
      <c r="A200" s="732" t="s">
        <v>249</v>
      </c>
      <c r="B200" s="733" t="s">
        <v>250</v>
      </c>
      <c r="C200" s="128">
        <f>SUM(E200:U200)</f>
        <v>0</v>
      </c>
      <c r="D200" s="128">
        <f>+(D158+D164+D170+D171+D173)*1.32%</f>
        <v>0</v>
      </c>
      <c r="E200" s="128">
        <f>+(E158+E164+E170+E171+E173)*1.32%</f>
        <v>0</v>
      </c>
      <c r="F200" s="128">
        <v>0</v>
      </c>
      <c r="G200" s="128">
        <v>0</v>
      </c>
      <c r="H200" s="128">
        <v>0</v>
      </c>
      <c r="I200" s="128">
        <v>0</v>
      </c>
      <c r="J200" s="142">
        <v>0</v>
      </c>
      <c r="K200" s="128">
        <v>0</v>
      </c>
      <c r="L200" s="128">
        <v>0</v>
      </c>
      <c r="M200" s="128">
        <v>0</v>
      </c>
      <c r="N200" s="128">
        <v>0</v>
      </c>
      <c r="O200" s="128">
        <v>0</v>
      </c>
      <c r="P200" s="128">
        <v>0</v>
      </c>
      <c r="Q200" s="128">
        <v>0</v>
      </c>
      <c r="R200" s="128">
        <v>0</v>
      </c>
      <c r="S200" s="128">
        <v>0</v>
      </c>
      <c r="T200" s="128"/>
      <c r="U200" s="128"/>
    </row>
    <row r="201" spans="1:21">
      <c r="A201" s="139" t="s">
        <v>581</v>
      </c>
      <c r="B201" s="127" t="s">
        <v>582</v>
      </c>
      <c r="C201" s="128">
        <f>SUM(E201:U201)</f>
        <v>100000</v>
      </c>
      <c r="D201" s="128">
        <v>0</v>
      </c>
      <c r="E201" s="128">
        <v>0</v>
      </c>
      <c r="F201" s="128">
        <v>0</v>
      </c>
      <c r="G201" s="128">
        <v>0</v>
      </c>
      <c r="H201" s="128">
        <v>0</v>
      </c>
      <c r="I201" s="128">
        <v>0</v>
      </c>
      <c r="J201" s="142">
        <v>0</v>
      </c>
      <c r="K201" s="128">
        <v>0</v>
      </c>
      <c r="L201" s="128">
        <v>0</v>
      </c>
      <c r="M201" s="128">
        <v>0</v>
      </c>
      <c r="N201" s="128">
        <v>0</v>
      </c>
      <c r="O201" s="128">
        <v>0</v>
      </c>
      <c r="P201" s="128">
        <v>0</v>
      </c>
      <c r="Q201" s="128">
        <v>0</v>
      </c>
      <c r="R201" s="128">
        <v>0</v>
      </c>
      <c r="S201" s="128">
        <v>100000</v>
      </c>
      <c r="T201" s="128"/>
      <c r="U201" s="128"/>
    </row>
    <row r="202" spans="1:21" hidden="1">
      <c r="A202" s="139"/>
      <c r="B202" s="127"/>
      <c r="C202" s="128"/>
      <c r="D202" s="128"/>
      <c r="E202" s="128"/>
      <c r="F202" s="128"/>
      <c r="G202" s="128"/>
      <c r="H202" s="128"/>
      <c r="I202" s="128"/>
      <c r="J202" s="142"/>
      <c r="K202" s="128"/>
      <c r="L202" s="128"/>
      <c r="M202" s="128"/>
      <c r="N202" s="128"/>
      <c r="O202" s="128"/>
      <c r="P202" s="128"/>
      <c r="Q202" s="128"/>
      <c r="R202" s="128"/>
      <c r="S202" s="128"/>
      <c r="T202" s="128"/>
      <c r="U202" s="128"/>
    </row>
    <row r="203" spans="1:21" hidden="1">
      <c r="A203" s="138" t="s">
        <v>99</v>
      </c>
      <c r="B203" s="134" t="s">
        <v>100</v>
      </c>
      <c r="C203" s="135">
        <f t="shared" ref="C203:H203" si="154">+C204</f>
        <v>0</v>
      </c>
      <c r="D203" s="135">
        <f t="shared" si="154"/>
        <v>0</v>
      </c>
      <c r="E203" s="135">
        <f t="shared" si="154"/>
        <v>0</v>
      </c>
      <c r="F203" s="135">
        <f t="shared" si="154"/>
        <v>0</v>
      </c>
      <c r="G203" s="135">
        <f t="shared" si="154"/>
        <v>0</v>
      </c>
      <c r="H203" s="135">
        <f t="shared" si="154"/>
        <v>0</v>
      </c>
      <c r="I203" s="135">
        <f t="shared" ref="I203:U203" si="155">+I204</f>
        <v>0</v>
      </c>
      <c r="J203" s="144">
        <f t="shared" si="155"/>
        <v>0</v>
      </c>
      <c r="K203" s="135">
        <f t="shared" si="155"/>
        <v>0</v>
      </c>
      <c r="L203" s="135">
        <f t="shared" si="155"/>
        <v>0</v>
      </c>
      <c r="M203" s="135">
        <f t="shared" si="155"/>
        <v>0</v>
      </c>
      <c r="N203" s="135">
        <f t="shared" si="155"/>
        <v>0</v>
      </c>
      <c r="O203" s="135">
        <f t="shared" si="155"/>
        <v>0</v>
      </c>
      <c r="P203" s="135">
        <f t="shared" si="155"/>
        <v>0</v>
      </c>
      <c r="Q203" s="135">
        <f t="shared" si="155"/>
        <v>0</v>
      </c>
      <c r="R203" s="135">
        <f t="shared" si="155"/>
        <v>0</v>
      </c>
      <c r="S203" s="135">
        <f t="shared" si="155"/>
        <v>0</v>
      </c>
      <c r="T203" s="135">
        <f t="shared" si="155"/>
        <v>0</v>
      </c>
      <c r="U203" s="135">
        <f t="shared" si="155"/>
        <v>0</v>
      </c>
    </row>
    <row r="204" spans="1:21" hidden="1">
      <c r="A204" s="139" t="s">
        <v>101</v>
      </c>
      <c r="B204" s="127" t="s">
        <v>102</v>
      </c>
      <c r="C204" s="128">
        <f>SUM(E204:U204)</f>
        <v>0</v>
      </c>
      <c r="D204" s="128">
        <f>+(D156+D162+D168+D169+D172)*1.32%</f>
        <v>0</v>
      </c>
      <c r="E204" s="128">
        <f>+(E156+E162+E168+E169+E172)*1.32%</f>
        <v>0</v>
      </c>
      <c r="F204" s="128">
        <v>0</v>
      </c>
      <c r="G204" s="128">
        <v>0</v>
      </c>
      <c r="H204" s="128">
        <v>0</v>
      </c>
      <c r="I204" s="128">
        <v>0</v>
      </c>
      <c r="J204" s="142">
        <v>0</v>
      </c>
      <c r="K204" s="128">
        <v>0</v>
      </c>
      <c r="L204" s="128">
        <v>0</v>
      </c>
      <c r="M204" s="128">
        <v>0</v>
      </c>
      <c r="N204" s="128">
        <f>+(V156+V162+V168+V169)*1.32%</f>
        <v>0</v>
      </c>
      <c r="O204" s="128">
        <v>0</v>
      </c>
      <c r="P204" s="128">
        <v>0</v>
      </c>
      <c r="Q204" s="128">
        <v>0</v>
      </c>
      <c r="R204" s="128">
        <v>0</v>
      </c>
      <c r="S204" s="128">
        <v>0</v>
      </c>
      <c r="T204" s="128">
        <v>0</v>
      </c>
      <c r="U204" s="128">
        <f>+(U156+U162+U168+U169+U172)*1.32%</f>
        <v>0</v>
      </c>
    </row>
    <row r="205" spans="1:21" hidden="1">
      <c r="A205" s="139"/>
      <c r="B205" s="127"/>
      <c r="C205" s="128"/>
      <c r="D205" s="128"/>
      <c r="E205" s="128"/>
      <c r="F205" s="128"/>
      <c r="G205" s="128"/>
      <c r="H205" s="128"/>
      <c r="I205" s="128"/>
      <c r="J205" s="142"/>
      <c r="K205" s="128"/>
      <c r="L205" s="128"/>
      <c r="M205" s="128"/>
      <c r="N205" s="128"/>
      <c r="O205" s="128"/>
      <c r="P205" s="128"/>
      <c r="Q205" s="128"/>
      <c r="R205" s="128"/>
      <c r="S205" s="128"/>
      <c r="T205" s="128"/>
      <c r="U205" s="128"/>
    </row>
    <row r="206" spans="1:21" hidden="1">
      <c r="A206" s="138" t="s">
        <v>281</v>
      </c>
      <c r="B206" s="134" t="s">
        <v>282</v>
      </c>
      <c r="C206" s="135">
        <f>+C207</f>
        <v>0</v>
      </c>
      <c r="D206" s="135">
        <f t="shared" ref="D206:U206" si="156">+D207</f>
        <v>0</v>
      </c>
      <c r="E206" s="135">
        <f t="shared" si="156"/>
        <v>0</v>
      </c>
      <c r="F206" s="135">
        <f t="shared" si="156"/>
        <v>0</v>
      </c>
      <c r="G206" s="135">
        <f t="shared" si="156"/>
        <v>0</v>
      </c>
      <c r="H206" s="135">
        <f t="shared" si="156"/>
        <v>0</v>
      </c>
      <c r="I206" s="135">
        <f t="shared" si="156"/>
        <v>0</v>
      </c>
      <c r="J206" s="144">
        <f t="shared" si="156"/>
        <v>0</v>
      </c>
      <c r="K206" s="135">
        <f t="shared" si="156"/>
        <v>0</v>
      </c>
      <c r="L206" s="135">
        <f t="shared" si="156"/>
        <v>0</v>
      </c>
      <c r="M206" s="135">
        <f t="shared" si="156"/>
        <v>0</v>
      </c>
      <c r="N206" s="135">
        <f t="shared" si="156"/>
        <v>0</v>
      </c>
      <c r="O206" s="135">
        <f t="shared" si="156"/>
        <v>0</v>
      </c>
      <c r="P206" s="135">
        <f t="shared" si="156"/>
        <v>0</v>
      </c>
      <c r="Q206" s="135">
        <f t="shared" si="156"/>
        <v>0</v>
      </c>
      <c r="R206" s="135">
        <f t="shared" si="156"/>
        <v>0</v>
      </c>
      <c r="S206" s="135">
        <f t="shared" si="156"/>
        <v>0</v>
      </c>
      <c r="T206" s="135">
        <f t="shared" si="156"/>
        <v>0</v>
      </c>
      <c r="U206" s="135">
        <f t="shared" si="156"/>
        <v>0</v>
      </c>
    </row>
    <row r="207" spans="1:21" hidden="1">
      <c r="A207" s="139" t="s">
        <v>363</v>
      </c>
      <c r="B207" s="127" t="s">
        <v>364</v>
      </c>
      <c r="C207" s="128">
        <f>SUM(E207:U207)</f>
        <v>0</v>
      </c>
      <c r="D207" s="128">
        <v>0</v>
      </c>
      <c r="E207" s="128">
        <v>0</v>
      </c>
      <c r="F207" s="128">
        <v>0</v>
      </c>
      <c r="G207" s="128">
        <v>0</v>
      </c>
      <c r="H207" s="128">
        <v>0</v>
      </c>
      <c r="I207" s="128">
        <v>0</v>
      </c>
      <c r="J207" s="142">
        <v>0</v>
      </c>
      <c r="K207" s="128">
        <v>0</v>
      </c>
      <c r="L207" s="128">
        <v>0</v>
      </c>
      <c r="M207" s="128">
        <v>0</v>
      </c>
      <c r="N207" s="128">
        <v>0</v>
      </c>
      <c r="O207" s="128">
        <v>0</v>
      </c>
      <c r="P207" s="128">
        <v>0</v>
      </c>
      <c r="Q207" s="128">
        <v>0</v>
      </c>
      <c r="R207" s="128">
        <v>0</v>
      </c>
      <c r="S207" s="128">
        <v>0</v>
      </c>
      <c r="T207" s="128">
        <v>0</v>
      </c>
      <c r="U207" s="128">
        <v>0</v>
      </c>
    </row>
    <row r="208" spans="1:21" hidden="1">
      <c r="A208" s="139"/>
      <c r="B208" s="127"/>
      <c r="C208" s="128"/>
      <c r="D208" s="128"/>
      <c r="E208" s="128"/>
      <c r="F208" s="128"/>
      <c r="G208" s="128"/>
      <c r="H208" s="128"/>
      <c r="I208" s="128"/>
      <c r="J208" s="142"/>
      <c r="K208" s="128"/>
      <c r="L208" s="128"/>
      <c r="M208" s="128"/>
      <c r="N208" s="128"/>
      <c r="O208" s="128"/>
      <c r="P208" s="128"/>
      <c r="Q208" s="128"/>
      <c r="R208" s="128"/>
      <c r="S208" s="128"/>
      <c r="T208" s="128"/>
      <c r="U208" s="128"/>
    </row>
    <row r="209" spans="1:22" hidden="1">
      <c r="A209" s="138">
        <v>1.08</v>
      </c>
      <c r="B209" s="134" t="s">
        <v>103</v>
      </c>
      <c r="C209" s="135">
        <f>SUM(C210:C215)</f>
        <v>0</v>
      </c>
      <c r="D209" s="135">
        <f>SUM(D210:D220)</f>
        <v>0</v>
      </c>
      <c r="E209" s="135">
        <f>SUM(E210:E220)</f>
        <v>0</v>
      </c>
      <c r="F209" s="135">
        <f>SUM(F210:F215)</f>
        <v>0</v>
      </c>
      <c r="G209" s="135">
        <f>SUM(G210:G220)</f>
        <v>0</v>
      </c>
      <c r="H209" s="135">
        <f>SUM(H210:H220)</f>
        <v>0</v>
      </c>
      <c r="I209" s="135">
        <f t="shared" ref="I209:U209" si="157">SUM(I210:I220)</f>
        <v>0</v>
      </c>
      <c r="J209" s="144">
        <f t="shared" si="157"/>
        <v>0</v>
      </c>
      <c r="K209" s="135">
        <f t="shared" si="157"/>
        <v>0</v>
      </c>
      <c r="L209" s="135">
        <f t="shared" ref="L209:N209" si="158">SUM(L210:L220)</f>
        <v>0</v>
      </c>
      <c r="M209" s="135">
        <f t="shared" si="158"/>
        <v>0</v>
      </c>
      <c r="N209" s="135">
        <f t="shared" si="158"/>
        <v>0</v>
      </c>
      <c r="O209" s="135">
        <f t="shared" si="157"/>
        <v>0</v>
      </c>
      <c r="P209" s="135">
        <f t="shared" si="157"/>
        <v>0</v>
      </c>
      <c r="Q209" s="135">
        <f t="shared" si="157"/>
        <v>0</v>
      </c>
      <c r="R209" s="135">
        <f t="shared" si="157"/>
        <v>0</v>
      </c>
      <c r="S209" s="135">
        <f t="shared" si="157"/>
        <v>0</v>
      </c>
      <c r="T209" s="135">
        <f t="shared" si="157"/>
        <v>0</v>
      </c>
      <c r="U209" s="135">
        <f t="shared" si="157"/>
        <v>0</v>
      </c>
    </row>
    <row r="210" spans="1:22" hidden="1">
      <c r="A210" s="139" t="s">
        <v>104</v>
      </c>
      <c r="B210" s="127" t="s">
        <v>105</v>
      </c>
      <c r="C210" s="128">
        <f t="shared" ref="C210:C215" si="159">SUM(E210:U210)</f>
        <v>0</v>
      </c>
      <c r="D210" s="128">
        <v>0</v>
      </c>
      <c r="E210" s="128">
        <v>0</v>
      </c>
      <c r="F210" s="128">
        <v>0</v>
      </c>
      <c r="G210" s="128">
        <v>0</v>
      </c>
      <c r="H210" s="128">
        <v>0</v>
      </c>
      <c r="I210" s="128">
        <v>0</v>
      </c>
      <c r="J210" s="142">
        <v>0</v>
      </c>
      <c r="K210" s="128">
        <v>0</v>
      </c>
      <c r="L210" s="128">
        <v>0</v>
      </c>
      <c r="M210" s="128">
        <v>0</v>
      </c>
      <c r="N210" s="128">
        <v>0</v>
      </c>
      <c r="O210" s="128">
        <v>0</v>
      </c>
      <c r="P210" s="128">
        <v>0</v>
      </c>
      <c r="Q210" s="128">
        <v>0</v>
      </c>
      <c r="R210" s="128">
        <v>0</v>
      </c>
      <c r="S210" s="128">
        <v>0</v>
      </c>
      <c r="T210" s="128">
        <v>0</v>
      </c>
      <c r="U210" s="128">
        <v>0</v>
      </c>
    </row>
    <row r="211" spans="1:22" hidden="1">
      <c r="A211" s="139" t="s">
        <v>110</v>
      </c>
      <c r="B211" s="127" t="s">
        <v>111</v>
      </c>
      <c r="C211" s="128">
        <f t="shared" si="159"/>
        <v>0</v>
      </c>
      <c r="D211" s="128"/>
      <c r="E211" s="128"/>
      <c r="F211" s="128"/>
      <c r="G211" s="128"/>
      <c r="H211" s="128"/>
      <c r="I211" s="128"/>
      <c r="J211" s="142"/>
      <c r="K211" s="128"/>
      <c r="L211" s="128">
        <v>0</v>
      </c>
      <c r="M211" s="128"/>
      <c r="N211" s="128"/>
      <c r="O211" s="128"/>
      <c r="P211" s="128"/>
      <c r="Q211" s="128"/>
      <c r="R211" s="128"/>
      <c r="S211" s="128"/>
      <c r="T211" s="128"/>
      <c r="U211" s="128"/>
    </row>
    <row r="212" spans="1:22" ht="22.8" hidden="1">
      <c r="A212" s="167" t="s">
        <v>108</v>
      </c>
      <c r="B212" s="137" t="s">
        <v>109</v>
      </c>
      <c r="C212" s="128">
        <f t="shared" si="159"/>
        <v>0</v>
      </c>
      <c r="D212" s="128">
        <v>0</v>
      </c>
      <c r="E212" s="128">
        <v>0</v>
      </c>
      <c r="F212" s="128">
        <v>0</v>
      </c>
      <c r="G212" s="128">
        <v>0</v>
      </c>
      <c r="H212" s="128">
        <v>0</v>
      </c>
      <c r="I212" s="128">
        <v>0</v>
      </c>
      <c r="J212" s="142">
        <v>0</v>
      </c>
      <c r="K212" s="128">
        <v>0</v>
      </c>
      <c r="L212" s="128">
        <v>0</v>
      </c>
      <c r="M212" s="128">
        <v>0</v>
      </c>
      <c r="N212" s="128">
        <v>0</v>
      </c>
      <c r="O212" s="128">
        <v>0</v>
      </c>
      <c r="P212" s="128">
        <v>0</v>
      </c>
      <c r="Q212" s="128">
        <v>0</v>
      </c>
      <c r="R212" s="128">
        <v>0</v>
      </c>
      <c r="S212" s="128">
        <v>0</v>
      </c>
      <c r="T212" s="128">
        <v>0</v>
      </c>
      <c r="U212" s="128">
        <v>0</v>
      </c>
    </row>
    <row r="213" spans="1:22" hidden="1">
      <c r="A213" s="167" t="s">
        <v>106</v>
      </c>
      <c r="B213" s="137" t="s">
        <v>107</v>
      </c>
      <c r="C213" s="128">
        <f t="shared" si="159"/>
        <v>0</v>
      </c>
      <c r="D213" s="128">
        <v>0</v>
      </c>
      <c r="E213" s="128">
        <v>0</v>
      </c>
      <c r="F213" s="128">
        <v>0</v>
      </c>
      <c r="G213" s="128">
        <v>0</v>
      </c>
      <c r="H213" s="128">
        <v>0</v>
      </c>
      <c r="I213" s="128">
        <v>0</v>
      </c>
      <c r="J213" s="142">
        <v>0</v>
      </c>
      <c r="K213" s="128">
        <v>0</v>
      </c>
      <c r="L213" s="128">
        <v>0</v>
      </c>
      <c r="M213" s="128">
        <v>0</v>
      </c>
      <c r="N213" s="128">
        <v>0</v>
      </c>
      <c r="O213" s="128">
        <v>0</v>
      </c>
      <c r="P213" s="128">
        <v>0</v>
      </c>
      <c r="Q213" s="128">
        <v>0</v>
      </c>
      <c r="R213" s="128">
        <v>0</v>
      </c>
      <c r="S213" s="128">
        <v>0</v>
      </c>
      <c r="T213" s="128">
        <v>0</v>
      </c>
      <c r="U213" s="128">
        <v>0</v>
      </c>
    </row>
    <row r="214" spans="1:22" ht="22.8" hidden="1">
      <c r="A214" s="139" t="s">
        <v>112</v>
      </c>
      <c r="B214" s="137" t="s">
        <v>113</v>
      </c>
      <c r="C214" s="128">
        <f t="shared" si="159"/>
        <v>0</v>
      </c>
      <c r="D214" s="128">
        <v>0</v>
      </c>
      <c r="E214" s="128">
        <v>0</v>
      </c>
      <c r="F214" s="128">
        <v>0</v>
      </c>
      <c r="G214" s="128">
        <v>0</v>
      </c>
      <c r="H214" s="128">
        <v>0</v>
      </c>
      <c r="I214" s="128">
        <v>0</v>
      </c>
      <c r="J214" s="142">
        <v>0</v>
      </c>
      <c r="K214" s="128">
        <v>0</v>
      </c>
      <c r="L214" s="128">
        <v>0</v>
      </c>
      <c r="M214" s="128">
        <v>0</v>
      </c>
      <c r="N214" s="128">
        <v>0</v>
      </c>
      <c r="O214" s="128">
        <v>0</v>
      </c>
      <c r="P214" s="128">
        <v>0</v>
      </c>
      <c r="Q214" s="128">
        <v>0</v>
      </c>
      <c r="R214" s="128">
        <v>0</v>
      </c>
      <c r="S214" s="128">
        <v>0</v>
      </c>
      <c r="T214" s="128">
        <v>0</v>
      </c>
      <c r="U214" s="128">
        <v>0</v>
      </c>
    </row>
    <row r="215" spans="1:22" ht="22.8" hidden="1" customHeight="1">
      <c r="A215" s="139" t="s">
        <v>114</v>
      </c>
      <c r="B215" s="137" t="s">
        <v>115</v>
      </c>
      <c r="C215" s="128">
        <f t="shared" si="159"/>
        <v>0</v>
      </c>
      <c r="D215" s="128">
        <v>0</v>
      </c>
      <c r="E215" s="128">
        <v>0</v>
      </c>
      <c r="F215" s="128">
        <v>0</v>
      </c>
      <c r="G215" s="128">
        <v>0</v>
      </c>
      <c r="H215" s="128">
        <v>0</v>
      </c>
      <c r="I215" s="128">
        <v>0</v>
      </c>
      <c r="J215" s="142">
        <v>0</v>
      </c>
      <c r="K215" s="128">
        <v>0</v>
      </c>
      <c r="L215" s="128">
        <v>0</v>
      </c>
      <c r="M215" s="128">
        <v>0</v>
      </c>
      <c r="N215" s="128">
        <v>0</v>
      </c>
      <c r="O215" s="128">
        <v>0</v>
      </c>
      <c r="P215" s="128">
        <v>0</v>
      </c>
      <c r="Q215" s="128">
        <v>0</v>
      </c>
      <c r="R215" s="128">
        <v>0</v>
      </c>
      <c r="S215" s="128">
        <v>0</v>
      </c>
      <c r="T215" s="128">
        <v>0</v>
      </c>
      <c r="U215" s="128">
        <v>0</v>
      </c>
    </row>
    <row r="216" spans="1:22" ht="22.8" hidden="1" customHeight="1">
      <c r="A216" s="139"/>
      <c r="B216" s="137"/>
      <c r="C216" s="128"/>
      <c r="D216" s="128"/>
      <c r="E216" s="128"/>
      <c r="F216" s="128"/>
      <c r="G216" s="128"/>
      <c r="H216" s="128"/>
      <c r="I216" s="128"/>
      <c r="J216" s="142"/>
      <c r="K216" s="128"/>
      <c r="L216" s="128"/>
      <c r="M216" s="128"/>
      <c r="N216" s="128"/>
      <c r="O216" s="128"/>
      <c r="P216" s="128"/>
      <c r="Q216" s="128"/>
      <c r="R216" s="128"/>
      <c r="S216" s="128"/>
      <c r="T216" s="128"/>
      <c r="U216" s="128"/>
    </row>
    <row r="217" spans="1:22" hidden="1">
      <c r="A217" s="139"/>
      <c r="B217" s="137"/>
      <c r="C217" s="128"/>
      <c r="D217" s="128"/>
      <c r="E217" s="128"/>
      <c r="F217" s="128"/>
      <c r="G217" s="128"/>
      <c r="H217" s="128"/>
      <c r="I217" s="128"/>
      <c r="J217" s="142"/>
      <c r="K217" s="128"/>
      <c r="L217" s="128"/>
      <c r="M217" s="128"/>
      <c r="N217" s="128"/>
      <c r="O217" s="128"/>
      <c r="P217" s="128"/>
      <c r="Q217" s="128"/>
      <c r="R217" s="128"/>
      <c r="S217" s="128"/>
      <c r="T217" s="128"/>
      <c r="U217" s="128"/>
    </row>
    <row r="218" spans="1:22" hidden="1">
      <c r="A218" s="138">
        <v>1.0900000000000001</v>
      </c>
      <c r="B218" s="134" t="s">
        <v>512</v>
      </c>
      <c r="C218" s="135">
        <f>SUM(E218:U218)</f>
        <v>0</v>
      </c>
      <c r="D218" s="135"/>
      <c r="E218" s="135"/>
      <c r="F218" s="135">
        <f>+F219</f>
        <v>0</v>
      </c>
      <c r="G218" s="135"/>
      <c r="H218" s="135"/>
      <c r="I218" s="135"/>
      <c r="J218" s="144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</row>
    <row r="219" spans="1:22" hidden="1">
      <c r="A219" s="139" t="s">
        <v>513</v>
      </c>
      <c r="B219" s="137" t="s">
        <v>514</v>
      </c>
      <c r="C219" s="128">
        <f>SUM(E219:U219)</f>
        <v>0</v>
      </c>
      <c r="D219" s="128"/>
      <c r="E219" s="128"/>
      <c r="F219" s="128">
        <v>0</v>
      </c>
      <c r="G219" s="128"/>
      <c r="H219" s="128"/>
      <c r="I219" s="128"/>
      <c r="J219" s="142"/>
      <c r="K219" s="128"/>
      <c r="L219" s="128"/>
      <c r="M219" s="128"/>
      <c r="N219" s="128"/>
      <c r="O219" s="128"/>
      <c r="P219" s="128"/>
      <c r="Q219" s="128"/>
      <c r="R219" s="128"/>
      <c r="S219" s="128"/>
      <c r="T219" s="128"/>
      <c r="U219" s="128"/>
    </row>
    <row r="220" spans="1:22" hidden="1">
      <c r="A220" s="139"/>
      <c r="B220" s="127"/>
      <c r="C220" s="128"/>
      <c r="D220" s="128"/>
      <c r="E220" s="128"/>
      <c r="F220" s="128"/>
      <c r="G220" s="128"/>
      <c r="H220" s="128"/>
      <c r="I220" s="128"/>
      <c r="J220" s="142"/>
      <c r="K220" s="128"/>
      <c r="L220" s="128"/>
      <c r="M220" s="128"/>
      <c r="N220" s="128"/>
      <c r="O220" s="128"/>
      <c r="P220" s="128"/>
      <c r="Q220" s="128"/>
      <c r="R220" s="128"/>
      <c r="S220" s="128"/>
      <c r="T220" s="128"/>
      <c r="U220" s="128"/>
    </row>
    <row r="221" spans="1:22" ht="12" hidden="1" customHeight="1">
      <c r="A221" s="139"/>
      <c r="B221" s="127"/>
      <c r="C221" s="128"/>
      <c r="D221" s="128"/>
      <c r="E221" s="128"/>
      <c r="F221" s="128"/>
      <c r="G221" s="128"/>
      <c r="H221" s="128"/>
      <c r="I221" s="128"/>
      <c r="J221" s="142"/>
      <c r="K221" s="128"/>
      <c r="L221" s="128"/>
      <c r="M221" s="128"/>
      <c r="N221" s="128"/>
      <c r="O221" s="128"/>
      <c r="P221" s="128"/>
      <c r="Q221" s="128"/>
      <c r="R221" s="128"/>
      <c r="S221" s="128"/>
      <c r="T221" s="128"/>
      <c r="U221" s="128"/>
      <c r="V221" s="120"/>
    </row>
    <row r="222" spans="1:22" ht="12" hidden="1" customHeight="1">
      <c r="A222" s="164">
        <v>2</v>
      </c>
      <c r="B222" s="130" t="s">
        <v>122</v>
      </c>
      <c r="C222" s="131">
        <f>+C224+C227+C237+C233</f>
        <v>0</v>
      </c>
      <c r="D222" s="131">
        <f t="shared" ref="D222" si="160">+D224+D227+D237+D233</f>
        <v>0</v>
      </c>
      <c r="E222" s="131">
        <f t="shared" ref="E222:U222" si="161">+E224+E227+E237+E233</f>
        <v>0</v>
      </c>
      <c r="F222" s="131">
        <f t="shared" si="161"/>
        <v>0</v>
      </c>
      <c r="G222" s="131">
        <f t="shared" si="161"/>
        <v>0</v>
      </c>
      <c r="H222" s="131">
        <f t="shared" si="161"/>
        <v>0</v>
      </c>
      <c r="I222" s="131">
        <f t="shared" si="161"/>
        <v>0</v>
      </c>
      <c r="J222" s="131">
        <f t="shared" si="161"/>
        <v>0</v>
      </c>
      <c r="K222" s="131">
        <f t="shared" si="161"/>
        <v>0</v>
      </c>
      <c r="L222" s="131">
        <f t="shared" ref="L222" si="162">+L224+L227+L237+L233</f>
        <v>0</v>
      </c>
      <c r="M222" s="131">
        <f t="shared" si="161"/>
        <v>0</v>
      </c>
      <c r="N222" s="131">
        <f t="shared" si="161"/>
        <v>0</v>
      </c>
      <c r="O222" s="131">
        <f t="shared" si="161"/>
        <v>0</v>
      </c>
      <c r="P222" s="131">
        <f t="shared" si="161"/>
        <v>0</v>
      </c>
      <c r="Q222" s="131">
        <f t="shared" ref="Q222:R222" si="163">+Q224+Q227+Q237+Q233</f>
        <v>0</v>
      </c>
      <c r="R222" s="131">
        <f t="shared" si="163"/>
        <v>0</v>
      </c>
      <c r="S222" s="131">
        <f t="shared" si="161"/>
        <v>0</v>
      </c>
      <c r="T222" s="131">
        <f t="shared" si="161"/>
        <v>0</v>
      </c>
      <c r="U222" s="131">
        <f t="shared" si="161"/>
        <v>0</v>
      </c>
    </row>
    <row r="223" spans="1:22" ht="12" hidden="1" customHeight="1">
      <c r="A223" s="139"/>
      <c r="B223" s="127"/>
      <c r="C223" s="128"/>
      <c r="D223" s="128"/>
      <c r="E223" s="128"/>
      <c r="F223" s="128"/>
      <c r="G223" s="128"/>
      <c r="H223" s="128"/>
      <c r="I223" s="128"/>
      <c r="J223" s="142"/>
      <c r="K223" s="128"/>
      <c r="L223" s="128"/>
      <c r="M223" s="128"/>
      <c r="N223" s="128"/>
      <c r="O223" s="128"/>
      <c r="P223" s="128"/>
      <c r="Q223" s="128"/>
      <c r="R223" s="128"/>
      <c r="S223" s="128"/>
      <c r="T223" s="128"/>
      <c r="U223" s="128"/>
    </row>
    <row r="224" spans="1:22" ht="12" hidden="1" customHeight="1">
      <c r="A224" s="138">
        <v>2.0099999999999998</v>
      </c>
      <c r="B224" s="134" t="s">
        <v>398</v>
      </c>
      <c r="C224" s="135">
        <f t="shared" ref="C224:H224" si="164">+C225</f>
        <v>0</v>
      </c>
      <c r="D224" s="135">
        <f t="shared" si="164"/>
        <v>0</v>
      </c>
      <c r="E224" s="135">
        <f t="shared" si="164"/>
        <v>0</v>
      </c>
      <c r="F224" s="135">
        <f t="shared" si="164"/>
        <v>0</v>
      </c>
      <c r="G224" s="135">
        <f t="shared" si="164"/>
        <v>0</v>
      </c>
      <c r="H224" s="135">
        <f t="shared" si="164"/>
        <v>0</v>
      </c>
      <c r="I224" s="135">
        <f t="shared" ref="I224:U224" si="165">+I225</f>
        <v>0</v>
      </c>
      <c r="J224" s="144">
        <f t="shared" si="165"/>
        <v>0</v>
      </c>
      <c r="K224" s="135">
        <f t="shared" si="165"/>
        <v>0</v>
      </c>
      <c r="L224" s="135">
        <f t="shared" si="165"/>
        <v>0</v>
      </c>
      <c r="M224" s="135">
        <f t="shared" si="165"/>
        <v>0</v>
      </c>
      <c r="N224" s="135">
        <f t="shared" si="165"/>
        <v>0</v>
      </c>
      <c r="O224" s="135">
        <f t="shared" si="165"/>
        <v>0</v>
      </c>
      <c r="P224" s="135">
        <f t="shared" si="165"/>
        <v>0</v>
      </c>
      <c r="Q224" s="135">
        <f t="shared" si="165"/>
        <v>0</v>
      </c>
      <c r="R224" s="135">
        <f t="shared" si="165"/>
        <v>0</v>
      </c>
      <c r="S224" s="135">
        <f t="shared" si="165"/>
        <v>0</v>
      </c>
      <c r="T224" s="168">
        <f t="shared" si="165"/>
        <v>0</v>
      </c>
      <c r="U224" s="135">
        <f t="shared" si="165"/>
        <v>0</v>
      </c>
    </row>
    <row r="225" spans="1:21" ht="12" hidden="1" customHeight="1">
      <c r="A225" s="139" t="s">
        <v>125</v>
      </c>
      <c r="B225" s="127" t="s">
        <v>217</v>
      </c>
      <c r="C225" s="128">
        <f>SUM(E225:U225)</f>
        <v>0</v>
      </c>
      <c r="D225" s="128">
        <v>0</v>
      </c>
      <c r="E225" s="128">
        <v>0</v>
      </c>
      <c r="F225" s="128">
        <v>0</v>
      </c>
      <c r="G225" s="128">
        <v>0</v>
      </c>
      <c r="H225" s="128">
        <v>0</v>
      </c>
      <c r="I225" s="128">
        <v>0</v>
      </c>
      <c r="J225" s="142">
        <v>0</v>
      </c>
      <c r="K225" s="128">
        <v>0</v>
      </c>
      <c r="L225" s="128">
        <v>0</v>
      </c>
      <c r="M225" s="128">
        <v>0</v>
      </c>
      <c r="N225" s="128">
        <v>0</v>
      </c>
      <c r="O225" s="128">
        <v>0</v>
      </c>
      <c r="P225" s="128">
        <v>0</v>
      </c>
      <c r="Q225" s="128">
        <v>0</v>
      </c>
      <c r="R225" s="128">
        <v>0</v>
      </c>
      <c r="S225" s="128">
        <v>0</v>
      </c>
      <c r="T225" s="169">
        <v>0</v>
      </c>
      <c r="U225" s="128">
        <v>0</v>
      </c>
    </row>
    <row r="226" spans="1:21" ht="12" hidden="1" customHeight="1">
      <c r="A226" s="139"/>
      <c r="B226" s="127"/>
      <c r="C226" s="128"/>
      <c r="D226" s="128"/>
      <c r="E226" s="128"/>
      <c r="F226" s="128"/>
      <c r="G226" s="128"/>
      <c r="H226" s="128"/>
      <c r="I226" s="128">
        <f>SUM(I229:I232)</f>
        <v>0</v>
      </c>
      <c r="J226" s="142"/>
      <c r="K226" s="128"/>
      <c r="L226" s="128"/>
      <c r="M226" s="128"/>
      <c r="N226" s="128"/>
      <c r="O226" s="128"/>
      <c r="P226" s="128"/>
      <c r="Q226" s="128"/>
      <c r="R226" s="128"/>
      <c r="S226" s="128"/>
      <c r="T226" s="169"/>
      <c r="U226" s="128"/>
    </row>
    <row r="227" spans="1:21" ht="22.8" hidden="1">
      <c r="A227" s="138" t="s">
        <v>131</v>
      </c>
      <c r="B227" s="136" t="s">
        <v>132</v>
      </c>
      <c r="C227" s="135">
        <f>SUM(C228:C232)</f>
        <v>0</v>
      </c>
      <c r="D227" s="135">
        <f t="shared" ref="D227" si="166">SUM(D229:D232)</f>
        <v>0</v>
      </c>
      <c r="E227" s="135">
        <f t="shared" ref="E227:U227" si="167">SUM(E229:E232)</f>
        <v>0</v>
      </c>
      <c r="F227" s="135">
        <f t="shared" si="167"/>
        <v>0</v>
      </c>
      <c r="G227" s="135">
        <f t="shared" si="167"/>
        <v>0</v>
      </c>
      <c r="H227" s="135">
        <f t="shared" si="167"/>
        <v>0</v>
      </c>
      <c r="I227" s="135">
        <f t="shared" si="167"/>
        <v>0</v>
      </c>
      <c r="J227" s="135">
        <f t="shared" si="167"/>
        <v>0</v>
      </c>
      <c r="K227" s="135">
        <f t="shared" si="167"/>
        <v>0</v>
      </c>
      <c r="L227" s="135">
        <f t="shared" ref="L227" si="168">SUM(L229:L232)</f>
        <v>0</v>
      </c>
      <c r="M227" s="135">
        <f t="shared" si="167"/>
        <v>0</v>
      </c>
      <c r="N227" s="135">
        <f t="shared" si="167"/>
        <v>0</v>
      </c>
      <c r="O227" s="135">
        <f t="shared" si="167"/>
        <v>0</v>
      </c>
      <c r="P227" s="135">
        <f t="shared" si="167"/>
        <v>0</v>
      </c>
      <c r="Q227" s="135">
        <f t="shared" ref="Q227:R227" si="169">SUM(Q229:Q232)</f>
        <v>0</v>
      </c>
      <c r="R227" s="135">
        <f t="shared" si="169"/>
        <v>0</v>
      </c>
      <c r="S227" s="135">
        <f t="shared" si="167"/>
        <v>0</v>
      </c>
      <c r="T227" s="135">
        <f t="shared" si="167"/>
        <v>0</v>
      </c>
      <c r="U227" s="135">
        <f t="shared" si="167"/>
        <v>0</v>
      </c>
    </row>
    <row r="228" spans="1:21" hidden="1">
      <c r="A228" s="139" t="s">
        <v>135</v>
      </c>
      <c r="B228" s="127" t="s">
        <v>432</v>
      </c>
      <c r="C228" s="128">
        <f>SUM(E228:U228)</f>
        <v>0</v>
      </c>
      <c r="D228" s="128"/>
      <c r="E228" s="135"/>
      <c r="F228" s="128">
        <v>0</v>
      </c>
      <c r="G228" s="128"/>
      <c r="H228" s="135"/>
      <c r="I228" s="135"/>
      <c r="J228" s="144"/>
      <c r="K228" s="135"/>
      <c r="L228" s="135"/>
      <c r="M228" s="135"/>
      <c r="N228" s="135"/>
      <c r="O228" s="135"/>
      <c r="P228" s="135"/>
      <c r="Q228" s="135"/>
      <c r="R228" s="135"/>
      <c r="S228" s="135"/>
      <c r="T228" s="170"/>
      <c r="U228" s="135"/>
    </row>
    <row r="229" spans="1:21" ht="12" hidden="1" customHeight="1">
      <c r="A229" s="139" t="s">
        <v>254</v>
      </c>
      <c r="B229" s="127" t="s">
        <v>255</v>
      </c>
      <c r="C229" s="128">
        <f>SUM(E229:U229)</f>
        <v>0</v>
      </c>
      <c r="D229" s="128">
        <v>0</v>
      </c>
      <c r="E229" s="128">
        <v>0</v>
      </c>
      <c r="F229" s="128">
        <v>0</v>
      </c>
      <c r="G229" s="128">
        <v>0</v>
      </c>
      <c r="H229" s="128">
        <v>0</v>
      </c>
      <c r="I229" s="128">
        <v>0</v>
      </c>
      <c r="J229" s="142">
        <v>0</v>
      </c>
      <c r="K229" s="128">
        <v>0</v>
      </c>
      <c r="L229" s="128">
        <v>0</v>
      </c>
      <c r="M229" s="128">
        <v>0</v>
      </c>
      <c r="N229" s="128">
        <v>0</v>
      </c>
      <c r="O229" s="128">
        <v>0</v>
      </c>
      <c r="P229" s="128">
        <v>0</v>
      </c>
      <c r="Q229" s="128">
        <v>0</v>
      </c>
      <c r="R229" s="128">
        <v>0</v>
      </c>
      <c r="S229" s="128">
        <v>0</v>
      </c>
      <c r="T229" s="169">
        <v>0</v>
      </c>
      <c r="U229" s="128">
        <v>0</v>
      </c>
    </row>
    <row r="230" spans="1:21" ht="12" hidden="1" customHeight="1">
      <c r="A230" s="139" t="s">
        <v>240</v>
      </c>
      <c r="B230" s="127" t="s">
        <v>241</v>
      </c>
      <c r="C230" s="128">
        <f>SUM(E230:U230)</f>
        <v>0</v>
      </c>
      <c r="D230" s="128">
        <v>0</v>
      </c>
      <c r="E230" s="128">
        <v>0</v>
      </c>
      <c r="F230" s="128">
        <v>0</v>
      </c>
      <c r="G230" s="128">
        <v>0</v>
      </c>
      <c r="H230" s="128">
        <v>0</v>
      </c>
      <c r="I230" s="128">
        <v>0</v>
      </c>
      <c r="J230" s="142">
        <v>0</v>
      </c>
      <c r="K230" s="128">
        <v>0</v>
      </c>
      <c r="L230" s="128">
        <v>0</v>
      </c>
      <c r="M230" s="128">
        <v>0</v>
      </c>
      <c r="N230" s="128">
        <v>0</v>
      </c>
      <c r="O230" s="128">
        <v>0</v>
      </c>
      <c r="P230" s="128">
        <v>0</v>
      </c>
      <c r="Q230" s="128">
        <v>0</v>
      </c>
      <c r="R230" s="128">
        <v>0</v>
      </c>
      <c r="S230" s="128">
        <v>0</v>
      </c>
      <c r="T230" s="169">
        <v>0</v>
      </c>
      <c r="U230" s="128">
        <v>0</v>
      </c>
    </row>
    <row r="231" spans="1:21" ht="25.2" hidden="1" customHeight="1">
      <c r="A231" s="167" t="s">
        <v>256</v>
      </c>
      <c r="B231" s="137" t="s">
        <v>270</v>
      </c>
      <c r="C231" s="128">
        <f>SUM(E231:U231)</f>
        <v>0</v>
      </c>
      <c r="D231" s="128"/>
      <c r="E231" s="128"/>
      <c r="F231" s="128">
        <v>0</v>
      </c>
      <c r="G231" s="128"/>
      <c r="H231" s="128"/>
      <c r="I231" s="128"/>
      <c r="J231" s="142"/>
      <c r="K231" s="128"/>
      <c r="L231" s="128"/>
      <c r="M231" s="128"/>
      <c r="N231" s="128"/>
      <c r="O231" s="128"/>
      <c r="P231" s="128"/>
      <c r="Q231" s="128"/>
      <c r="R231" s="128"/>
      <c r="S231" s="128"/>
      <c r="T231" s="169"/>
      <c r="U231" s="128"/>
    </row>
    <row r="232" spans="1:21" ht="12" hidden="1" customHeight="1">
      <c r="A232" s="139"/>
      <c r="B232" s="127"/>
      <c r="C232" s="128"/>
      <c r="D232" s="128"/>
      <c r="E232" s="128"/>
      <c r="F232" s="128"/>
      <c r="G232" s="128"/>
      <c r="H232" s="128"/>
      <c r="I232" s="128"/>
      <c r="J232" s="142"/>
      <c r="K232" s="128"/>
      <c r="L232" s="128"/>
      <c r="M232" s="128"/>
      <c r="N232" s="128"/>
      <c r="O232" s="128"/>
      <c r="P232" s="128"/>
      <c r="Q232" s="128"/>
      <c r="R232" s="128"/>
      <c r="S232" s="128"/>
      <c r="T232" s="169"/>
      <c r="U232" s="128"/>
    </row>
    <row r="233" spans="1:21" ht="12" hidden="1" customHeight="1">
      <c r="A233" s="138" t="s">
        <v>139</v>
      </c>
      <c r="B233" s="136" t="s">
        <v>140</v>
      </c>
      <c r="C233" s="135">
        <f>+C234+C235</f>
        <v>0</v>
      </c>
      <c r="D233" s="135">
        <f t="shared" ref="D233" si="170">+D234+D235</f>
        <v>0</v>
      </c>
      <c r="E233" s="135">
        <f t="shared" ref="E233:U233" si="171">+E234+E235</f>
        <v>0</v>
      </c>
      <c r="F233" s="135">
        <f t="shared" si="171"/>
        <v>0</v>
      </c>
      <c r="G233" s="135">
        <f t="shared" si="171"/>
        <v>0</v>
      </c>
      <c r="H233" s="135">
        <f t="shared" si="171"/>
        <v>0</v>
      </c>
      <c r="I233" s="135">
        <f t="shared" si="171"/>
        <v>0</v>
      </c>
      <c r="J233" s="135">
        <f t="shared" si="171"/>
        <v>0</v>
      </c>
      <c r="K233" s="135">
        <f t="shared" si="171"/>
        <v>0</v>
      </c>
      <c r="L233" s="135">
        <f t="shared" si="171"/>
        <v>0</v>
      </c>
      <c r="M233" s="135">
        <f t="shared" si="171"/>
        <v>0</v>
      </c>
      <c r="N233" s="135">
        <f t="shared" si="171"/>
        <v>0</v>
      </c>
      <c r="O233" s="135">
        <f t="shared" si="171"/>
        <v>0</v>
      </c>
      <c r="P233" s="135">
        <f t="shared" si="171"/>
        <v>0</v>
      </c>
      <c r="Q233" s="135">
        <f t="shared" ref="Q233:R233" si="172">+Q234+Q235</f>
        <v>0</v>
      </c>
      <c r="R233" s="135">
        <f t="shared" si="172"/>
        <v>0</v>
      </c>
      <c r="S233" s="135">
        <f t="shared" si="171"/>
        <v>0</v>
      </c>
      <c r="T233" s="135">
        <f t="shared" si="171"/>
        <v>0</v>
      </c>
      <c r="U233" s="135">
        <f t="shared" si="171"/>
        <v>0</v>
      </c>
    </row>
    <row r="234" spans="1:21" ht="12" hidden="1" customHeight="1">
      <c r="A234" s="139" t="s">
        <v>141</v>
      </c>
      <c r="B234" s="127" t="s">
        <v>142</v>
      </c>
      <c r="C234" s="128">
        <f>SUM(E234:U234)</f>
        <v>0</v>
      </c>
      <c r="D234" s="128">
        <v>0</v>
      </c>
      <c r="E234" s="128">
        <v>0</v>
      </c>
      <c r="F234" s="128">
        <v>0</v>
      </c>
      <c r="G234" s="128">
        <v>0</v>
      </c>
      <c r="H234" s="128">
        <v>0</v>
      </c>
      <c r="I234" s="128">
        <v>0</v>
      </c>
      <c r="J234" s="142">
        <v>0</v>
      </c>
      <c r="K234" s="128">
        <v>0</v>
      </c>
      <c r="L234" s="128">
        <v>0</v>
      </c>
      <c r="M234" s="128">
        <v>0</v>
      </c>
      <c r="N234" s="128">
        <v>0</v>
      </c>
      <c r="O234" s="128">
        <v>0</v>
      </c>
      <c r="P234" s="128">
        <v>0</v>
      </c>
      <c r="Q234" s="128">
        <v>0</v>
      </c>
      <c r="R234" s="128">
        <v>0</v>
      </c>
      <c r="S234" s="128">
        <v>0</v>
      </c>
      <c r="T234" s="171">
        <v>0</v>
      </c>
      <c r="U234" s="128">
        <v>0</v>
      </c>
    </row>
    <row r="235" spans="1:21" ht="12" hidden="1" customHeight="1">
      <c r="A235" s="139" t="s">
        <v>143</v>
      </c>
      <c r="B235" s="127" t="s">
        <v>144</v>
      </c>
      <c r="C235" s="128">
        <f>SUM(E235:U235)</f>
        <v>0</v>
      </c>
      <c r="D235" s="128"/>
      <c r="E235" s="128"/>
      <c r="F235" s="128"/>
      <c r="G235" s="128"/>
      <c r="H235" s="128"/>
      <c r="I235" s="128">
        <v>0</v>
      </c>
      <c r="J235" s="142">
        <v>0</v>
      </c>
      <c r="K235" s="128">
        <v>0</v>
      </c>
      <c r="L235" s="128">
        <v>0</v>
      </c>
      <c r="M235" s="128">
        <v>0</v>
      </c>
      <c r="N235" s="128"/>
      <c r="O235" s="128">
        <v>0</v>
      </c>
      <c r="P235" s="128"/>
      <c r="Q235" s="128"/>
      <c r="R235" s="128"/>
      <c r="S235" s="128"/>
      <c r="T235" s="171"/>
      <c r="U235" s="128">
        <v>0</v>
      </c>
    </row>
    <row r="236" spans="1:21" ht="12" hidden="1" customHeight="1">
      <c r="A236" s="139"/>
      <c r="B236" s="127"/>
      <c r="C236" s="128"/>
      <c r="D236" s="128"/>
      <c r="E236" s="128"/>
      <c r="F236" s="128"/>
      <c r="G236" s="128"/>
      <c r="H236" s="128"/>
      <c r="I236" s="128"/>
      <c r="J236" s="142"/>
      <c r="K236" s="128"/>
      <c r="L236" s="128"/>
      <c r="M236" s="128"/>
      <c r="N236" s="128"/>
      <c r="O236" s="128"/>
      <c r="P236" s="128"/>
      <c r="Q236" s="128"/>
      <c r="R236" s="128"/>
      <c r="S236" s="128"/>
      <c r="T236" s="128"/>
      <c r="U236" s="128"/>
    </row>
    <row r="237" spans="1:21" hidden="1">
      <c r="A237" s="138" t="s">
        <v>145</v>
      </c>
      <c r="B237" s="134" t="s">
        <v>146</v>
      </c>
      <c r="C237" s="135">
        <f t="shared" ref="C237:P237" si="173">SUM(C238:C243)</f>
        <v>0</v>
      </c>
      <c r="D237" s="135">
        <f t="shared" ref="D237" si="174">SUM(D238:D243)</f>
        <v>0</v>
      </c>
      <c r="E237" s="135">
        <f t="shared" si="173"/>
        <v>0</v>
      </c>
      <c r="F237" s="135">
        <f t="shared" si="173"/>
        <v>0</v>
      </c>
      <c r="G237" s="135">
        <f t="shared" si="173"/>
        <v>0</v>
      </c>
      <c r="H237" s="135">
        <f t="shared" si="173"/>
        <v>0</v>
      </c>
      <c r="I237" s="135">
        <f t="shared" si="173"/>
        <v>0</v>
      </c>
      <c r="J237" s="135">
        <f t="shared" si="173"/>
        <v>0</v>
      </c>
      <c r="K237" s="135">
        <f t="shared" si="173"/>
        <v>0</v>
      </c>
      <c r="L237" s="135">
        <f t="shared" ref="L237" si="175">SUM(L238:L243)</f>
        <v>0</v>
      </c>
      <c r="M237" s="135">
        <f t="shared" si="173"/>
        <v>0</v>
      </c>
      <c r="N237" s="135">
        <f t="shared" si="173"/>
        <v>0</v>
      </c>
      <c r="O237" s="135">
        <f t="shared" si="173"/>
        <v>0</v>
      </c>
      <c r="P237" s="135">
        <f t="shared" si="173"/>
        <v>0</v>
      </c>
      <c r="Q237" s="135">
        <f t="shared" ref="Q237:U237" si="176">SUM(Q238:Q243)</f>
        <v>0</v>
      </c>
      <c r="R237" s="135">
        <f t="shared" si="176"/>
        <v>0</v>
      </c>
      <c r="S237" s="135">
        <f t="shared" si="176"/>
        <v>0</v>
      </c>
      <c r="T237" s="135">
        <f t="shared" si="176"/>
        <v>0</v>
      </c>
      <c r="U237" s="135">
        <f t="shared" si="176"/>
        <v>0</v>
      </c>
    </row>
    <row r="238" spans="1:21" hidden="1">
      <c r="A238" s="139" t="s">
        <v>147</v>
      </c>
      <c r="B238" s="127" t="s">
        <v>148</v>
      </c>
      <c r="C238" s="128">
        <f t="shared" ref="C238:C243" si="177">SUM(E238:U238)</f>
        <v>0</v>
      </c>
      <c r="D238" s="128">
        <v>0</v>
      </c>
      <c r="E238" s="128">
        <v>0</v>
      </c>
      <c r="F238" s="128">
        <v>0</v>
      </c>
      <c r="G238" s="128">
        <v>0</v>
      </c>
      <c r="H238" s="128">
        <v>0</v>
      </c>
      <c r="I238" s="128">
        <v>0</v>
      </c>
      <c r="J238" s="142">
        <v>0</v>
      </c>
      <c r="K238" s="128">
        <v>0</v>
      </c>
      <c r="L238" s="128">
        <v>0</v>
      </c>
      <c r="M238" s="128">
        <v>0</v>
      </c>
      <c r="N238" s="128">
        <v>0</v>
      </c>
      <c r="O238" s="128">
        <v>0</v>
      </c>
      <c r="P238" s="128">
        <v>0</v>
      </c>
      <c r="Q238" s="128">
        <v>0</v>
      </c>
      <c r="R238" s="128">
        <v>0</v>
      </c>
      <c r="S238" s="128">
        <v>0</v>
      </c>
      <c r="T238" s="128">
        <v>0</v>
      </c>
      <c r="U238" s="128">
        <v>0</v>
      </c>
    </row>
    <row r="239" spans="1:21" hidden="1">
      <c r="A239" s="139" t="s">
        <v>369</v>
      </c>
      <c r="B239" s="127" t="s">
        <v>370</v>
      </c>
      <c r="C239" s="128">
        <f t="shared" si="177"/>
        <v>0</v>
      </c>
      <c r="D239" s="128"/>
      <c r="E239" s="128"/>
      <c r="F239" s="128">
        <v>0</v>
      </c>
      <c r="G239" s="128"/>
      <c r="H239" s="128"/>
      <c r="I239" s="128">
        <v>0</v>
      </c>
      <c r="J239" s="142">
        <v>0</v>
      </c>
      <c r="K239" s="128"/>
      <c r="L239" s="128"/>
      <c r="M239" s="128"/>
      <c r="N239" s="128"/>
      <c r="O239" s="128"/>
      <c r="P239" s="128"/>
      <c r="Q239" s="128"/>
      <c r="R239" s="128"/>
      <c r="S239" s="128"/>
      <c r="T239" s="128"/>
      <c r="U239" s="128"/>
    </row>
    <row r="240" spans="1:21" hidden="1">
      <c r="A240" s="139" t="s">
        <v>149</v>
      </c>
      <c r="B240" s="137" t="s">
        <v>150</v>
      </c>
      <c r="C240" s="128">
        <f t="shared" si="177"/>
        <v>0</v>
      </c>
      <c r="D240" s="128">
        <v>0</v>
      </c>
      <c r="E240" s="128">
        <v>0</v>
      </c>
      <c r="F240" s="128">
        <v>0</v>
      </c>
      <c r="G240" s="128">
        <v>0</v>
      </c>
      <c r="H240" s="128">
        <v>0</v>
      </c>
      <c r="I240" s="128">
        <v>0</v>
      </c>
      <c r="J240" s="142">
        <v>0</v>
      </c>
      <c r="K240" s="128">
        <v>0</v>
      </c>
      <c r="L240" s="128">
        <v>0</v>
      </c>
      <c r="M240" s="128">
        <v>0</v>
      </c>
      <c r="N240" s="128">
        <v>0</v>
      </c>
      <c r="O240" s="128">
        <v>0</v>
      </c>
      <c r="P240" s="128">
        <v>0</v>
      </c>
      <c r="Q240" s="128">
        <v>0</v>
      </c>
      <c r="R240" s="128">
        <v>0</v>
      </c>
      <c r="S240" s="128">
        <v>0</v>
      </c>
      <c r="T240" s="128">
        <v>0</v>
      </c>
      <c r="U240" s="128">
        <v>0</v>
      </c>
    </row>
    <row r="241" spans="1:21" hidden="1">
      <c r="A241" s="139" t="s">
        <v>151</v>
      </c>
      <c r="B241" s="137" t="s">
        <v>152</v>
      </c>
      <c r="C241" s="128">
        <f t="shared" si="177"/>
        <v>0</v>
      </c>
      <c r="D241" s="128"/>
      <c r="E241" s="128"/>
      <c r="F241" s="128">
        <v>0</v>
      </c>
      <c r="G241" s="128"/>
      <c r="H241" s="128"/>
      <c r="I241" s="128">
        <v>0</v>
      </c>
      <c r="J241" s="142">
        <v>0</v>
      </c>
      <c r="K241" s="128">
        <v>0</v>
      </c>
      <c r="L241" s="128">
        <v>0</v>
      </c>
      <c r="M241" s="128"/>
      <c r="N241" s="128"/>
      <c r="O241" s="128">
        <v>0</v>
      </c>
      <c r="P241" s="128"/>
      <c r="Q241" s="128"/>
      <c r="R241" s="128">
        <v>0</v>
      </c>
      <c r="S241" s="128"/>
      <c r="T241" s="128">
        <v>0</v>
      </c>
      <c r="U241" s="128">
        <v>0</v>
      </c>
    </row>
    <row r="242" spans="1:21" hidden="1">
      <c r="A242" s="139" t="s">
        <v>153</v>
      </c>
      <c r="B242" s="137" t="s">
        <v>154</v>
      </c>
      <c r="C242" s="128">
        <f t="shared" si="177"/>
        <v>0</v>
      </c>
      <c r="D242" s="128">
        <v>0</v>
      </c>
      <c r="E242" s="128">
        <v>0</v>
      </c>
      <c r="F242" s="128">
        <v>0</v>
      </c>
      <c r="G242" s="128">
        <v>0</v>
      </c>
      <c r="H242" s="128">
        <v>0</v>
      </c>
      <c r="I242" s="128">
        <v>0</v>
      </c>
      <c r="J242" s="142">
        <v>0</v>
      </c>
      <c r="K242" s="128">
        <v>0</v>
      </c>
      <c r="L242" s="128">
        <v>0</v>
      </c>
      <c r="M242" s="128">
        <v>0</v>
      </c>
      <c r="N242" s="128">
        <v>0</v>
      </c>
      <c r="O242" s="128">
        <v>0</v>
      </c>
      <c r="P242" s="128">
        <v>0</v>
      </c>
      <c r="Q242" s="128">
        <v>0</v>
      </c>
      <c r="R242" s="128">
        <v>0</v>
      </c>
      <c r="S242" s="128">
        <v>0</v>
      </c>
      <c r="T242" s="128">
        <v>0</v>
      </c>
      <c r="U242" s="128">
        <v>0</v>
      </c>
    </row>
    <row r="243" spans="1:21" hidden="1">
      <c r="A243" s="139" t="s">
        <v>291</v>
      </c>
      <c r="B243" s="137" t="s">
        <v>315</v>
      </c>
      <c r="C243" s="128">
        <f t="shared" si="177"/>
        <v>0</v>
      </c>
      <c r="D243" s="128">
        <v>0</v>
      </c>
      <c r="E243" s="128">
        <v>0</v>
      </c>
      <c r="F243" s="128">
        <v>0</v>
      </c>
      <c r="G243" s="128">
        <v>0</v>
      </c>
      <c r="H243" s="128">
        <v>0</v>
      </c>
      <c r="I243" s="128">
        <v>0</v>
      </c>
      <c r="J243" s="142">
        <v>0</v>
      </c>
      <c r="K243" s="128">
        <v>0</v>
      </c>
      <c r="L243" s="128">
        <v>0</v>
      </c>
      <c r="M243" s="128">
        <v>0</v>
      </c>
      <c r="N243" s="128">
        <v>0</v>
      </c>
      <c r="O243" s="128">
        <v>0</v>
      </c>
      <c r="P243" s="128">
        <v>0</v>
      </c>
      <c r="Q243" s="128">
        <v>0</v>
      </c>
      <c r="R243" s="128">
        <v>0</v>
      </c>
      <c r="S243" s="128">
        <v>0</v>
      </c>
      <c r="T243" s="128">
        <v>0</v>
      </c>
      <c r="U243" s="128">
        <v>0</v>
      </c>
    </row>
    <row r="244" spans="1:21" ht="12" hidden="1" customHeight="1">
      <c r="A244" s="139"/>
      <c r="B244" s="127"/>
      <c r="C244" s="128"/>
      <c r="D244" s="128"/>
      <c r="E244" s="128"/>
      <c r="F244" s="128"/>
      <c r="G244" s="128"/>
      <c r="H244" s="128"/>
      <c r="I244" s="128"/>
      <c r="J244" s="142"/>
      <c r="K244" s="128"/>
      <c r="L244" s="128"/>
      <c r="M244" s="128"/>
      <c r="N244" s="128"/>
      <c r="O244" s="128"/>
      <c r="P244" s="128"/>
      <c r="Q244" s="128"/>
      <c r="R244" s="128"/>
      <c r="S244" s="128"/>
      <c r="T244" s="128"/>
      <c r="U244" s="128"/>
    </row>
    <row r="245" spans="1:21" ht="12" hidden="1" customHeight="1">
      <c r="A245" s="139"/>
      <c r="B245" s="127"/>
      <c r="C245" s="128"/>
      <c r="D245" s="128"/>
      <c r="E245" s="128"/>
      <c r="F245" s="128"/>
      <c r="G245" s="128"/>
      <c r="H245" s="128"/>
      <c r="I245" s="128"/>
      <c r="J245" s="142"/>
      <c r="K245" s="128"/>
      <c r="L245" s="128"/>
      <c r="M245" s="128"/>
      <c r="N245" s="128"/>
      <c r="O245" s="128"/>
      <c r="P245" s="128"/>
      <c r="Q245" s="128"/>
      <c r="R245" s="128"/>
      <c r="S245" s="128"/>
      <c r="T245" s="128"/>
      <c r="U245" s="128"/>
    </row>
    <row r="246" spans="1:21" hidden="1">
      <c r="A246" s="164">
        <v>5</v>
      </c>
      <c r="B246" s="130" t="s">
        <v>745</v>
      </c>
      <c r="C246" s="131">
        <f>+C248+C255</f>
        <v>0</v>
      </c>
      <c r="D246" s="131">
        <f>+D248+D255</f>
        <v>0</v>
      </c>
      <c r="E246" s="131">
        <f>+E248+E255</f>
        <v>0</v>
      </c>
      <c r="F246" s="131">
        <f t="shared" ref="F246:O246" si="178">+F248+F255</f>
        <v>0</v>
      </c>
      <c r="G246" s="131">
        <f t="shared" si="178"/>
        <v>0</v>
      </c>
      <c r="H246" s="131">
        <f t="shared" si="178"/>
        <v>0</v>
      </c>
      <c r="I246" s="131">
        <f t="shared" si="178"/>
        <v>0</v>
      </c>
      <c r="J246" s="143">
        <f t="shared" si="178"/>
        <v>0</v>
      </c>
      <c r="K246" s="131">
        <f t="shared" si="178"/>
        <v>0</v>
      </c>
      <c r="L246" s="131">
        <f t="shared" ref="L246" si="179">+L248+L255</f>
        <v>0</v>
      </c>
      <c r="M246" s="131">
        <f t="shared" si="178"/>
        <v>0</v>
      </c>
      <c r="N246" s="131">
        <f t="shared" si="178"/>
        <v>0</v>
      </c>
      <c r="O246" s="131">
        <f t="shared" si="178"/>
        <v>0</v>
      </c>
      <c r="P246" s="131">
        <f t="shared" ref="P246:U246" si="180">+P248</f>
        <v>0</v>
      </c>
      <c r="Q246" s="131">
        <f t="shared" si="180"/>
        <v>0</v>
      </c>
      <c r="R246" s="131">
        <f t="shared" ref="R246" si="181">+R248</f>
        <v>0</v>
      </c>
      <c r="S246" s="131">
        <f t="shared" si="180"/>
        <v>0</v>
      </c>
      <c r="T246" s="131">
        <f t="shared" si="180"/>
        <v>0</v>
      </c>
      <c r="U246" s="131">
        <f t="shared" si="180"/>
        <v>0</v>
      </c>
    </row>
    <row r="247" spans="1:21" hidden="1">
      <c r="A247" s="139"/>
      <c r="B247" s="127"/>
      <c r="C247" s="128"/>
      <c r="D247" s="128"/>
      <c r="E247" s="128"/>
      <c r="F247" s="128"/>
      <c r="G247" s="128"/>
      <c r="H247" s="128"/>
      <c r="I247" s="128"/>
      <c r="J247" s="142"/>
      <c r="K247" s="128"/>
      <c r="L247" s="128"/>
      <c r="M247" s="128"/>
      <c r="N247" s="128"/>
      <c r="O247" s="128"/>
      <c r="P247" s="128"/>
      <c r="Q247" s="128"/>
      <c r="R247" s="128"/>
      <c r="S247" s="128"/>
      <c r="T247" s="128"/>
      <c r="U247" s="128"/>
    </row>
    <row r="248" spans="1:21" hidden="1">
      <c r="A248" s="138" t="s">
        <v>159</v>
      </c>
      <c r="B248" s="134" t="s">
        <v>160</v>
      </c>
      <c r="C248" s="135">
        <f>SUM(C249:C253)</f>
        <v>0</v>
      </c>
      <c r="D248" s="135">
        <f t="shared" ref="D248" si="182">SUM(D249:D253)</f>
        <v>0</v>
      </c>
      <c r="E248" s="135">
        <f t="shared" ref="E248:U248" si="183">SUM(E249:E253)</f>
        <v>0</v>
      </c>
      <c r="F248" s="135">
        <f t="shared" si="183"/>
        <v>0</v>
      </c>
      <c r="G248" s="135">
        <f t="shared" si="183"/>
        <v>0</v>
      </c>
      <c r="H248" s="135">
        <f t="shared" si="183"/>
        <v>0</v>
      </c>
      <c r="I248" s="135">
        <f t="shared" si="183"/>
        <v>0</v>
      </c>
      <c r="J248" s="135">
        <f t="shared" si="183"/>
        <v>0</v>
      </c>
      <c r="K248" s="135">
        <f t="shared" si="183"/>
        <v>0</v>
      </c>
      <c r="L248" s="135">
        <f t="shared" ref="L248" si="184">SUM(L249:L253)</f>
        <v>0</v>
      </c>
      <c r="M248" s="135">
        <f t="shared" si="183"/>
        <v>0</v>
      </c>
      <c r="N248" s="135">
        <f t="shared" si="183"/>
        <v>0</v>
      </c>
      <c r="O248" s="135">
        <f t="shared" si="183"/>
        <v>0</v>
      </c>
      <c r="P248" s="135">
        <f t="shared" si="183"/>
        <v>0</v>
      </c>
      <c r="Q248" s="135">
        <f t="shared" ref="Q248:R248" si="185">SUM(Q249:Q253)</f>
        <v>0</v>
      </c>
      <c r="R248" s="135">
        <f t="shared" si="185"/>
        <v>0</v>
      </c>
      <c r="S248" s="135">
        <f t="shared" si="183"/>
        <v>0</v>
      </c>
      <c r="T248" s="135">
        <f t="shared" si="183"/>
        <v>0</v>
      </c>
      <c r="U248" s="135">
        <f t="shared" si="183"/>
        <v>0</v>
      </c>
    </row>
    <row r="249" spans="1:21" hidden="1">
      <c r="A249" s="139" t="s">
        <v>163</v>
      </c>
      <c r="B249" s="127" t="s">
        <v>164</v>
      </c>
      <c r="C249" s="128">
        <f>SUM(D249:U249)</f>
        <v>0</v>
      </c>
      <c r="D249" s="128">
        <v>0</v>
      </c>
      <c r="E249" s="128">
        <v>0</v>
      </c>
      <c r="F249" s="128">
        <v>0</v>
      </c>
      <c r="G249" s="128">
        <v>0</v>
      </c>
      <c r="H249" s="128">
        <v>0</v>
      </c>
      <c r="I249" s="128">
        <v>0</v>
      </c>
      <c r="J249" s="142">
        <v>0</v>
      </c>
      <c r="K249" s="128">
        <v>0</v>
      </c>
      <c r="L249" s="128">
        <v>0</v>
      </c>
      <c r="M249" s="128">
        <v>0</v>
      </c>
      <c r="N249" s="128">
        <v>0</v>
      </c>
      <c r="O249" s="128">
        <v>0</v>
      </c>
      <c r="P249" s="128">
        <v>0</v>
      </c>
      <c r="Q249" s="128">
        <v>0</v>
      </c>
      <c r="R249" s="128">
        <v>0</v>
      </c>
      <c r="S249" s="128">
        <v>0</v>
      </c>
      <c r="T249" s="128">
        <v>0</v>
      </c>
      <c r="U249" s="128">
        <v>0</v>
      </c>
    </row>
    <row r="250" spans="1:21" hidden="1">
      <c r="A250" s="139" t="s">
        <v>165</v>
      </c>
      <c r="B250" s="127" t="s">
        <v>166</v>
      </c>
      <c r="C250" s="128">
        <f t="shared" ref="C250:C253" si="186">SUM(D250:U250)</f>
        <v>0</v>
      </c>
      <c r="D250" s="128"/>
      <c r="E250" s="128"/>
      <c r="F250" s="128">
        <v>0</v>
      </c>
      <c r="G250" s="128">
        <v>0</v>
      </c>
      <c r="H250" s="128"/>
      <c r="I250" s="128">
        <v>0</v>
      </c>
      <c r="J250" s="142">
        <v>0</v>
      </c>
      <c r="K250" s="128">
        <v>0</v>
      </c>
      <c r="L250" s="128">
        <v>0</v>
      </c>
      <c r="M250" s="128"/>
      <c r="N250" s="128">
        <v>0</v>
      </c>
      <c r="O250" s="128"/>
      <c r="P250" s="128"/>
      <c r="Q250" s="128">
        <v>0</v>
      </c>
      <c r="R250" s="128">
        <v>0</v>
      </c>
      <c r="S250" s="128">
        <v>0</v>
      </c>
      <c r="T250" s="128">
        <v>0</v>
      </c>
      <c r="U250" s="128"/>
    </row>
    <row r="251" spans="1:21" hidden="1">
      <c r="A251" s="139" t="s">
        <v>167</v>
      </c>
      <c r="B251" s="127" t="s">
        <v>168</v>
      </c>
      <c r="C251" s="128">
        <f t="shared" si="186"/>
        <v>0</v>
      </c>
      <c r="D251" s="128">
        <v>0</v>
      </c>
      <c r="E251" s="128">
        <v>0</v>
      </c>
      <c r="F251" s="128">
        <v>0</v>
      </c>
      <c r="G251" s="128">
        <v>0</v>
      </c>
      <c r="H251" s="128">
        <v>0</v>
      </c>
      <c r="I251" s="128">
        <v>0</v>
      </c>
      <c r="J251" s="142">
        <v>0</v>
      </c>
      <c r="K251" s="128">
        <v>0</v>
      </c>
      <c r="L251" s="128">
        <v>0</v>
      </c>
      <c r="M251" s="128">
        <v>0</v>
      </c>
      <c r="N251" s="128">
        <v>0</v>
      </c>
      <c r="O251" s="128">
        <v>0</v>
      </c>
      <c r="P251" s="128">
        <v>0</v>
      </c>
      <c r="Q251" s="128">
        <v>0</v>
      </c>
      <c r="R251" s="128">
        <v>0</v>
      </c>
      <c r="S251" s="128">
        <v>0</v>
      </c>
      <c r="T251" s="128">
        <v>0</v>
      </c>
      <c r="U251" s="128">
        <v>0</v>
      </c>
    </row>
    <row r="252" spans="1:21" hidden="1">
      <c r="A252" s="139" t="s">
        <v>293</v>
      </c>
      <c r="B252" s="127" t="s">
        <v>294</v>
      </c>
      <c r="C252" s="128">
        <f t="shared" si="186"/>
        <v>0</v>
      </c>
      <c r="D252" s="128">
        <v>0</v>
      </c>
      <c r="E252" s="128">
        <v>0</v>
      </c>
      <c r="F252" s="128">
        <v>0</v>
      </c>
      <c r="G252" s="128">
        <v>0</v>
      </c>
      <c r="H252" s="128">
        <v>0</v>
      </c>
      <c r="I252" s="128">
        <v>0</v>
      </c>
      <c r="J252" s="142">
        <v>0</v>
      </c>
      <c r="K252" s="128">
        <v>0</v>
      </c>
      <c r="L252" s="128">
        <v>0</v>
      </c>
      <c r="M252" s="128">
        <v>0</v>
      </c>
      <c r="N252" s="128">
        <v>0</v>
      </c>
      <c r="O252" s="128">
        <v>0</v>
      </c>
      <c r="P252" s="128">
        <v>0</v>
      </c>
      <c r="Q252" s="128">
        <v>0</v>
      </c>
      <c r="R252" s="128">
        <v>0</v>
      </c>
      <c r="S252" s="128">
        <v>0</v>
      </c>
      <c r="T252" s="128">
        <v>0</v>
      </c>
      <c r="U252" s="128">
        <v>0</v>
      </c>
    </row>
    <row r="253" spans="1:21" hidden="1">
      <c r="A253" s="139" t="s">
        <v>169</v>
      </c>
      <c r="B253" s="127" t="s">
        <v>170</v>
      </c>
      <c r="C253" s="128">
        <f t="shared" si="186"/>
        <v>0</v>
      </c>
      <c r="D253" s="128">
        <v>0</v>
      </c>
      <c r="E253" s="128">
        <v>0</v>
      </c>
      <c r="F253" s="128">
        <v>0</v>
      </c>
      <c r="G253" s="128">
        <v>0</v>
      </c>
      <c r="H253" s="128">
        <v>0</v>
      </c>
      <c r="I253" s="128">
        <v>0</v>
      </c>
      <c r="J253" s="142">
        <v>0</v>
      </c>
      <c r="K253" s="128">
        <v>0</v>
      </c>
      <c r="L253" s="128">
        <v>0</v>
      </c>
      <c r="M253" s="128">
        <v>0</v>
      </c>
      <c r="N253" s="128">
        <v>0</v>
      </c>
      <c r="O253" s="128">
        <v>0</v>
      </c>
      <c r="P253" s="128">
        <v>0</v>
      </c>
      <c r="Q253" s="128">
        <v>0</v>
      </c>
      <c r="R253" s="128">
        <v>0</v>
      </c>
      <c r="S253" s="128">
        <v>0</v>
      </c>
      <c r="T253" s="128">
        <v>0</v>
      </c>
      <c r="U253" s="128">
        <v>0</v>
      </c>
    </row>
    <row r="254" spans="1:21" hidden="1">
      <c r="A254" s="139"/>
      <c r="B254" s="127"/>
      <c r="C254" s="128"/>
      <c r="D254" s="128"/>
      <c r="E254" s="128"/>
      <c r="F254" s="128"/>
      <c r="G254" s="128"/>
      <c r="H254" s="128"/>
      <c r="I254" s="128"/>
      <c r="J254" s="142"/>
      <c r="K254" s="128"/>
      <c r="L254" s="128"/>
      <c r="M254" s="128"/>
      <c r="N254" s="128"/>
      <c r="O254" s="128"/>
      <c r="P254" s="128"/>
      <c r="Q254" s="128"/>
      <c r="R254" s="128"/>
      <c r="S254" s="128"/>
      <c r="T254" s="128"/>
      <c r="U254" s="128"/>
    </row>
    <row r="255" spans="1:21" hidden="1">
      <c r="A255" s="138" t="s">
        <v>176</v>
      </c>
      <c r="B255" s="134" t="s">
        <v>177</v>
      </c>
      <c r="C255" s="135">
        <f>SUM(C256:C257)</f>
        <v>0</v>
      </c>
      <c r="D255" s="135">
        <f t="shared" ref="D255" si="187">SUM(D256:D257)</f>
        <v>0</v>
      </c>
      <c r="E255" s="135">
        <f t="shared" ref="E255:O255" si="188">SUM(E256:E257)</f>
        <v>0</v>
      </c>
      <c r="F255" s="135">
        <f t="shared" si="188"/>
        <v>0</v>
      </c>
      <c r="G255" s="135">
        <f t="shared" si="188"/>
        <v>0</v>
      </c>
      <c r="H255" s="135">
        <f t="shared" si="188"/>
        <v>0</v>
      </c>
      <c r="I255" s="135">
        <f t="shared" si="188"/>
        <v>0</v>
      </c>
      <c r="J255" s="144">
        <f t="shared" si="188"/>
        <v>0</v>
      </c>
      <c r="K255" s="135">
        <f t="shared" si="188"/>
        <v>0</v>
      </c>
      <c r="L255" s="135">
        <f t="shared" ref="L255" si="189">SUM(L256:L257)</f>
        <v>0</v>
      </c>
      <c r="M255" s="135">
        <f t="shared" si="188"/>
        <v>0</v>
      </c>
      <c r="N255" s="135">
        <f t="shared" si="188"/>
        <v>0</v>
      </c>
      <c r="O255" s="135">
        <f t="shared" si="188"/>
        <v>0</v>
      </c>
      <c r="P255" s="128"/>
      <c r="Q255" s="128"/>
      <c r="R255" s="128"/>
      <c r="S255" s="128"/>
      <c r="T255" s="128"/>
      <c r="U255" s="135"/>
    </row>
    <row r="256" spans="1:21" hidden="1">
      <c r="A256" s="139" t="s">
        <v>179</v>
      </c>
      <c r="B256" s="127" t="s">
        <v>258</v>
      </c>
      <c r="C256" s="128">
        <f>SUM(E256:U256)</f>
        <v>0</v>
      </c>
      <c r="D256" s="128">
        <v>0</v>
      </c>
      <c r="E256" s="128">
        <v>0</v>
      </c>
      <c r="F256" s="128">
        <v>0</v>
      </c>
      <c r="G256" s="128">
        <v>0</v>
      </c>
      <c r="H256" s="128">
        <v>0</v>
      </c>
      <c r="I256" s="128">
        <v>0</v>
      </c>
      <c r="J256" s="142">
        <v>0</v>
      </c>
      <c r="K256" s="128">
        <v>0</v>
      </c>
      <c r="L256" s="128">
        <v>0</v>
      </c>
      <c r="M256" s="128">
        <v>0</v>
      </c>
      <c r="N256" s="128">
        <v>0</v>
      </c>
      <c r="O256" s="128">
        <v>0</v>
      </c>
      <c r="P256" s="128"/>
      <c r="Q256" s="128"/>
      <c r="R256" s="128"/>
      <c r="S256" s="128"/>
      <c r="T256" s="128"/>
      <c r="U256" s="128"/>
    </row>
    <row r="257" spans="1:21" hidden="1">
      <c r="A257" s="139"/>
      <c r="B257" s="127"/>
      <c r="C257" s="128"/>
      <c r="D257" s="128"/>
      <c r="E257" s="128"/>
      <c r="F257" s="128"/>
      <c r="G257" s="128"/>
      <c r="H257" s="128"/>
      <c r="I257" s="128"/>
      <c r="J257" s="142"/>
      <c r="K257" s="128"/>
      <c r="L257" s="128"/>
      <c r="M257" s="128"/>
      <c r="N257" s="128"/>
      <c r="O257" s="128"/>
      <c r="P257" s="128"/>
      <c r="Q257" s="128"/>
      <c r="R257" s="128"/>
      <c r="S257" s="128"/>
      <c r="T257" s="128"/>
      <c r="U257" s="128"/>
    </row>
    <row r="258" spans="1:21" hidden="1">
      <c r="A258" s="139"/>
      <c r="B258" s="127"/>
      <c r="C258" s="128"/>
      <c r="D258" s="128"/>
      <c r="E258" s="128"/>
      <c r="F258" s="128"/>
      <c r="G258" s="128"/>
      <c r="H258" s="128"/>
      <c r="I258" s="128"/>
      <c r="J258" s="142"/>
      <c r="K258" s="128"/>
      <c r="L258" s="128"/>
      <c r="M258" s="128"/>
      <c r="N258" s="128"/>
      <c r="O258" s="128"/>
      <c r="P258" s="128"/>
      <c r="Q258" s="128"/>
      <c r="R258" s="128"/>
      <c r="S258" s="128"/>
      <c r="T258" s="128"/>
      <c r="U258" s="128"/>
    </row>
    <row r="259" spans="1:21" hidden="1">
      <c r="A259" s="164" t="s">
        <v>515</v>
      </c>
      <c r="B259" s="130" t="s">
        <v>185</v>
      </c>
      <c r="C259" s="131">
        <f>+C264+C261+C277</f>
        <v>0</v>
      </c>
      <c r="D259" s="131">
        <f>+D261+D264+D277</f>
        <v>0</v>
      </c>
      <c r="E259" s="131">
        <f>+E261+E264+E277</f>
        <v>0</v>
      </c>
      <c r="F259" s="131">
        <f t="shared" ref="F259:T259" si="190">+F261+F264+F277</f>
        <v>0</v>
      </c>
      <c r="G259" s="131">
        <f t="shared" si="190"/>
        <v>0</v>
      </c>
      <c r="H259" s="131">
        <f t="shared" si="190"/>
        <v>0</v>
      </c>
      <c r="I259" s="131">
        <f t="shared" si="190"/>
        <v>0</v>
      </c>
      <c r="J259" s="131">
        <f t="shared" si="190"/>
        <v>0</v>
      </c>
      <c r="K259" s="131">
        <f t="shared" si="190"/>
        <v>0</v>
      </c>
      <c r="L259" s="131">
        <f t="shared" ref="L259" si="191">+L261+L264+L277</f>
        <v>0</v>
      </c>
      <c r="M259" s="131">
        <f t="shared" si="190"/>
        <v>0</v>
      </c>
      <c r="N259" s="131">
        <f t="shared" si="190"/>
        <v>0</v>
      </c>
      <c r="O259" s="131">
        <f t="shared" si="190"/>
        <v>0</v>
      </c>
      <c r="P259" s="131">
        <f t="shared" si="190"/>
        <v>0</v>
      </c>
      <c r="Q259" s="131">
        <f t="shared" ref="Q259:R259" si="192">+Q261+Q264+Q277</f>
        <v>0</v>
      </c>
      <c r="R259" s="131">
        <f t="shared" si="192"/>
        <v>0</v>
      </c>
      <c r="S259" s="131">
        <f t="shared" si="190"/>
        <v>0</v>
      </c>
      <c r="T259" s="131">
        <f t="shared" si="190"/>
        <v>0</v>
      </c>
      <c r="U259" s="131">
        <f>+U264+U261+U277</f>
        <v>0</v>
      </c>
    </row>
    <row r="260" spans="1:21" hidden="1">
      <c r="A260" s="139"/>
      <c r="B260" s="127"/>
      <c r="C260" s="128"/>
      <c r="D260" s="128"/>
      <c r="E260" s="128"/>
      <c r="F260" s="128"/>
      <c r="G260" s="128"/>
      <c r="H260" s="128"/>
      <c r="I260" s="128"/>
      <c r="J260" s="142"/>
      <c r="K260" s="128"/>
      <c r="L260" s="128"/>
      <c r="M260" s="128"/>
      <c r="N260" s="128"/>
      <c r="O260" s="128"/>
      <c r="P260" s="128"/>
      <c r="Q260" s="128"/>
      <c r="R260" s="128"/>
      <c r="S260" s="128"/>
      <c r="T260" s="128"/>
      <c r="U260" s="128"/>
    </row>
    <row r="261" spans="1:21" hidden="1">
      <c r="A261" s="138" t="s">
        <v>516</v>
      </c>
      <c r="B261" s="136" t="s">
        <v>517</v>
      </c>
      <c r="C261" s="135">
        <f>SUM(F261:U261)</f>
        <v>0</v>
      </c>
      <c r="D261" s="135">
        <f>SUM(D262)</f>
        <v>0</v>
      </c>
      <c r="E261" s="135">
        <f>SUM(E262)</f>
        <v>0</v>
      </c>
      <c r="F261" s="135">
        <f t="shared" ref="F261:U261" si="193">+F262+F270</f>
        <v>0</v>
      </c>
      <c r="G261" s="135">
        <f t="shared" si="193"/>
        <v>0</v>
      </c>
      <c r="H261" s="135">
        <f t="shared" si="193"/>
        <v>0</v>
      </c>
      <c r="I261" s="135">
        <f t="shared" si="193"/>
        <v>0</v>
      </c>
      <c r="J261" s="144">
        <f t="shared" si="193"/>
        <v>0</v>
      </c>
      <c r="K261" s="135">
        <f t="shared" si="193"/>
        <v>0</v>
      </c>
      <c r="L261" s="135">
        <f t="shared" ref="L261" si="194">+L262+L270</f>
        <v>0</v>
      </c>
      <c r="M261" s="135">
        <f t="shared" si="193"/>
        <v>0</v>
      </c>
      <c r="N261" s="135">
        <f t="shared" si="193"/>
        <v>0</v>
      </c>
      <c r="O261" s="135">
        <f t="shared" si="193"/>
        <v>0</v>
      </c>
      <c r="P261" s="135">
        <f t="shared" si="193"/>
        <v>0</v>
      </c>
      <c r="Q261" s="135">
        <f t="shared" si="193"/>
        <v>0</v>
      </c>
      <c r="R261" s="135">
        <f t="shared" si="193"/>
        <v>0</v>
      </c>
      <c r="S261" s="135">
        <f t="shared" si="193"/>
        <v>0</v>
      </c>
      <c r="T261" s="135">
        <f t="shared" si="193"/>
        <v>0</v>
      </c>
      <c r="U261" s="135">
        <f t="shared" si="193"/>
        <v>0</v>
      </c>
    </row>
    <row r="262" spans="1:21" hidden="1">
      <c r="A262" s="139" t="s">
        <v>466</v>
      </c>
      <c r="B262" s="127" t="s">
        <v>467</v>
      </c>
      <c r="C262" s="128">
        <f>SUM(F262:U262)</f>
        <v>0</v>
      </c>
      <c r="D262" s="128">
        <f>SUM(D263)</f>
        <v>0</v>
      </c>
      <c r="E262" s="128">
        <f>SUM(E263)</f>
        <v>0</v>
      </c>
      <c r="F262" s="128">
        <v>0</v>
      </c>
      <c r="G262" s="128">
        <f t="shared" ref="G262:L262" si="195">SUM(G263:G269)</f>
        <v>0</v>
      </c>
      <c r="H262" s="128">
        <f t="shared" si="195"/>
        <v>0</v>
      </c>
      <c r="I262" s="128">
        <f t="shared" si="195"/>
        <v>0</v>
      </c>
      <c r="J262" s="142">
        <f t="shared" si="195"/>
        <v>0</v>
      </c>
      <c r="K262" s="128">
        <f t="shared" si="195"/>
        <v>0</v>
      </c>
      <c r="L262" s="128">
        <f t="shared" si="195"/>
        <v>0</v>
      </c>
      <c r="M262" s="128">
        <v>0</v>
      </c>
      <c r="N262" s="128">
        <f>SUM(N263:N269)</f>
        <v>0</v>
      </c>
      <c r="O262" s="128">
        <v>0</v>
      </c>
      <c r="P262" s="128">
        <f t="shared" ref="P262:U262" si="196">SUM(P263:P269)</f>
        <v>0</v>
      </c>
      <c r="Q262" s="128">
        <f t="shared" si="196"/>
        <v>0</v>
      </c>
      <c r="R262" s="128">
        <f t="shared" ref="R262" si="197">SUM(R263:R269)</f>
        <v>0</v>
      </c>
      <c r="S262" s="128">
        <f t="shared" si="196"/>
        <v>0</v>
      </c>
      <c r="T262" s="128">
        <f t="shared" si="196"/>
        <v>0</v>
      </c>
      <c r="U262" s="128">
        <f t="shared" si="196"/>
        <v>0</v>
      </c>
    </row>
    <row r="263" spans="1:21" hidden="1">
      <c r="A263" s="139"/>
      <c r="B263" s="127"/>
      <c r="C263" s="128"/>
      <c r="D263" s="128"/>
      <c r="E263" s="128"/>
      <c r="F263" s="128"/>
      <c r="G263" s="128"/>
      <c r="H263" s="128"/>
      <c r="I263" s="128"/>
      <c r="J263" s="142"/>
      <c r="K263" s="128"/>
      <c r="L263" s="128"/>
      <c r="M263" s="128"/>
      <c r="N263" s="128"/>
      <c r="O263" s="128"/>
      <c r="P263" s="128"/>
      <c r="Q263" s="128"/>
      <c r="R263" s="128"/>
      <c r="S263" s="128"/>
      <c r="T263" s="128"/>
      <c r="U263" s="128"/>
    </row>
    <row r="264" spans="1:21" ht="22.8" hidden="1">
      <c r="A264" s="138" t="s">
        <v>518</v>
      </c>
      <c r="B264" s="136" t="s">
        <v>519</v>
      </c>
      <c r="C264" s="135">
        <f>SUM(F264:U264)</f>
        <v>0</v>
      </c>
      <c r="D264" s="135">
        <f>+D265+D274</f>
        <v>0</v>
      </c>
      <c r="E264" s="135">
        <f>+E265+E274</f>
        <v>0</v>
      </c>
      <c r="F264" s="135">
        <f>+F265+F274</f>
        <v>0</v>
      </c>
      <c r="G264" s="135">
        <f>+G265+G274</f>
        <v>0</v>
      </c>
      <c r="H264" s="135">
        <f>+H265+H274</f>
        <v>0</v>
      </c>
      <c r="I264" s="135">
        <f t="shared" ref="I264:U264" si="198">+I265+I274</f>
        <v>0</v>
      </c>
      <c r="J264" s="144">
        <f t="shared" si="198"/>
        <v>0</v>
      </c>
      <c r="K264" s="135">
        <f t="shared" si="198"/>
        <v>0</v>
      </c>
      <c r="L264" s="135">
        <f t="shared" ref="L264:N264" si="199">+L265+L274</f>
        <v>0</v>
      </c>
      <c r="M264" s="135">
        <f t="shared" si="199"/>
        <v>0</v>
      </c>
      <c r="N264" s="135">
        <f t="shared" si="199"/>
        <v>0</v>
      </c>
      <c r="O264" s="135">
        <f t="shared" si="198"/>
        <v>0</v>
      </c>
      <c r="P264" s="135">
        <f t="shared" si="198"/>
        <v>0</v>
      </c>
      <c r="Q264" s="135">
        <f t="shared" si="198"/>
        <v>0</v>
      </c>
      <c r="R264" s="135">
        <f t="shared" si="198"/>
        <v>0</v>
      </c>
      <c r="S264" s="135">
        <f t="shared" si="198"/>
        <v>0</v>
      </c>
      <c r="T264" s="135">
        <f t="shared" si="198"/>
        <v>0</v>
      </c>
      <c r="U264" s="135">
        <f t="shared" si="198"/>
        <v>0</v>
      </c>
    </row>
    <row r="265" spans="1:21" hidden="1">
      <c r="A265" s="139" t="s">
        <v>520</v>
      </c>
      <c r="B265" s="127" t="s">
        <v>521</v>
      </c>
      <c r="C265" s="128">
        <f>SUM(C266:C273)</f>
        <v>0</v>
      </c>
      <c r="D265" s="128">
        <f>SUM(D266:D273)</f>
        <v>0</v>
      </c>
      <c r="E265" s="128">
        <f>SUM(E266:E273)</f>
        <v>0</v>
      </c>
      <c r="F265" s="128">
        <f t="shared" ref="F265:U265" si="200">SUM(F266:F273)</f>
        <v>0</v>
      </c>
      <c r="G265" s="128">
        <f t="shared" si="200"/>
        <v>0</v>
      </c>
      <c r="H265" s="128">
        <f t="shared" si="200"/>
        <v>0</v>
      </c>
      <c r="I265" s="128">
        <f t="shared" si="200"/>
        <v>0</v>
      </c>
      <c r="J265" s="128">
        <f t="shared" si="200"/>
        <v>0</v>
      </c>
      <c r="K265" s="128">
        <f t="shared" si="200"/>
        <v>0</v>
      </c>
      <c r="L265" s="128">
        <f t="shared" ref="L265" si="201">SUM(L266:L273)</f>
        <v>0</v>
      </c>
      <c r="M265" s="128">
        <f t="shared" si="200"/>
        <v>0</v>
      </c>
      <c r="N265" s="128">
        <f t="shared" si="200"/>
        <v>0</v>
      </c>
      <c r="O265" s="128">
        <f t="shared" si="200"/>
        <v>0</v>
      </c>
      <c r="P265" s="128">
        <f t="shared" si="200"/>
        <v>0</v>
      </c>
      <c r="Q265" s="128">
        <f t="shared" ref="Q265:R265" si="202">SUM(Q266:Q273)</f>
        <v>0</v>
      </c>
      <c r="R265" s="128">
        <f t="shared" si="202"/>
        <v>0</v>
      </c>
      <c r="S265" s="128">
        <f t="shared" si="200"/>
        <v>0</v>
      </c>
      <c r="T265" s="128">
        <f t="shared" si="200"/>
        <v>0</v>
      </c>
      <c r="U265" s="128">
        <f t="shared" si="200"/>
        <v>0</v>
      </c>
    </row>
    <row r="266" spans="1:21" s="117" customFormat="1" ht="20.399999999999999" hidden="1">
      <c r="A266" s="172" t="s">
        <v>530</v>
      </c>
      <c r="B266" s="173" t="s">
        <v>746</v>
      </c>
      <c r="C266" s="174">
        <f t="shared" ref="C266:C273" si="203">SUM(E266:U266)</f>
        <v>0</v>
      </c>
      <c r="D266" s="174">
        <v>0</v>
      </c>
      <c r="E266" s="174">
        <v>0</v>
      </c>
      <c r="F266" s="174">
        <v>0</v>
      </c>
      <c r="G266" s="174">
        <v>0</v>
      </c>
      <c r="H266" s="174">
        <v>0</v>
      </c>
      <c r="I266" s="174">
        <v>0</v>
      </c>
      <c r="J266" s="178">
        <v>0</v>
      </c>
      <c r="K266" s="174">
        <v>0</v>
      </c>
      <c r="L266" s="174">
        <v>0</v>
      </c>
      <c r="M266" s="174">
        <v>0</v>
      </c>
      <c r="N266" s="174">
        <v>0</v>
      </c>
      <c r="O266" s="174">
        <v>0</v>
      </c>
      <c r="P266" s="174">
        <v>0</v>
      </c>
      <c r="Q266" s="174">
        <v>0</v>
      </c>
      <c r="R266" s="174">
        <v>0</v>
      </c>
      <c r="S266" s="174">
        <v>0</v>
      </c>
      <c r="T266" s="174">
        <v>0</v>
      </c>
      <c r="U266" s="174">
        <v>0</v>
      </c>
    </row>
    <row r="267" spans="1:21" s="117" customFormat="1" ht="21" hidden="1" customHeight="1">
      <c r="A267" s="172" t="s">
        <v>522</v>
      </c>
      <c r="B267" s="173" t="s">
        <v>523</v>
      </c>
      <c r="C267" s="174">
        <f t="shared" si="203"/>
        <v>0</v>
      </c>
      <c r="D267" s="174">
        <v>0</v>
      </c>
      <c r="E267" s="174">
        <v>0</v>
      </c>
      <c r="F267" s="174">
        <v>0</v>
      </c>
      <c r="G267" s="174">
        <v>0</v>
      </c>
      <c r="H267" s="174">
        <v>0</v>
      </c>
      <c r="I267" s="174">
        <v>0</v>
      </c>
      <c r="J267" s="178">
        <v>0</v>
      </c>
      <c r="K267" s="174">
        <v>0</v>
      </c>
      <c r="L267" s="174">
        <v>0</v>
      </c>
      <c r="M267" s="174">
        <v>0</v>
      </c>
      <c r="N267" s="174">
        <v>0</v>
      </c>
      <c r="O267" s="174">
        <v>0</v>
      </c>
      <c r="P267" s="174">
        <v>0</v>
      </c>
      <c r="Q267" s="174">
        <v>0</v>
      </c>
      <c r="R267" s="174">
        <v>0</v>
      </c>
      <c r="S267" s="174">
        <v>0</v>
      </c>
      <c r="T267" s="174">
        <v>0</v>
      </c>
      <c r="U267" s="174">
        <v>0</v>
      </c>
    </row>
    <row r="268" spans="1:21" s="117" customFormat="1" ht="20.399999999999999" hidden="1">
      <c r="A268" s="172" t="s">
        <v>747</v>
      </c>
      <c r="B268" s="173" t="s">
        <v>748</v>
      </c>
      <c r="C268" s="174">
        <f t="shared" si="203"/>
        <v>0</v>
      </c>
      <c r="D268" s="174">
        <v>0</v>
      </c>
      <c r="E268" s="174">
        <v>0</v>
      </c>
      <c r="F268" s="174">
        <v>0</v>
      </c>
      <c r="G268" s="174">
        <v>0</v>
      </c>
      <c r="H268" s="174">
        <v>0</v>
      </c>
      <c r="I268" s="174">
        <v>0</v>
      </c>
      <c r="J268" s="178">
        <v>0</v>
      </c>
      <c r="K268" s="174">
        <v>0</v>
      </c>
      <c r="L268" s="174">
        <v>0</v>
      </c>
      <c r="M268" s="174">
        <v>0</v>
      </c>
      <c r="N268" s="174">
        <v>0</v>
      </c>
      <c r="O268" s="174">
        <v>0</v>
      </c>
      <c r="P268" s="174">
        <v>0</v>
      </c>
      <c r="Q268" s="174">
        <v>0</v>
      </c>
      <c r="R268" s="174">
        <v>0</v>
      </c>
      <c r="S268" s="174">
        <v>0</v>
      </c>
      <c r="T268" s="174">
        <v>0</v>
      </c>
      <c r="U268" s="174">
        <v>0</v>
      </c>
    </row>
    <row r="269" spans="1:21" s="117" customFormat="1" ht="20.399999999999999" hidden="1">
      <c r="A269" s="172" t="s">
        <v>379</v>
      </c>
      <c r="B269" s="173" t="s">
        <v>749</v>
      </c>
      <c r="C269" s="174">
        <f t="shared" si="203"/>
        <v>0</v>
      </c>
      <c r="D269" s="174">
        <v>0</v>
      </c>
      <c r="E269" s="174">
        <v>0</v>
      </c>
      <c r="F269" s="174">
        <v>0</v>
      </c>
      <c r="G269" s="174">
        <v>0</v>
      </c>
      <c r="H269" s="174">
        <v>0</v>
      </c>
      <c r="I269" s="174">
        <v>0</v>
      </c>
      <c r="J269" s="178">
        <v>0</v>
      </c>
      <c r="K269" s="174">
        <v>0</v>
      </c>
      <c r="L269" s="174">
        <v>0</v>
      </c>
      <c r="M269" s="174">
        <v>0</v>
      </c>
      <c r="N269" s="174">
        <v>0</v>
      </c>
      <c r="O269" s="174">
        <v>0</v>
      </c>
      <c r="P269" s="174">
        <v>0</v>
      </c>
      <c r="Q269" s="174">
        <v>0</v>
      </c>
      <c r="R269" s="174">
        <v>0</v>
      </c>
      <c r="S269" s="174">
        <v>0</v>
      </c>
      <c r="T269" s="174">
        <v>0</v>
      </c>
      <c r="U269" s="174">
        <v>0</v>
      </c>
    </row>
    <row r="270" spans="1:21" s="117" customFormat="1" hidden="1">
      <c r="A270" s="172" t="s">
        <v>750</v>
      </c>
      <c r="B270" s="173" t="s">
        <v>751</v>
      </c>
      <c r="C270" s="174">
        <f t="shared" si="203"/>
        <v>0</v>
      </c>
      <c r="D270" s="174">
        <v>0</v>
      </c>
      <c r="E270" s="174">
        <v>0</v>
      </c>
      <c r="F270" s="174">
        <v>0</v>
      </c>
      <c r="G270" s="174">
        <v>0</v>
      </c>
      <c r="H270" s="174">
        <v>0</v>
      </c>
      <c r="I270" s="174">
        <v>0</v>
      </c>
      <c r="J270" s="178">
        <v>0</v>
      </c>
      <c r="K270" s="174">
        <v>0</v>
      </c>
      <c r="L270" s="174">
        <v>0</v>
      </c>
      <c r="M270" s="174">
        <v>0</v>
      </c>
      <c r="N270" s="174">
        <v>0</v>
      </c>
      <c r="O270" s="174">
        <v>0</v>
      </c>
      <c r="P270" s="174">
        <v>0</v>
      </c>
      <c r="Q270" s="174">
        <v>0</v>
      </c>
      <c r="R270" s="174">
        <v>0</v>
      </c>
      <c r="S270" s="174">
        <v>0</v>
      </c>
      <c r="T270" s="174">
        <v>0</v>
      </c>
      <c r="U270" s="174">
        <v>0</v>
      </c>
    </row>
    <row r="271" spans="1:21" s="117" customFormat="1" hidden="1">
      <c r="A271" s="172" t="s">
        <v>752</v>
      </c>
      <c r="B271" s="173" t="s">
        <v>753</v>
      </c>
      <c r="C271" s="174">
        <f t="shared" si="203"/>
        <v>0</v>
      </c>
      <c r="D271" s="174">
        <v>0</v>
      </c>
      <c r="E271" s="174">
        <v>0</v>
      </c>
      <c r="F271" s="174">
        <v>0</v>
      </c>
      <c r="G271" s="174">
        <v>0</v>
      </c>
      <c r="H271" s="174">
        <v>0</v>
      </c>
      <c r="I271" s="174">
        <v>0</v>
      </c>
      <c r="J271" s="178">
        <v>0</v>
      </c>
      <c r="K271" s="174">
        <v>0</v>
      </c>
      <c r="L271" s="174">
        <v>0</v>
      </c>
      <c r="M271" s="174">
        <v>0</v>
      </c>
      <c r="N271" s="174">
        <v>0</v>
      </c>
      <c r="O271" s="174">
        <v>0</v>
      </c>
      <c r="P271" s="174">
        <v>0</v>
      </c>
      <c r="Q271" s="174">
        <v>0</v>
      </c>
      <c r="R271" s="174">
        <v>0</v>
      </c>
      <c r="S271" s="174">
        <v>0</v>
      </c>
      <c r="T271" s="174">
        <v>0</v>
      </c>
      <c r="U271" s="174">
        <v>0</v>
      </c>
    </row>
    <row r="272" spans="1:21" s="117" customFormat="1" hidden="1">
      <c r="A272" s="172" t="s">
        <v>754</v>
      </c>
      <c r="B272" s="173" t="s">
        <v>755</v>
      </c>
      <c r="C272" s="174">
        <f t="shared" si="203"/>
        <v>0</v>
      </c>
      <c r="D272" s="174">
        <v>0</v>
      </c>
      <c r="E272" s="174">
        <v>0</v>
      </c>
      <c r="F272" s="174">
        <v>0</v>
      </c>
      <c r="G272" s="174">
        <v>0</v>
      </c>
      <c r="H272" s="174">
        <v>0</v>
      </c>
      <c r="I272" s="174">
        <v>0</v>
      </c>
      <c r="J272" s="178">
        <v>0</v>
      </c>
      <c r="K272" s="174">
        <v>0</v>
      </c>
      <c r="L272" s="174">
        <v>0</v>
      </c>
      <c r="M272" s="174">
        <v>0</v>
      </c>
      <c r="N272" s="174">
        <v>0</v>
      </c>
      <c r="O272" s="174">
        <v>0</v>
      </c>
      <c r="P272" s="174">
        <v>0</v>
      </c>
      <c r="Q272" s="174">
        <v>0</v>
      </c>
      <c r="R272" s="174">
        <v>0</v>
      </c>
      <c r="S272" s="174">
        <v>0</v>
      </c>
      <c r="T272" s="174">
        <v>0</v>
      </c>
      <c r="U272" s="174">
        <v>0</v>
      </c>
    </row>
    <row r="273" spans="1:24" s="117" customFormat="1" hidden="1">
      <c r="A273" s="172" t="s">
        <v>645</v>
      </c>
      <c r="B273" s="173" t="s">
        <v>756</v>
      </c>
      <c r="C273" s="174">
        <f t="shared" si="203"/>
        <v>0</v>
      </c>
      <c r="D273" s="174">
        <v>0</v>
      </c>
      <c r="E273" s="174">
        <v>0</v>
      </c>
      <c r="F273" s="174">
        <v>0</v>
      </c>
      <c r="G273" s="174">
        <v>0</v>
      </c>
      <c r="H273" s="174">
        <v>0</v>
      </c>
      <c r="I273" s="174">
        <v>0</v>
      </c>
      <c r="J273" s="178">
        <v>0</v>
      </c>
      <c r="K273" s="174">
        <v>0</v>
      </c>
      <c r="L273" s="174">
        <v>0</v>
      </c>
      <c r="M273" s="174">
        <v>0</v>
      </c>
      <c r="N273" s="174">
        <v>0</v>
      </c>
      <c r="O273" s="174">
        <v>0</v>
      </c>
      <c r="P273" s="174">
        <v>0</v>
      </c>
      <c r="Q273" s="174">
        <v>0</v>
      </c>
      <c r="R273" s="174">
        <v>0</v>
      </c>
      <c r="S273" s="174">
        <v>0</v>
      </c>
      <c r="T273" s="174">
        <v>0</v>
      </c>
      <c r="U273" s="174">
        <v>0</v>
      </c>
    </row>
    <row r="274" spans="1:24" ht="22.8" hidden="1">
      <c r="A274" s="139" t="s">
        <v>757</v>
      </c>
      <c r="B274" s="137" t="s">
        <v>758</v>
      </c>
      <c r="C274" s="128">
        <f>+C275</f>
        <v>0</v>
      </c>
      <c r="D274" s="128">
        <f t="shared" ref="D274:U274" si="204">+D275</f>
        <v>0</v>
      </c>
      <c r="E274" s="128">
        <f t="shared" si="204"/>
        <v>0</v>
      </c>
      <c r="F274" s="128">
        <f t="shared" si="204"/>
        <v>0</v>
      </c>
      <c r="G274" s="128">
        <f t="shared" si="204"/>
        <v>0</v>
      </c>
      <c r="H274" s="128">
        <f t="shared" si="204"/>
        <v>0</v>
      </c>
      <c r="I274" s="128">
        <f t="shared" si="204"/>
        <v>0</v>
      </c>
      <c r="J274" s="128">
        <f t="shared" si="204"/>
        <v>0</v>
      </c>
      <c r="K274" s="128">
        <f t="shared" si="204"/>
        <v>0</v>
      </c>
      <c r="L274" s="128">
        <f t="shared" si="204"/>
        <v>0</v>
      </c>
      <c r="M274" s="128">
        <f t="shared" si="204"/>
        <v>0</v>
      </c>
      <c r="N274" s="128">
        <f t="shared" si="204"/>
        <v>0</v>
      </c>
      <c r="O274" s="128">
        <f t="shared" si="204"/>
        <v>0</v>
      </c>
      <c r="P274" s="128">
        <f t="shared" si="204"/>
        <v>0</v>
      </c>
      <c r="Q274" s="128">
        <f t="shared" si="204"/>
        <v>0</v>
      </c>
      <c r="R274" s="128">
        <f t="shared" si="204"/>
        <v>0</v>
      </c>
      <c r="S274" s="128">
        <f t="shared" si="204"/>
        <v>0</v>
      </c>
      <c r="T274" s="128">
        <f t="shared" si="204"/>
        <v>0</v>
      </c>
      <c r="U274" s="128">
        <f t="shared" si="204"/>
        <v>0</v>
      </c>
    </row>
    <row r="275" spans="1:24" s="117" customFormat="1" hidden="1">
      <c r="A275" s="172" t="s">
        <v>530</v>
      </c>
      <c r="B275" s="173" t="s">
        <v>759</v>
      </c>
      <c r="C275" s="174">
        <f>SUM(E275:U275)</f>
        <v>0</v>
      </c>
      <c r="D275" s="174">
        <v>0</v>
      </c>
      <c r="E275" s="174">
        <v>0</v>
      </c>
      <c r="F275" s="174">
        <v>0</v>
      </c>
      <c r="G275" s="174">
        <v>0</v>
      </c>
      <c r="H275" s="174">
        <v>0</v>
      </c>
      <c r="I275" s="174">
        <v>0</v>
      </c>
      <c r="J275" s="178">
        <v>0</v>
      </c>
      <c r="K275" s="174">
        <v>0</v>
      </c>
      <c r="L275" s="174">
        <v>0</v>
      </c>
      <c r="M275" s="174">
        <v>0</v>
      </c>
      <c r="N275" s="174">
        <v>0</v>
      </c>
      <c r="O275" s="174">
        <v>0</v>
      </c>
      <c r="P275" s="174">
        <v>0</v>
      </c>
      <c r="Q275" s="174">
        <v>0</v>
      </c>
      <c r="R275" s="174">
        <v>0</v>
      </c>
      <c r="S275" s="174">
        <v>0</v>
      </c>
      <c r="T275" s="174">
        <v>0</v>
      </c>
      <c r="U275" s="174">
        <v>0</v>
      </c>
    </row>
    <row r="276" spans="1:24" s="117" customFormat="1" hidden="1">
      <c r="A276" s="172"/>
      <c r="B276" s="173"/>
      <c r="C276" s="174"/>
      <c r="D276" s="174"/>
      <c r="E276" s="174"/>
      <c r="F276" s="174"/>
      <c r="G276" s="174"/>
      <c r="H276" s="174"/>
      <c r="I276" s="174"/>
      <c r="J276" s="178"/>
      <c r="K276" s="174"/>
      <c r="L276" s="174"/>
      <c r="M276" s="174"/>
      <c r="N276" s="174"/>
      <c r="O276" s="174"/>
      <c r="P276" s="174"/>
      <c r="Q276" s="174"/>
      <c r="R276" s="174"/>
      <c r="S276" s="174"/>
      <c r="T276" s="174"/>
      <c r="U276" s="174"/>
    </row>
    <row r="277" spans="1:24" ht="22.8" hidden="1">
      <c r="A277" s="138">
        <v>6.06</v>
      </c>
      <c r="B277" s="136" t="s">
        <v>187</v>
      </c>
      <c r="C277" s="135">
        <f>SUM(F277:U277)</f>
        <v>0</v>
      </c>
      <c r="D277" s="135">
        <f>SUM(D278)</f>
        <v>0</v>
      </c>
      <c r="E277" s="135">
        <f>SUM(E278)</f>
        <v>0</v>
      </c>
      <c r="F277" s="135">
        <f>SUM(F278)</f>
        <v>0</v>
      </c>
      <c r="G277" s="135">
        <f t="shared" ref="G277:U277" si="205">SUM(G278)</f>
        <v>0</v>
      </c>
      <c r="H277" s="135">
        <f t="shared" si="205"/>
        <v>0</v>
      </c>
      <c r="I277" s="135">
        <f t="shared" si="205"/>
        <v>0</v>
      </c>
      <c r="J277" s="135">
        <f t="shared" si="205"/>
        <v>0</v>
      </c>
      <c r="K277" s="135">
        <f t="shared" si="205"/>
        <v>0</v>
      </c>
      <c r="L277" s="135">
        <f t="shared" si="205"/>
        <v>0</v>
      </c>
      <c r="M277" s="135">
        <f t="shared" si="205"/>
        <v>0</v>
      </c>
      <c r="N277" s="135">
        <f t="shared" si="205"/>
        <v>0</v>
      </c>
      <c r="O277" s="135">
        <f t="shared" si="205"/>
        <v>0</v>
      </c>
      <c r="P277" s="135">
        <f t="shared" si="205"/>
        <v>0</v>
      </c>
      <c r="Q277" s="135">
        <f t="shared" si="205"/>
        <v>0</v>
      </c>
      <c r="R277" s="135">
        <f t="shared" si="205"/>
        <v>0</v>
      </c>
      <c r="S277" s="135">
        <f t="shared" si="205"/>
        <v>0</v>
      </c>
      <c r="T277" s="135">
        <f t="shared" si="205"/>
        <v>0</v>
      </c>
      <c r="U277" s="135">
        <f t="shared" si="205"/>
        <v>0</v>
      </c>
    </row>
    <row r="278" spans="1:24" hidden="1">
      <c r="A278" s="139" t="s">
        <v>349</v>
      </c>
      <c r="B278" s="137" t="s">
        <v>350</v>
      </c>
      <c r="C278" s="128">
        <f>SUM(F278:U278)</f>
        <v>0</v>
      </c>
      <c r="D278" s="128">
        <f>SUM(G278:U278)</f>
        <v>0</v>
      </c>
      <c r="E278" s="128">
        <f>SUM(H278:V278)</f>
        <v>0</v>
      </c>
      <c r="F278" s="128">
        <f>SUM(I278:W278)</f>
        <v>0</v>
      </c>
      <c r="G278" s="128">
        <f>SUM(I278:W278)</f>
        <v>0</v>
      </c>
      <c r="H278" s="128">
        <f>SUM(J278:X278)</f>
        <v>0</v>
      </c>
      <c r="I278" s="128">
        <f>SUM(K278:Y278)</f>
        <v>0</v>
      </c>
      <c r="J278" s="128">
        <f>SUM(M278:Z278)</f>
        <v>0</v>
      </c>
      <c r="K278" s="128">
        <f>SUM(N278:AA278)</f>
        <v>0</v>
      </c>
      <c r="L278" s="128">
        <f>SUM(O278:AB278)</f>
        <v>0</v>
      </c>
      <c r="M278" s="128">
        <f>SUM(O278:AB278)</f>
        <v>0</v>
      </c>
      <c r="N278" s="128">
        <f>SUM(P278:AC278)</f>
        <v>0</v>
      </c>
      <c r="O278" s="128">
        <f>SUM(S278:AD278)</f>
        <v>0</v>
      </c>
      <c r="P278" s="128">
        <f>SUM(T278:AE278)</f>
        <v>0</v>
      </c>
      <c r="Q278" s="128">
        <f>SUM(T278:AE278)</f>
        <v>0</v>
      </c>
      <c r="R278" s="128">
        <f>SUM(T278:AE278)</f>
        <v>0</v>
      </c>
      <c r="S278" s="128">
        <f>SUM(U278:AF278)</f>
        <v>0</v>
      </c>
      <c r="T278" s="128">
        <f>SUM(U278:AG278)</f>
        <v>0</v>
      </c>
      <c r="U278" s="128">
        <v>0</v>
      </c>
    </row>
    <row r="279" spans="1:24" hidden="1">
      <c r="A279" s="139"/>
      <c r="B279" s="127"/>
      <c r="C279" s="128"/>
      <c r="D279" s="128"/>
      <c r="E279" s="128"/>
      <c r="F279" s="128"/>
      <c r="G279" s="128"/>
      <c r="H279" s="128"/>
      <c r="I279" s="128"/>
      <c r="J279" s="142"/>
      <c r="K279" s="128"/>
      <c r="L279" s="128"/>
      <c r="M279" s="128"/>
      <c r="N279" s="128"/>
      <c r="O279" s="128"/>
      <c r="P279" s="128"/>
      <c r="Q279" s="128"/>
      <c r="R279" s="128"/>
      <c r="S279" s="128"/>
      <c r="T279" s="128"/>
      <c r="U279" s="128"/>
    </row>
    <row r="280" spans="1:24" hidden="1">
      <c r="A280" s="139"/>
      <c r="B280" s="127"/>
      <c r="C280" s="128"/>
      <c r="D280" s="128"/>
      <c r="E280" s="128"/>
      <c r="F280" s="128"/>
      <c r="G280" s="128"/>
      <c r="H280" s="128"/>
      <c r="I280" s="128"/>
      <c r="J280" s="142"/>
      <c r="K280" s="128"/>
      <c r="L280" s="128"/>
      <c r="M280" s="128"/>
      <c r="N280" s="128"/>
      <c r="O280" s="128"/>
      <c r="P280" s="128"/>
      <c r="Q280" s="128"/>
      <c r="R280" s="128"/>
      <c r="S280" s="128"/>
      <c r="T280" s="128"/>
      <c r="U280" s="128"/>
    </row>
    <row r="281" spans="1:24" s="114" customFormat="1" hidden="1">
      <c r="A281" s="164">
        <v>7</v>
      </c>
      <c r="B281" s="130" t="s">
        <v>524</v>
      </c>
      <c r="C281" s="131">
        <f t="shared" ref="C281:U281" si="206">+C283</f>
        <v>0</v>
      </c>
      <c r="D281" s="131">
        <f t="shared" ref="D281" si="207">+D283</f>
        <v>0</v>
      </c>
      <c r="E281" s="131">
        <f t="shared" si="206"/>
        <v>0</v>
      </c>
      <c r="F281" s="131">
        <f t="shared" si="206"/>
        <v>0</v>
      </c>
      <c r="G281" s="131">
        <f t="shared" si="206"/>
        <v>0</v>
      </c>
      <c r="H281" s="131">
        <f t="shared" si="206"/>
        <v>0</v>
      </c>
      <c r="I281" s="131">
        <f t="shared" si="206"/>
        <v>0</v>
      </c>
      <c r="J281" s="143">
        <f t="shared" si="206"/>
        <v>0</v>
      </c>
      <c r="K281" s="131">
        <f t="shared" si="206"/>
        <v>0</v>
      </c>
      <c r="L281" s="131">
        <f t="shared" ref="L281" si="208">+L283</f>
        <v>0</v>
      </c>
      <c r="M281" s="131">
        <f t="shared" si="206"/>
        <v>0</v>
      </c>
      <c r="N281" s="131">
        <f t="shared" si="206"/>
        <v>0</v>
      </c>
      <c r="O281" s="131">
        <f t="shared" si="206"/>
        <v>0</v>
      </c>
      <c r="P281" s="131">
        <f t="shared" si="206"/>
        <v>0</v>
      </c>
      <c r="Q281" s="131">
        <f t="shared" ref="Q281:R281" si="209">+Q283</f>
        <v>0</v>
      </c>
      <c r="R281" s="131">
        <f t="shared" si="209"/>
        <v>0</v>
      </c>
      <c r="S281" s="131">
        <f t="shared" si="206"/>
        <v>0</v>
      </c>
      <c r="T281" s="131">
        <f t="shared" si="206"/>
        <v>0</v>
      </c>
      <c r="U281" s="131">
        <f t="shared" si="206"/>
        <v>0</v>
      </c>
    </row>
    <row r="282" spans="1:24" hidden="1">
      <c r="A282" s="139"/>
      <c r="B282" s="127"/>
      <c r="C282" s="128"/>
      <c r="D282" s="128"/>
      <c r="E282" s="128"/>
      <c r="F282" s="128"/>
      <c r="G282" s="128"/>
      <c r="H282" s="128"/>
      <c r="I282" s="128"/>
      <c r="J282" s="142"/>
      <c r="K282" s="128"/>
      <c r="L282" s="128"/>
      <c r="M282" s="128"/>
      <c r="N282" s="128"/>
      <c r="O282" s="128"/>
      <c r="P282" s="128"/>
      <c r="Q282" s="128"/>
      <c r="R282" s="128"/>
      <c r="S282" s="128"/>
      <c r="T282" s="128"/>
      <c r="U282" s="128"/>
    </row>
    <row r="283" spans="1:24" ht="22.8" hidden="1">
      <c r="A283" s="138" t="s">
        <v>526</v>
      </c>
      <c r="B283" s="136" t="s">
        <v>527</v>
      </c>
      <c r="C283" s="135">
        <f t="shared" ref="C283:H283" si="210">+C284</f>
        <v>0</v>
      </c>
      <c r="D283" s="135">
        <f t="shared" si="210"/>
        <v>0</v>
      </c>
      <c r="E283" s="135">
        <f t="shared" si="210"/>
        <v>0</v>
      </c>
      <c r="F283" s="135">
        <f t="shared" si="210"/>
        <v>0</v>
      </c>
      <c r="G283" s="135">
        <f t="shared" si="210"/>
        <v>0</v>
      </c>
      <c r="H283" s="135">
        <f t="shared" si="210"/>
        <v>0</v>
      </c>
      <c r="I283" s="135">
        <f t="shared" ref="I283:U283" si="211">+I284</f>
        <v>0</v>
      </c>
      <c r="J283" s="144">
        <f t="shared" si="211"/>
        <v>0</v>
      </c>
      <c r="K283" s="135">
        <f t="shared" si="211"/>
        <v>0</v>
      </c>
      <c r="L283" s="135">
        <f t="shared" si="211"/>
        <v>0</v>
      </c>
      <c r="M283" s="135">
        <f t="shared" si="211"/>
        <v>0</v>
      </c>
      <c r="N283" s="135">
        <f t="shared" si="211"/>
        <v>0</v>
      </c>
      <c r="O283" s="135">
        <f t="shared" si="211"/>
        <v>0</v>
      </c>
      <c r="P283" s="135">
        <f t="shared" si="211"/>
        <v>0</v>
      </c>
      <c r="Q283" s="135">
        <f t="shared" si="211"/>
        <v>0</v>
      </c>
      <c r="R283" s="135">
        <f t="shared" si="211"/>
        <v>0</v>
      </c>
      <c r="S283" s="135">
        <f t="shared" si="211"/>
        <v>0</v>
      </c>
      <c r="T283" s="135">
        <f t="shared" si="211"/>
        <v>0</v>
      </c>
      <c r="U283" s="135">
        <f t="shared" si="211"/>
        <v>0</v>
      </c>
    </row>
    <row r="284" spans="1:24" hidden="1">
      <c r="A284" s="139" t="s">
        <v>528</v>
      </c>
      <c r="B284" s="127" t="s">
        <v>529</v>
      </c>
      <c r="C284" s="128">
        <f>SUM(F284:U284)</f>
        <v>0</v>
      </c>
      <c r="D284" s="128">
        <f t="shared" ref="D284:U284" si="212">+D285</f>
        <v>0</v>
      </c>
      <c r="E284" s="128">
        <f t="shared" si="212"/>
        <v>0</v>
      </c>
      <c r="F284" s="128">
        <f t="shared" si="212"/>
        <v>0</v>
      </c>
      <c r="G284" s="128">
        <f t="shared" si="212"/>
        <v>0</v>
      </c>
      <c r="H284" s="128">
        <f t="shared" si="212"/>
        <v>0</v>
      </c>
      <c r="I284" s="128">
        <f t="shared" si="212"/>
        <v>0</v>
      </c>
      <c r="J284" s="142">
        <f t="shared" si="212"/>
        <v>0</v>
      </c>
      <c r="K284" s="128">
        <v>0</v>
      </c>
      <c r="L284" s="128">
        <v>0</v>
      </c>
      <c r="M284" s="128">
        <f t="shared" si="212"/>
        <v>0</v>
      </c>
      <c r="N284" s="128">
        <f t="shared" si="212"/>
        <v>0</v>
      </c>
      <c r="O284" s="128">
        <f t="shared" si="212"/>
        <v>0</v>
      </c>
      <c r="P284" s="128">
        <f t="shared" si="212"/>
        <v>0</v>
      </c>
      <c r="Q284" s="128">
        <f t="shared" si="212"/>
        <v>0</v>
      </c>
      <c r="R284" s="128">
        <f t="shared" si="212"/>
        <v>0</v>
      </c>
      <c r="S284" s="128">
        <f t="shared" si="212"/>
        <v>0</v>
      </c>
      <c r="T284" s="128">
        <f t="shared" si="212"/>
        <v>0</v>
      </c>
      <c r="U284" s="128">
        <f t="shared" si="212"/>
        <v>0</v>
      </c>
    </row>
    <row r="285" spans="1:24" s="117" customFormat="1" ht="20.399999999999999" hidden="1">
      <c r="A285" s="172" t="s">
        <v>530</v>
      </c>
      <c r="B285" s="173" t="s">
        <v>531</v>
      </c>
      <c r="C285" s="174">
        <f>SUM(E285:U285)</f>
        <v>0</v>
      </c>
      <c r="D285" s="174">
        <v>0</v>
      </c>
      <c r="E285" s="174">
        <v>0</v>
      </c>
      <c r="F285" s="174">
        <v>0</v>
      </c>
      <c r="G285" s="174">
        <v>0</v>
      </c>
      <c r="H285" s="174">
        <v>0</v>
      </c>
      <c r="I285" s="174">
        <v>0</v>
      </c>
      <c r="J285" s="178">
        <v>0</v>
      </c>
      <c r="K285" s="174">
        <v>0</v>
      </c>
      <c r="L285" s="174">
        <v>0</v>
      </c>
      <c r="M285" s="174">
        <v>0</v>
      </c>
      <c r="N285" s="174">
        <v>0</v>
      </c>
      <c r="O285" s="174">
        <v>0</v>
      </c>
      <c r="P285" s="174">
        <v>0</v>
      </c>
      <c r="Q285" s="174">
        <v>0</v>
      </c>
      <c r="R285" s="174">
        <v>0</v>
      </c>
      <c r="S285" s="174">
        <v>0</v>
      </c>
      <c r="T285" s="174">
        <v>0</v>
      </c>
      <c r="U285" s="174">
        <v>0</v>
      </c>
    </row>
    <row r="286" spans="1:24">
      <c r="A286" s="175"/>
      <c r="B286" s="176"/>
      <c r="C286" s="177"/>
      <c r="D286" s="177"/>
      <c r="E286" s="177"/>
      <c r="F286" s="177"/>
      <c r="G286" s="177"/>
      <c r="H286" s="177"/>
      <c r="I286" s="177"/>
      <c r="J286" s="179"/>
      <c r="K286" s="177"/>
      <c r="L286" s="177"/>
      <c r="M286" s="177"/>
      <c r="N286" s="177"/>
      <c r="O286" s="177"/>
      <c r="P286" s="177"/>
      <c r="Q286" s="177"/>
      <c r="R286" s="177"/>
      <c r="S286" s="177"/>
      <c r="T286" s="177"/>
      <c r="U286" s="177"/>
    </row>
    <row r="287" spans="1:24" ht="25.2" customHeight="1">
      <c r="A287" s="791" t="s">
        <v>760</v>
      </c>
      <c r="B287" s="792"/>
      <c r="C287" s="155">
        <f>+C184+C281+C154+C246+C259+C222</f>
        <v>1442250</v>
      </c>
      <c r="D287" s="155">
        <f t="shared" ref="D287" si="213">+D184+D281+D154+D246+D259+D222</f>
        <v>0</v>
      </c>
      <c r="E287" s="155">
        <f t="shared" ref="E287:U287" si="214">+E184+E281+E154+E246+E259+E222</f>
        <v>0</v>
      </c>
      <c r="F287" s="155">
        <f t="shared" si="214"/>
        <v>0</v>
      </c>
      <c r="G287" s="155">
        <f t="shared" si="214"/>
        <v>0</v>
      </c>
      <c r="H287" s="155">
        <f t="shared" si="214"/>
        <v>0</v>
      </c>
      <c r="I287" s="155">
        <f t="shared" si="214"/>
        <v>0</v>
      </c>
      <c r="J287" s="180">
        <f t="shared" si="214"/>
        <v>0</v>
      </c>
      <c r="K287" s="155">
        <f t="shared" si="214"/>
        <v>0</v>
      </c>
      <c r="L287" s="155">
        <f t="shared" ref="L287" si="215">+L184+L281+L154+L246+L259+L222</f>
        <v>0</v>
      </c>
      <c r="M287" s="155">
        <f t="shared" si="214"/>
        <v>0</v>
      </c>
      <c r="N287" s="155">
        <f t="shared" si="214"/>
        <v>0</v>
      </c>
      <c r="O287" s="155">
        <f t="shared" si="214"/>
        <v>1342250</v>
      </c>
      <c r="P287" s="155">
        <f t="shared" si="214"/>
        <v>0</v>
      </c>
      <c r="Q287" s="155">
        <f t="shared" ref="Q287:R287" si="216">+Q184+Q281+Q154+Q246+Q259+Q222</f>
        <v>0</v>
      </c>
      <c r="R287" s="155">
        <f t="shared" si="216"/>
        <v>0</v>
      </c>
      <c r="S287" s="155">
        <f t="shared" si="214"/>
        <v>100000</v>
      </c>
      <c r="T287" s="155">
        <f t="shared" si="214"/>
        <v>0</v>
      </c>
      <c r="U287" s="155">
        <f t="shared" si="214"/>
        <v>0</v>
      </c>
      <c r="X287" s="120"/>
    </row>
  </sheetData>
  <mergeCells count="13">
    <mergeCell ref="A1:U1"/>
    <mergeCell ref="A4:U4"/>
    <mergeCell ref="A5:U5"/>
    <mergeCell ref="A135:B135"/>
    <mergeCell ref="A149:U149"/>
    <mergeCell ref="A150:U150"/>
    <mergeCell ref="A287:B287"/>
    <mergeCell ref="A6:A7"/>
    <mergeCell ref="A151:A152"/>
    <mergeCell ref="B6:B7"/>
    <mergeCell ref="B151:B152"/>
    <mergeCell ref="C6:C7"/>
    <mergeCell ref="C151:C152"/>
  </mergeCells>
  <printOptions horizontalCentered="1"/>
  <pageMargins left="0.39370078740157499" right="0.39370078740157499" top="0.59055118110236204" bottom="0.59055118110236204" header="0.31496062992126" footer="0.31496062992126"/>
  <pageSetup fitToHeight="4" orientation="portrait" verticalDpi="597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9"/>
  </sheetPr>
  <dimension ref="A1:F48"/>
  <sheetViews>
    <sheetView showGridLines="0" workbookViewId="0">
      <selection activeCell="H8" sqref="H8"/>
    </sheetView>
  </sheetViews>
  <sheetFormatPr baseColWidth="10" defaultColWidth="11.44140625" defaultRowHeight="12.3"/>
  <cols>
    <col min="1" max="1" width="9.33203125" style="5" customWidth="1"/>
    <col min="2" max="2" width="44.88671875" style="6" customWidth="1"/>
    <col min="3" max="3" width="19.109375" style="7" customWidth="1"/>
    <col min="4" max="4" width="34.5546875" style="6" customWidth="1"/>
    <col min="5" max="5" width="16.5546875" style="6" customWidth="1"/>
    <col min="6" max="6" width="22.44140625" style="6" customWidth="1"/>
    <col min="7" max="16384" width="11.44140625" style="6"/>
  </cols>
  <sheetData>
    <row r="1" spans="1:6" ht="15">
      <c r="A1" s="804" t="s">
        <v>16</v>
      </c>
      <c r="B1" s="805"/>
      <c r="C1" s="805"/>
      <c r="D1" s="805"/>
      <c r="E1" s="805"/>
      <c r="F1" s="805"/>
    </row>
    <row r="4" spans="1:6" ht="14.1">
      <c r="A4" s="806" t="s">
        <v>770</v>
      </c>
      <c r="B4" s="806"/>
      <c r="C4" s="806"/>
      <c r="D4" s="806"/>
      <c r="E4" s="806"/>
      <c r="F4" s="806"/>
    </row>
    <row r="5" spans="1:6" ht="14.1">
      <c r="A5" s="807" t="s">
        <v>771</v>
      </c>
      <c r="B5" s="807"/>
      <c r="C5" s="807"/>
      <c r="D5" s="807"/>
      <c r="E5" s="807"/>
      <c r="F5" s="807"/>
    </row>
    <row r="6" spans="1:6">
      <c r="A6" s="8"/>
      <c r="B6" s="8"/>
      <c r="C6" s="8"/>
      <c r="D6" s="8"/>
      <c r="E6" s="8"/>
      <c r="F6" s="8"/>
    </row>
    <row r="7" spans="1:6">
      <c r="A7" s="9"/>
      <c r="B7" s="9"/>
      <c r="C7" s="9"/>
      <c r="D7" s="9"/>
      <c r="E7" s="9"/>
      <c r="F7" s="9"/>
    </row>
    <row r="8" spans="1:6" ht="25.8">
      <c r="A8" s="10" t="s">
        <v>772</v>
      </c>
      <c r="B8" s="10" t="s">
        <v>773</v>
      </c>
      <c r="C8" s="10" t="s">
        <v>774</v>
      </c>
      <c r="D8" s="10" t="s">
        <v>775</v>
      </c>
      <c r="E8" s="11" t="s">
        <v>776</v>
      </c>
      <c r="F8" s="11" t="s">
        <v>777</v>
      </c>
    </row>
    <row r="9" spans="1:6" s="1" customFormat="1">
      <c r="A9" s="12">
        <v>6</v>
      </c>
      <c r="B9" s="13" t="s">
        <v>185</v>
      </c>
      <c r="C9" s="14"/>
      <c r="D9" s="15"/>
      <c r="E9" s="16">
        <f>E10</f>
        <v>0</v>
      </c>
      <c r="F9" s="17"/>
    </row>
    <row r="10" spans="1:6" ht="25.8">
      <c r="A10" s="18" t="s">
        <v>518</v>
      </c>
      <c r="B10" s="19" t="s">
        <v>644</v>
      </c>
      <c r="C10" s="20"/>
      <c r="D10" s="19"/>
      <c r="E10" s="21">
        <f>SUM(E11:E30)</f>
        <v>0</v>
      </c>
      <c r="F10" s="21"/>
    </row>
    <row r="11" spans="1:6" s="2" customFormat="1">
      <c r="A11" s="22" t="s">
        <v>520</v>
      </c>
      <c r="B11" s="23" t="s">
        <v>521</v>
      </c>
      <c r="C11" s="24"/>
      <c r="D11" s="23"/>
      <c r="E11" s="25"/>
      <c r="F11" s="25"/>
    </row>
    <row r="12" spans="1:6">
      <c r="A12" s="26"/>
      <c r="B12" s="27"/>
      <c r="C12" s="28"/>
      <c r="D12" s="27"/>
      <c r="E12" s="29"/>
      <c r="F12" s="30"/>
    </row>
    <row r="13" spans="1:6">
      <c r="A13" s="26"/>
      <c r="B13" s="27"/>
      <c r="C13" s="28"/>
      <c r="D13" s="28"/>
      <c r="E13" s="29"/>
      <c r="F13" s="30"/>
    </row>
    <row r="14" spans="1:6">
      <c r="A14" s="26"/>
      <c r="B14" s="27"/>
      <c r="C14" s="28"/>
      <c r="D14" s="28"/>
      <c r="E14" s="29"/>
      <c r="F14" s="30"/>
    </row>
    <row r="15" spans="1:6">
      <c r="A15" s="26"/>
      <c r="B15" s="27"/>
      <c r="C15" s="28"/>
      <c r="D15" s="28"/>
      <c r="E15" s="29"/>
      <c r="F15" s="30"/>
    </row>
    <row r="16" spans="1:6">
      <c r="A16" s="26"/>
      <c r="B16" s="27"/>
      <c r="C16" s="28"/>
      <c r="D16" s="28"/>
      <c r="E16" s="29"/>
      <c r="F16" s="30"/>
    </row>
    <row r="17" spans="1:6">
      <c r="A17" s="26"/>
      <c r="B17" s="27"/>
      <c r="C17" s="28"/>
      <c r="D17" s="28"/>
      <c r="E17" s="29"/>
      <c r="F17" s="30"/>
    </row>
    <row r="18" spans="1:6">
      <c r="A18" s="26"/>
      <c r="B18" s="27"/>
      <c r="C18" s="28"/>
      <c r="D18" s="28"/>
      <c r="E18" s="29"/>
      <c r="F18" s="30"/>
    </row>
    <row r="19" spans="1:6">
      <c r="A19" s="26"/>
      <c r="B19" s="27"/>
      <c r="C19" s="28"/>
      <c r="D19" s="28"/>
      <c r="E19" s="29"/>
      <c r="F19" s="30"/>
    </row>
    <row r="20" spans="1:6">
      <c r="A20" s="26"/>
      <c r="B20" s="27"/>
      <c r="C20" s="28"/>
      <c r="D20" s="28"/>
      <c r="E20" s="29"/>
      <c r="F20" s="30"/>
    </row>
    <row r="21" spans="1:6">
      <c r="A21" s="26"/>
      <c r="B21" s="27"/>
      <c r="C21" s="28"/>
      <c r="D21" s="28"/>
      <c r="E21" s="29"/>
      <c r="F21" s="30"/>
    </row>
    <row r="22" spans="1:6">
      <c r="A22" s="26"/>
      <c r="B22" s="27"/>
      <c r="C22" s="28"/>
      <c r="D22" s="28"/>
      <c r="E22" s="29"/>
      <c r="F22" s="30"/>
    </row>
    <row r="23" spans="1:6">
      <c r="A23" s="26"/>
      <c r="B23" s="27"/>
      <c r="C23" s="28"/>
      <c r="D23" s="27"/>
      <c r="E23" s="29"/>
      <c r="F23" s="30"/>
    </row>
    <row r="24" spans="1:6">
      <c r="A24" s="26"/>
      <c r="B24" s="27"/>
      <c r="C24" s="28"/>
      <c r="D24" s="27"/>
      <c r="E24" s="29"/>
      <c r="F24" s="30"/>
    </row>
    <row r="25" spans="1:6">
      <c r="A25" s="26"/>
      <c r="B25" s="27"/>
      <c r="C25" s="28"/>
      <c r="D25" s="27"/>
      <c r="E25" s="29"/>
      <c r="F25" s="30"/>
    </row>
    <row r="26" spans="1:6">
      <c r="A26" s="26"/>
      <c r="B26" s="31"/>
      <c r="C26" s="32"/>
      <c r="D26" s="31"/>
      <c r="E26" s="33"/>
      <c r="F26" s="34"/>
    </row>
    <row r="27" spans="1:6" s="2" customFormat="1">
      <c r="A27" s="35" t="s">
        <v>778</v>
      </c>
      <c r="B27" s="36" t="s">
        <v>779</v>
      </c>
      <c r="C27" s="37"/>
      <c r="D27" s="36"/>
      <c r="E27" s="38"/>
      <c r="F27" s="39"/>
    </row>
    <row r="28" spans="1:6">
      <c r="A28" s="26"/>
      <c r="B28" s="31"/>
      <c r="C28" s="32"/>
      <c r="D28" s="31"/>
      <c r="E28" s="33"/>
      <c r="F28" s="34"/>
    </row>
    <row r="29" spans="1:6" s="2" customFormat="1" ht="22.8">
      <c r="A29" s="35" t="s">
        <v>757</v>
      </c>
      <c r="B29" s="36" t="s">
        <v>758</v>
      </c>
      <c r="C29" s="37"/>
      <c r="D29" s="36"/>
      <c r="E29" s="38"/>
      <c r="F29" s="39"/>
    </row>
    <row r="30" spans="1:6">
      <c r="A30" s="26"/>
      <c r="B30" s="27"/>
      <c r="C30" s="28"/>
      <c r="D30" s="27"/>
      <c r="E30" s="29"/>
      <c r="F30" s="30"/>
    </row>
    <row r="31" spans="1:6">
      <c r="A31" s="40"/>
      <c r="B31" s="41"/>
      <c r="C31" s="42"/>
      <c r="D31" s="41"/>
      <c r="E31" s="43"/>
      <c r="F31" s="44"/>
    </row>
    <row r="32" spans="1:6" s="1" customFormat="1">
      <c r="A32" s="45">
        <v>7</v>
      </c>
      <c r="B32" s="46" t="s">
        <v>524</v>
      </c>
      <c r="C32" s="47"/>
      <c r="D32" s="48"/>
      <c r="E32" s="49">
        <f>E33</f>
        <v>0</v>
      </c>
      <c r="F32" s="50"/>
    </row>
    <row r="33" spans="1:6" ht="25.8">
      <c r="A33" s="18" t="s">
        <v>526</v>
      </c>
      <c r="B33" s="19" t="s">
        <v>527</v>
      </c>
      <c r="C33" s="51"/>
      <c r="D33" s="52"/>
      <c r="E33" s="53">
        <f>SUM(E34:E43)</f>
        <v>0</v>
      </c>
      <c r="F33" s="54"/>
    </row>
    <row r="34" spans="1:6">
      <c r="A34" s="22" t="s">
        <v>528</v>
      </c>
      <c r="B34" s="23" t="s">
        <v>529</v>
      </c>
      <c r="C34" s="24"/>
      <c r="D34" s="23"/>
      <c r="E34" s="25"/>
      <c r="F34" s="55"/>
    </row>
    <row r="35" spans="1:6" s="3" customFormat="1" ht="11.4">
      <c r="A35" s="26"/>
      <c r="B35" s="27"/>
      <c r="C35" s="28"/>
      <c r="D35" s="808"/>
      <c r="E35" s="29"/>
      <c r="F35" s="30"/>
    </row>
    <row r="36" spans="1:6" s="3" customFormat="1" ht="11.4">
      <c r="A36" s="26"/>
      <c r="B36" s="27"/>
      <c r="C36" s="28"/>
      <c r="D36" s="809"/>
      <c r="E36" s="29"/>
      <c r="F36" s="30"/>
    </row>
    <row r="37" spans="1:6" s="3" customFormat="1" ht="11.4">
      <c r="A37" s="26"/>
      <c r="B37" s="27"/>
      <c r="C37" s="28"/>
      <c r="D37" s="809"/>
      <c r="E37" s="29"/>
      <c r="F37" s="30"/>
    </row>
    <row r="38" spans="1:6" s="3" customFormat="1" ht="11.4">
      <c r="A38" s="26"/>
      <c r="B38" s="27"/>
      <c r="C38" s="28"/>
      <c r="D38" s="809"/>
      <c r="E38" s="29"/>
      <c r="F38" s="30"/>
    </row>
    <row r="39" spans="1:6" s="3" customFormat="1" ht="11.4">
      <c r="A39" s="26"/>
      <c r="B39" s="27"/>
      <c r="C39" s="28"/>
      <c r="D39" s="810"/>
      <c r="E39" s="29"/>
      <c r="F39" s="30"/>
    </row>
    <row r="40" spans="1:6">
      <c r="A40" s="26"/>
      <c r="B40" s="27"/>
      <c r="C40" s="28"/>
      <c r="D40" s="27"/>
      <c r="E40" s="29"/>
      <c r="F40" s="30"/>
    </row>
    <row r="41" spans="1:6">
      <c r="A41" s="22" t="s">
        <v>780</v>
      </c>
      <c r="B41" s="23" t="s">
        <v>781</v>
      </c>
      <c r="C41" s="24"/>
      <c r="D41" s="23"/>
      <c r="E41" s="25"/>
      <c r="F41" s="55"/>
    </row>
    <row r="42" spans="1:6" s="3" customFormat="1" ht="11.4">
      <c r="A42" s="26"/>
      <c r="B42" s="27"/>
      <c r="C42" s="28"/>
      <c r="D42" s="27"/>
      <c r="E42" s="29"/>
      <c r="F42" s="30"/>
    </row>
    <row r="43" spans="1:6">
      <c r="A43" s="26"/>
      <c r="B43" s="56"/>
      <c r="C43" s="57"/>
      <c r="D43" s="56"/>
      <c r="E43" s="58"/>
      <c r="F43" s="58"/>
    </row>
    <row r="44" spans="1:6" s="4" customFormat="1" ht="15">
      <c r="A44" s="59"/>
      <c r="B44" s="60" t="s">
        <v>265</v>
      </c>
      <c r="C44" s="61"/>
      <c r="D44" s="60"/>
      <c r="E44" s="62">
        <f>E32+E9</f>
        <v>0</v>
      </c>
      <c r="F44" s="62"/>
    </row>
    <row r="47" spans="1:6">
      <c r="A47" s="2" t="s">
        <v>782</v>
      </c>
    </row>
    <row r="48" spans="1:6">
      <c r="A48" s="2" t="s">
        <v>783</v>
      </c>
    </row>
  </sheetData>
  <mergeCells count="4">
    <mergeCell ref="A1:F1"/>
    <mergeCell ref="A4:F4"/>
    <mergeCell ref="A5:F5"/>
    <mergeCell ref="D35:D39"/>
  </mergeCells>
  <printOptions horizontalCentered="1"/>
  <pageMargins left="0.39370078740157499" right="0.39370078740157499" top="0.78740157480314998" bottom="0.39370078740157499" header="0" footer="0"/>
  <pageSetup scale="90" firstPageNumber="21" orientation="landscape" useFirstPageNumber="1" horizontalDpi="1200" verticalDpi="1200"/>
  <headerFooter alignWithMargins="0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0e1c339-da24-47f8-84dc-8f96006ac166">QMK34KSRWMNZ-1-47475</_dlc_DocId>
    <_dlc_DocIdUrl xmlns="10e1c339-da24-47f8-84dc-8f96006ac166">
      <Url>http://svcapmr01:8095/sitios/planeamiento/_layouts/15/DocIdRedir.aspx?ID=QMK34KSRWMNZ-1-47475</Url>
      <Description>QMK34KSRWMNZ-1-47475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7DCA6F5505F14CB0E72BC09EF0EC1B" ma:contentTypeVersion="2" ma:contentTypeDescription="Crear nuevo documento." ma:contentTypeScope="" ma:versionID="7f5ee5c9547ed1e5aaa4f58a12ff3c5e">
  <xsd:schema xmlns:xsd="http://www.w3.org/2001/XMLSchema" xmlns:xs="http://www.w3.org/2001/XMLSchema" xmlns:p="http://schemas.microsoft.com/office/2006/metadata/properties" xmlns:ns2="10e1c339-da24-47f8-84dc-8f96006ac166" targetNamespace="http://schemas.microsoft.com/office/2006/metadata/properties" ma:root="true" ma:fieldsID="87965d3200c916d50b73fb37ff8d1bec" ns2:_="">
    <xsd:import namespace="10e1c339-da24-47f8-84dc-8f96006ac16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1c339-da24-47f8-84dc-8f96006ac16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entificador persistente" ma:description="Mantener el identificador al agregar." ma:hidden="true" ma:internalName="_dlc_DocIdPersistId" ma:readOnly="true">
      <xsd:simpleType>
        <xsd:restriction base="dms:Boolean"/>
      </xsd:simpleType>
    </xsd:element>
    <xsd:element name="SharedWithUsers" ma:index="11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09A37C-ED65-4631-9D98-F39766A53BDF}">
  <ds:schemaRefs>
    <ds:schemaRef ds:uri="http://purl.org/dc/dcmitype/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10e1c339-da24-47f8-84dc-8f96006ac166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713E5EC-9ECD-458E-897F-5EE2E6589C9C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C246DD6-15E9-4C2D-8FCA-A4678431FD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e1c339-da24-47f8-84dc-8f96006ac1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1726C1F-31F7-4FA5-ACE8-79CA2EB0E43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13</vt:i4>
      </vt:variant>
    </vt:vector>
  </HeadingPairs>
  <TitlesOfParts>
    <vt:vector size="21" baseType="lpstr">
      <vt:lpstr>IND-ESTR-CLASIF </vt:lpstr>
      <vt:lpstr>EGR x PART GRAL (DISMINUCIONES)</vt:lpstr>
      <vt:lpstr>MODIFICACION N° 01</vt:lpstr>
      <vt:lpstr>EGR x PART GRAL (AUMENTOS)</vt:lpstr>
      <vt:lpstr>CLASIF.ECONOM.GASTO</vt:lpstr>
      <vt:lpstr>CAPITALIZACIÓN DE G.CORRIENTE</vt:lpstr>
      <vt:lpstr>Detalle Prog I</vt:lpstr>
      <vt:lpstr>ANEXO Transf </vt:lpstr>
      <vt:lpstr>'ANEXO Transf '!Área_de_impresión</vt:lpstr>
      <vt:lpstr>'CAPITALIZACIÓN DE G.CORRIENTE'!Área_de_impresión</vt:lpstr>
      <vt:lpstr>CLASIF.ECONOM.GASTO!Área_de_impresión</vt:lpstr>
      <vt:lpstr>'Detalle Prog I'!Área_de_impresión</vt:lpstr>
      <vt:lpstr>'EGR x PART GRAL (AUMENTOS)'!Área_de_impresión</vt:lpstr>
      <vt:lpstr>'EGR x PART GRAL (DISMINUCIONES)'!Área_de_impresión</vt:lpstr>
      <vt:lpstr>'IND-ESTR-CLASIF '!Área_de_impresión</vt:lpstr>
      <vt:lpstr>'MODIFICACION N° 01'!Área_de_impresión</vt:lpstr>
      <vt:lpstr>'ANEXO Transf '!Títulos_a_imprimir</vt:lpstr>
      <vt:lpstr>CLASIF.ECONOM.GASTO!Títulos_a_imprimir</vt:lpstr>
      <vt:lpstr>'Detalle Prog I'!Títulos_a_imprimir</vt:lpstr>
      <vt:lpstr>'EGR x PART GRAL (AUMENTOS)'!Títulos_a_imprimir</vt:lpstr>
      <vt:lpstr>'EGR x PART GRAL (DISMINUCIONES)'!Títulos_a_imprimir</vt:lpstr>
    </vt:vector>
  </TitlesOfParts>
  <Company>DTK Computer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Municipalidad de Cartago</dc:creator>
  <cp:lastModifiedBy>Daniela Araya Molina</cp:lastModifiedBy>
  <cp:lastPrinted>2025-01-09T18:38:26Z</cp:lastPrinted>
  <dcterms:created xsi:type="dcterms:W3CDTF">2001-02-23T17:16:00Z</dcterms:created>
  <dcterms:modified xsi:type="dcterms:W3CDTF">2025-01-09T18:38:49Z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0x010100B47DCA6F5505F14CB0E72BC09EF0EC1B</vt:lpwstr>
  </property>
  <property fmtid="{D5CDD505-2E9C-101B-9397-08002B2CF9AE}" pid="3" name="_dlc_DocIdItemGuid">
    <vt:lpwstr>3f82500c-70cc-45e9-9732-e9287df946b3</vt:lpwstr>
  </property>
  <property fmtid="{D5CDD505-2E9C-101B-9397-08002B2CF9AE}" pid="4" name="ICV">
    <vt:lpwstr>E9E87C715F2B48C5BCBBCFCB2272D94B_12</vt:lpwstr>
  </property>
  <property fmtid="{D5CDD505-2E9C-101B-9397-08002B2CF9AE}" pid="5" name="KSOProductBuildVer">
    <vt:lpwstr>2058-12.2.0.18607</vt:lpwstr>
  </property>
</Properties>
</file>